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naldrivas/Documents/El Estudio Conciente/OPAL/Informes/049 _ PC 1100/"/>
    </mc:Choice>
  </mc:AlternateContent>
  <xr:revisionPtr revIDLastSave="0" documentId="13_ncr:1_{6FE364C3-7522-C945-89CC-57373FA9A476}" xr6:coauthVersionLast="47" xr6:coauthVersionMax="47" xr10:uidLastSave="{00000000-0000-0000-0000-000000000000}"/>
  <bookViews>
    <workbookView xWindow="0" yWindow="660" windowWidth="30240" windowHeight="18980" tabRatio="669" activeTab="4" xr2:uid="{03E8CBDA-67D2-4F2B-A875-0EBAD375903A}"/>
  </bookViews>
  <sheets>
    <sheet name="Grafica 1" sheetId="4" r:id="rId1"/>
    <sheet name="Tabla 1" sheetId="3" r:id="rId2"/>
    <sheet name="Tabla 2" sheetId="6" r:id="rId3"/>
    <sheet name="Tabla 3" sheetId="2" r:id="rId4"/>
    <sheet name="Tabla 4" sheetId="8" r:id="rId5"/>
    <sheet name="Hoja1" sheetId="7" r:id="rId6"/>
  </sheets>
  <externalReferences>
    <externalReference r:id="rId7"/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" i="2" l="1"/>
  <c r="F7" i="2" s="1"/>
  <c r="K24" i="3" a="1"/>
  <c r="K24" i="3" s="1"/>
  <c r="F6" i="2" l="1"/>
  <c r="H4" i="4" a="1"/>
  <c r="H4" i="4" s="1"/>
  <c r="K3" i="3" a="1"/>
  <c r="K3" i="3" s="1"/>
  <c r="D5" i="4"/>
  <c r="K11" i="3" l="1"/>
  <c r="E5" i="4"/>
  <c r="M4" i="3"/>
  <c r="E8" i="4"/>
  <c r="M5" i="3"/>
  <c r="E7" i="4"/>
  <c r="M6" i="3"/>
  <c r="E6" i="4"/>
  <c r="E9" i="4"/>
  <c r="M8" i="3"/>
  <c r="M7" i="3"/>
  <c r="M11" i="3" l="1"/>
  <c r="E10" i="4"/>
  <c r="G3" i="7" l="1"/>
  <c r="G4" i="7"/>
  <c r="H3" i="7" l="1"/>
  <c r="I3" i="7"/>
  <c r="I4" i="7"/>
  <c r="H4" i="7"/>
  <c r="I11" i="4" l="1"/>
  <c r="H11" i="4"/>
  <c r="J11" i="4"/>
  <c r="H13" i="4" l="1"/>
  <c r="I13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<sst xmlns="http://schemas.openxmlformats.org/spreadsheetml/2006/main" count="30" uniqueCount="23">
  <si>
    <t>Año</t>
  </si>
  <si>
    <t>Hombres</t>
  </si>
  <si>
    <t>Mujeres</t>
  </si>
  <si>
    <t>Total</t>
  </si>
  <si>
    <t>60+</t>
  </si>
  <si>
    <t xml:space="preserve">Año </t>
  </si>
  <si>
    <t>Cohorte 60+</t>
  </si>
  <si>
    <t>Crecimiento</t>
  </si>
  <si>
    <t>.</t>
  </si>
  <si>
    <t>Gasto (en millones $)</t>
  </si>
  <si>
    <t>IVU municipal</t>
  </si>
  <si>
    <t>IVU estatal (en millones $)</t>
  </si>
  <si>
    <t xml:space="preserve">Pañales </t>
  </si>
  <si>
    <t>Tabla 1: Proyección poblacional de adultos mayores de 60 años</t>
  </si>
  <si>
    <t>Estimado de Ventas</t>
  </si>
  <si>
    <t>IVU Potencial</t>
  </si>
  <si>
    <t>Estimado Efecto Fiscal</t>
  </si>
  <si>
    <t>Desglose</t>
  </si>
  <si>
    <t>%</t>
  </si>
  <si>
    <t>Efecto Fiscal</t>
  </si>
  <si>
    <t xml:space="preserve">Total Efecto Fiscal </t>
  </si>
  <si>
    <t>IVU Estatal</t>
  </si>
  <si>
    <t>IVU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</si>
</sst>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"/>
    <numFmt numFmtId="165" formatCode="&quot;$&quot;#,##0.0"/>
    <numFmt numFmtId="166" formatCode="0.0%"/>
    <numFmt numFmtId="167" formatCode="&quot;$&quot;#,##0"/>
    <numFmt numFmtId="168" formatCode="&quot;$&quot;#,##0.0_);[Red]\(&quot;$&quot;#,##0.0\)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FFFFFF"/>
      <name val="Myriad Pro Condensed"/>
    </font>
    <font>
      <sz val="12"/>
      <color rgb="FF000000"/>
      <name val="Myriad Pro Condensed"/>
    </font>
    <font>
      <sz val="12"/>
      <color theme="1"/>
      <name val="Myriad Pro Condensed"/>
    </font>
    <font>
      <sz val="8"/>
      <name val="Aptos Narrow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Myriad Pro Condensed"/>
    </font>
    <font>
      <b/>
      <sz val="12"/>
      <color theme="0"/>
      <name val="Myriad Pro Condensed"/>
    </font>
    <font>
      <b/>
      <sz val="12"/>
      <color rgb="FFFFFFFF"/>
      <name val="MyriadPro-Cond"/>
    </font>
    <font>
      <sz val="12"/>
      <color rgb="FF000000"/>
      <name val="MyriadPro-Cond"/>
    </font>
    <font>
      <b/>
      <sz val="12"/>
      <color rgb="FF000000"/>
      <name val="MyriadPro-Cond"/>
    </font>
  </fonts>
  <fills count="6">
    <fill>
      <patternFill patternType="none"/>
    </fill>
    <fill>
      <patternFill patternType="gray125"/>
    </fill>
    <fill>
      <patternFill patternType="solid">
        <fgColor rgb="FF194A65"/>
        <bgColor rgb="FF000000"/>
      </patternFill>
    </fill>
    <fill>
      <patternFill patternType="solid">
        <fgColor rgb="FF104861"/>
        <bgColor rgb="FF000000"/>
      </patternFill>
    </fill>
    <fill>
      <patternFill patternType="solid">
        <fgColor rgb="FFA9A9A9"/>
        <bgColor rgb="FF000000"/>
      </patternFill>
    </fill>
    <fill>
      <patternFill patternType="solid">
        <fgColor rgb="FF194A6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6" fontId="0" fillId="0" borderId="0" xfId="1" applyNumberFormat="1" applyFont="1" applyAlignment="1">
      <alignment horizontal="center"/>
    </xf>
    <xf numFmtId="3" fontId="3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/>
    </xf>
    <xf numFmtId="10" fontId="3" fillId="0" borderId="1" xfId="1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166" fontId="0" fillId="0" borderId="0" xfId="1" applyNumberFormat="1" applyFont="1"/>
    <xf numFmtId="166" fontId="0" fillId="0" borderId="0" xfId="0" applyNumberFormat="1"/>
    <xf numFmtId="3" fontId="0" fillId="0" borderId="0" xfId="0" applyNumberFormat="1"/>
    <xf numFmtId="167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166" fontId="4" fillId="0" borderId="0" xfId="1" applyNumberFormat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/>
    <xf numFmtId="0" fontId="7" fillId="0" borderId="1" xfId="0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8" fontId="10" fillId="0" borderId="1" xfId="0" applyNumberFormat="1" applyFont="1" applyBorder="1" applyAlignment="1">
      <alignment horizontal="center" vertical="center" wrapText="1"/>
    </xf>
    <xf numFmtId="168" fontId="11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194A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'[2]US CENSUS'!$H$2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194A6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Myriad Pro Cond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'[2]US CENSUS'!$G$3:$G$8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'[2]US CENSUS'!$H$3:$H$8</c:f>
              <c:numCache>
                <c:formatCode>General</c:formatCode>
                <c:ptCount val="6"/>
                <c:pt idx="0">
                  <c:v>542062</c:v>
                </c:pt>
                <c:pt idx="1">
                  <c:v>554171</c:v>
                </c:pt>
                <c:pt idx="2">
                  <c:v>563559</c:v>
                </c:pt>
                <c:pt idx="3">
                  <c:v>573959</c:v>
                </c:pt>
                <c:pt idx="4">
                  <c:v>585877</c:v>
                </c:pt>
                <c:pt idx="5">
                  <c:v>597065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22-F34F-9B5C-087E44D12512}"/>
            </c:ext>
          </c:extLst>
        </c:ser>
        <c:ser>
          <c:idx val="1"/>
          <c:order val="1"/>
          <c:tx>
            <c:strRef>
              <c:f>'[2]US CENSUS'!$I$2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FF850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3.0555555555555568E-2"/>
                  <c:y val="-4.6296296296296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22-F34F-9B5C-087E44D12512}"/>
                </c:ext>
              </c:extLst>
            </c:dLbl>
            <c:dLbl>
              <c:idx val="1"/>
              <c:layout>
                <c:manualLayout>
                  <c:x val="2.7777777777777728E-2"/>
                  <c:y val="-1.38888888888888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22-F34F-9B5C-087E44D12512}"/>
                </c:ext>
              </c:extLst>
            </c:dLbl>
            <c:dLbl>
              <c:idx val="2"/>
              <c:layout>
                <c:manualLayout>
                  <c:x val="2.4999999999999949E-2"/>
                  <c:y val="-4.62962962962967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22-F34F-9B5C-087E44D12512}"/>
                </c:ext>
              </c:extLst>
            </c:dLbl>
            <c:dLbl>
              <c:idx val="3"/>
              <c:layout>
                <c:manualLayout>
                  <c:x val="3.0555555555555555E-2"/>
                  <c:y val="-4.243778136006664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22-F34F-9B5C-087E44D12512}"/>
                </c:ext>
              </c:extLst>
            </c:dLbl>
            <c:dLbl>
              <c:idx val="4"/>
              <c:layout>
                <c:manualLayout>
                  <c:x val="3.3333333333333437E-2"/>
                  <c:y val="1.38888888888888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22-F34F-9B5C-087E44D12512}"/>
                </c:ext>
              </c:extLst>
            </c:dLbl>
            <c:dLbl>
              <c:idx val="5"/>
              <c:layout>
                <c:manualLayout>
                  <c:x val="2.500000000000000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22-F34F-9B5C-087E44D125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Myriad Pro Cond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'[2]US CENSUS'!$G$3:$G$8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'[2]US CENSUS'!$I$3:$I$8</c:f>
              <c:numCache>
                <c:formatCode>General</c:formatCode>
                <c:ptCount val="6"/>
                <c:pt idx="0">
                  <c:v>427126</c:v>
                </c:pt>
                <c:pt idx="1">
                  <c:v>434356</c:v>
                </c:pt>
                <c:pt idx="2">
                  <c:v>440369</c:v>
                </c:pt>
                <c:pt idx="3">
                  <c:v>446824</c:v>
                </c:pt>
                <c:pt idx="4">
                  <c:v>454695</c:v>
                </c:pt>
                <c:pt idx="5">
                  <c:v>461538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322-F34F-9B5C-087E44D1251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03893712"/>
        <c:axId val="1203890832"/>
      </c:barChart>
      <c:catAx>
        <c:axId val="120389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Myriad Pro Cond"/>
                <a:ea typeface="+mn-ea"/>
                <a:cs typeface="+mn-cs"/>
              </a:defRPr>
            </a:pPr>
            <a:endParaRPr lang="en-US"/>
          </a:p>
        </c:txPr>
        <c:crossAx val="1203890832"/>
        <c:crosses val="autoZero"/>
        <c:auto val="1"/>
        <c:lblAlgn val="ctr"/>
        <c:lblOffset val="100"/>
        <c:noMultiLvlLbl val="0"/>
      </c:catAx>
      <c:valAx>
        <c:axId val="120389083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20389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Myriad Pro Cond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'Tabla 1'!$K$2</c:f>
              <c:strCache>
                <c:ptCount val="1"/>
                <c:pt idx="0">
                  <c:v>Cohorte 60+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'Tabla 1'!$J$3:$J$8</c:f>
              <c:numCache>
                <c:formatCode>General</c:formatCode>
                <c:ptCount val="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</c:numCache>
            </c:numRef>
          </c:cat>
          <c:val>
            <c:numRef>
              <c:f>'Tabla 1'!$K$3:$K$8</c:f>
              <c:numCache>
                <c:formatCode>#,##0</c:formatCode>
                <c:ptCount val="6"/>
                <c:pt idx="0">
                  <c:v>1001884.2134812033</c:v>
                </c:pt>
                <c:pt idx="1">
                  <c:v>1002115.7913623706</c:v>
                </c:pt>
                <c:pt idx="2">
                  <c:v>1000152.2398427316</c:v>
                </c:pt>
                <c:pt idx="3">
                  <c:v>998177.55107920314</c:v>
                </c:pt>
                <c:pt idx="4">
                  <c:v>996472.48099349532</c:v>
                </c:pt>
                <c:pt idx="5">
                  <c:v>996323.21136597521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3B-4C05-AA01-D1A1E3ADC0E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82536959"/>
        <c:axId val="882523999"/>
      </c:lineChart>
      <c:catAx>
        <c:axId val="882536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R"/>
          </a:p>
        </c:txPr>
        <c:crossAx val="882523999"/>
        <c:crosses val="autoZero"/>
        <c:auto val="1"/>
        <c:lblAlgn val="ctr"/>
        <c:lblOffset val="100"/>
        <c:noMultiLvlLbl val="0"/>
      </c:catAx>
      <c:valAx>
        <c:axId val="882523999"/>
        <c:scaling>
          <c:orientation val="minMax"/>
          <c:min val="99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R"/>
          </a:p>
        </c:txPr>
        <c:crossAx val="882536959"/>
        <c:crosses val="autoZero"/>
        <c:crossBetween val="between"/>
        <c:majorUnit val="3000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19389</xdr:colOff>
      <xdr:row>1</xdr:row>
      <xdr:rowOff>184198</xdr:rowOff>
    </xdr:from>
    <xdr:to>
      <xdr:col>16</xdr:col>
      <xdr:colOff>817235</xdr:colOff>
      <xdr:row>16</xdr:row>
      <xdr:rowOff>64929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FCD9F5D-4F79-B841-B9EC-FC25BA577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440530</xdr:colOff>
      <xdr:row>2</xdr:row>
      <xdr:rowOff>171450</xdr:rowOff>
    </xdr:from>
    <xdr:to>
      <xdr:col>20</xdr:col>
      <xdr:colOff>254793</xdr:colOff>
      <xdr:row>17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A845C5F-35B8-6272-4667-DE3A5B387F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palpr.sharepoint.com/sites/InformesAF2024/Shared%20Documents/&#128119;&#8205;&#9794;&#65039;Informes%20Preliminares/PC%201100/1.%20Datos/DATOS-PC1100.xlsx" TargetMode="External"/><Relationship Id="rId1" Type="http://schemas.openxmlformats.org/officeDocument/2006/relationships/externalLinkPath" Target="https://opalpr.sharepoint.com/sites/InformesAF2024/Shared%20Documents/&#128119;&#8205;&#9794;&#65039;Informes%20Preliminares/PC%201100/1.%20Datos/DATOS-PC110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abril/Downloads/DATOS-PC1100.xlsx" TargetMode="External"/><Relationship Id="rId1" Type="http://schemas.openxmlformats.org/officeDocument/2006/relationships/externalLinkPath" Target="DATOS-PC11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US CENSUS"/>
      <sheetName val="Moody's"/>
      <sheetName val="M.A"/>
      <sheetName val="Cohorte 60+"/>
      <sheetName val="Mujeres"/>
      <sheetName val="Hombres"/>
      <sheetName val="Hoja7"/>
      <sheetName val="Tabla 3"/>
    </sheetNames>
    <sheetDataSet>
      <sheetData sheetId="0"/>
      <sheetData sheetId="1">
        <row r="3">
          <cell r="H3">
            <v>542062</v>
          </cell>
          <cell r="I3">
            <v>427126</v>
          </cell>
          <cell r="J3">
            <v>969188</v>
          </cell>
        </row>
        <row r="4">
          <cell r="H4">
            <v>554171</v>
          </cell>
          <cell r="I4">
            <v>434356</v>
          </cell>
          <cell r="J4">
            <v>988527</v>
          </cell>
        </row>
        <row r="5">
          <cell r="H5">
            <v>563559</v>
          </cell>
          <cell r="I5">
            <v>440369</v>
          </cell>
          <cell r="J5">
            <v>1003928</v>
          </cell>
        </row>
        <row r="6">
          <cell r="H6">
            <v>573959</v>
          </cell>
          <cell r="I6">
            <v>446824</v>
          </cell>
          <cell r="J6">
            <v>1020783</v>
          </cell>
        </row>
        <row r="7">
          <cell r="H7">
            <v>585877</v>
          </cell>
          <cell r="I7">
            <v>454695</v>
          </cell>
          <cell r="J7">
            <v>1040572</v>
          </cell>
        </row>
        <row r="8">
          <cell r="H8">
            <v>597065</v>
          </cell>
          <cell r="I8">
            <v>461538</v>
          </cell>
          <cell r="J8">
            <v>1058603</v>
          </cell>
        </row>
      </sheetData>
      <sheetData sheetId="2"/>
      <sheetData sheetId="3"/>
      <sheetData sheetId="4">
        <row r="5">
          <cell r="F5">
            <v>1001884.2134812033</v>
          </cell>
        </row>
        <row r="6">
          <cell r="F6">
            <v>1002115.7913623706</v>
          </cell>
        </row>
        <row r="7">
          <cell r="F7">
            <v>1000152.2398427316</v>
          </cell>
        </row>
        <row r="8">
          <cell r="F8">
            <v>998177.55107920314</v>
          </cell>
        </row>
        <row r="9">
          <cell r="F9">
            <v>996472.48099349532</v>
          </cell>
        </row>
        <row r="10">
          <cell r="F10">
            <v>996323.21136597521</v>
          </cell>
        </row>
      </sheetData>
      <sheetData sheetId="5">
        <row r="12">
          <cell r="H12">
            <v>42807862.992336176</v>
          </cell>
          <cell r="N12">
            <v>71346438.320560291</v>
          </cell>
        </row>
      </sheetData>
      <sheetData sheetId="6">
        <row r="12">
          <cell r="H12">
            <v>16119141.293078924</v>
          </cell>
          <cell r="N12">
            <v>26865235.488464873</v>
          </cell>
        </row>
      </sheetData>
      <sheetData sheetId="7"/>
      <sheetData sheetId="8">
        <row r="6">
          <cell r="K6">
            <v>78569339.047220141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US CENSUS"/>
      <sheetName val="Moody's"/>
      <sheetName val="M.A"/>
      <sheetName val="Cohorte 60+"/>
      <sheetName val="Mujeres"/>
      <sheetName val="Hombres"/>
      <sheetName val="Hoja7"/>
      <sheetName val="Tabla 3"/>
    </sheetNames>
    <sheetDataSet>
      <sheetData sheetId="0" refreshError="1"/>
      <sheetData sheetId="1">
        <row r="2">
          <cell r="H2" t="str">
            <v>Mujeres</v>
          </cell>
          <cell r="I2" t="str">
            <v>Hombres</v>
          </cell>
        </row>
        <row r="3">
          <cell r="G3">
            <v>2020</v>
          </cell>
          <cell r="H3">
            <v>542062</v>
          </cell>
          <cell r="I3">
            <v>427126</v>
          </cell>
        </row>
        <row r="4">
          <cell r="G4">
            <v>2021</v>
          </cell>
          <cell r="H4">
            <v>554171</v>
          </cell>
          <cell r="I4">
            <v>434356</v>
          </cell>
        </row>
        <row r="5">
          <cell r="G5">
            <v>2022</v>
          </cell>
          <cell r="H5">
            <v>563559</v>
          </cell>
          <cell r="I5">
            <v>440369</v>
          </cell>
        </row>
        <row r="6">
          <cell r="G6">
            <v>2023</v>
          </cell>
          <cell r="H6">
            <v>573959</v>
          </cell>
          <cell r="I6">
            <v>446824</v>
          </cell>
        </row>
        <row r="7">
          <cell r="G7">
            <v>2024</v>
          </cell>
          <cell r="H7">
            <v>585877</v>
          </cell>
          <cell r="I7">
            <v>454695</v>
          </cell>
        </row>
        <row r="8">
          <cell r="G8">
            <v>2025</v>
          </cell>
          <cell r="H8">
            <v>597065</v>
          </cell>
          <cell r="I8">
            <v>461538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2ECED-655D-41BE-AF42-C0ECAD135AB9}">
  <dimension ref="D3:J13"/>
  <sheetViews>
    <sheetView topLeftCell="B1" zoomScale="131" workbookViewId="0">
      <selection activeCell="K20" sqref="K20"/>
    </sheetView>
  </sheetViews>
  <sheetFormatPr baseColWidth="10" defaultRowHeight="15"/>
  <cols>
    <col min="7" max="7" width="9.6640625" customWidth="1"/>
    <col min="8" max="10" width="11.33203125" bestFit="1" customWidth="1"/>
  </cols>
  <sheetData>
    <row r="3" spans="4:10" ht="17">
      <c r="G3" s="1" t="s">
        <v>5</v>
      </c>
      <c r="H3" s="1" t="s">
        <v>2</v>
      </c>
      <c r="I3" s="1" t="s">
        <v>1</v>
      </c>
      <c r="J3" s="1" t="s">
        <v>4</v>
      </c>
    </row>
    <row r="4" spans="4:10" ht="16">
      <c r="G4" s="2">
        <v>2020</v>
      </c>
      <c r="H4" s="5" cm="1">
        <f t="array" ref="H4:J9">'[1]US CENSUS'!$H$3:$J$8</f>
        <v>542062</v>
      </c>
      <c r="I4" s="5">
        <v>427126</v>
      </c>
      <c r="J4" s="5">
        <v>969188</v>
      </c>
    </row>
    <row r="5" spans="4:10" ht="16">
      <c r="D5" s="12">
        <f>J5-J4</f>
        <v>19339</v>
      </c>
      <c r="E5" s="10">
        <f>(J5-J4)/J4</f>
        <v>1.9953817009702966E-2</v>
      </c>
      <c r="G5" s="2">
        <v>2021</v>
      </c>
      <c r="H5" s="5">
        <v>554171</v>
      </c>
      <c r="I5" s="5">
        <v>434356</v>
      </c>
      <c r="J5" s="5">
        <v>988527</v>
      </c>
    </row>
    <row r="6" spans="4:10" ht="16">
      <c r="E6" s="10">
        <f t="shared" ref="E6:E8" si="0">(J6-J5)/J5</f>
        <v>1.5579746430800574E-2</v>
      </c>
      <c r="G6" s="2">
        <v>2022</v>
      </c>
      <c r="H6" s="5">
        <v>563559</v>
      </c>
      <c r="I6" s="5">
        <v>440369</v>
      </c>
      <c r="J6" s="5">
        <v>1003928</v>
      </c>
    </row>
    <row r="7" spans="4:10" ht="16">
      <c r="E7" s="10">
        <f t="shared" si="0"/>
        <v>1.6789052601381773E-2</v>
      </c>
      <c r="G7" s="2">
        <v>2023</v>
      </c>
      <c r="H7" s="5">
        <v>573959</v>
      </c>
      <c r="I7" s="5">
        <v>446824</v>
      </c>
      <c r="J7" s="5">
        <v>1020783</v>
      </c>
    </row>
    <row r="8" spans="4:10" ht="16">
      <c r="E8" s="10">
        <f t="shared" si="0"/>
        <v>1.9386098710499684E-2</v>
      </c>
      <c r="G8" s="2">
        <v>2024</v>
      </c>
      <c r="H8" s="5">
        <v>585877</v>
      </c>
      <c r="I8" s="5">
        <v>454695</v>
      </c>
      <c r="J8" s="5">
        <v>1040572</v>
      </c>
    </row>
    <row r="9" spans="4:10" ht="16">
      <c r="E9" s="10">
        <f>(J9-J8)/J8</f>
        <v>1.732796961671081E-2</v>
      </c>
      <c r="G9" s="2">
        <v>2025</v>
      </c>
      <c r="H9" s="5">
        <v>597065</v>
      </c>
      <c r="I9" s="5">
        <v>461538</v>
      </c>
      <c r="J9" s="5">
        <v>1058603</v>
      </c>
    </row>
    <row r="10" spans="4:10">
      <c r="E10" s="11">
        <f>AVERAGE(E5:E9)</f>
        <v>1.7807336873819159E-2</v>
      </c>
    </row>
    <row r="11" spans="4:10" ht="17">
      <c r="G11" s="2" t="s">
        <v>3</v>
      </c>
      <c r="H11" s="5">
        <f>SUM(H4:H8)</f>
        <v>2819628</v>
      </c>
      <c r="I11" s="5">
        <f>SUM(I4:I8)</f>
        <v>2203370</v>
      </c>
      <c r="J11" s="5">
        <f>SUM(J4:J8)</f>
        <v>5022998</v>
      </c>
    </row>
    <row r="13" spans="4:10">
      <c r="H13" s="4">
        <f>H11/J11</f>
        <v>0.56134364377608748</v>
      </c>
      <c r="I13" s="4">
        <f>I11/J11</f>
        <v>0.43865635622391247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0D0C5-F2F0-4F97-9AC8-C3B4272F9BC3}">
  <dimension ref="J2:M29"/>
  <sheetViews>
    <sheetView topLeftCell="F1" workbookViewId="0">
      <selection activeCell="J21" sqref="J21"/>
    </sheetView>
  </sheetViews>
  <sheetFormatPr baseColWidth="10" defaultRowHeight="15"/>
  <cols>
    <col min="10" max="10" width="7.83203125" customWidth="1"/>
    <col min="11" max="11" width="14.6640625" bestFit="1" customWidth="1"/>
    <col min="12" max="12" width="13.33203125" bestFit="1" customWidth="1"/>
    <col min="13" max="13" width="14.33203125" bestFit="1" customWidth="1"/>
    <col min="14" max="14" width="15.6640625" customWidth="1"/>
    <col min="15" max="15" width="13.33203125" bestFit="1" customWidth="1"/>
  </cols>
  <sheetData>
    <row r="2" spans="10:13" ht="17">
      <c r="J2" s="1" t="s">
        <v>0</v>
      </c>
      <c r="K2" s="1" t="s">
        <v>6</v>
      </c>
      <c r="M2" s="1" t="s">
        <v>7</v>
      </c>
    </row>
    <row r="3" spans="10:13" ht="16">
      <c r="J3" s="2">
        <v>2026</v>
      </c>
      <c r="K3" s="3" cm="1">
        <f t="array" ref="K3:K8">'[1]Cohorte 60+'!$F$5:$F$10</f>
        <v>1001884.2134812033</v>
      </c>
      <c r="M3" s="3" t="s">
        <v>8</v>
      </c>
    </row>
    <row r="4" spans="10:13" ht="16">
      <c r="J4" s="2">
        <v>2027</v>
      </c>
      <c r="K4" s="3">
        <v>1002115.7913623706</v>
      </c>
      <c r="M4" s="6">
        <f>(K4-K3)/K3</f>
        <v>2.3114235961722561E-4</v>
      </c>
    </row>
    <row r="5" spans="10:13" ht="16">
      <c r="J5" s="2">
        <v>2028</v>
      </c>
      <c r="K5" s="3">
        <v>1000152.2398427316</v>
      </c>
      <c r="M5" s="6">
        <f>(K5-K4)/K4</f>
        <v>-1.9594058257175434E-3</v>
      </c>
    </row>
    <row r="6" spans="10:13" ht="16">
      <c r="J6" s="2">
        <v>2029</v>
      </c>
      <c r="K6" s="3">
        <v>998177.55107920314</v>
      </c>
      <c r="M6" s="6">
        <f>(K6-K5)/K5</f>
        <v>-1.974388182982012E-3</v>
      </c>
    </row>
    <row r="7" spans="10:13" ht="16">
      <c r="J7" s="2">
        <v>2030</v>
      </c>
      <c r="K7" s="3">
        <v>996472.48099349532</v>
      </c>
      <c r="M7" s="6">
        <f t="shared" ref="M7:M8" si="0">(K7-K6)/K6</f>
        <v>-1.7081831622684186E-3</v>
      </c>
    </row>
    <row r="8" spans="10:13" ht="16">
      <c r="J8" s="2">
        <v>2031</v>
      </c>
      <c r="K8" s="3">
        <v>996323.21136597521</v>
      </c>
      <c r="M8" s="6">
        <f t="shared" si="0"/>
        <v>-1.4979804296380808E-4</v>
      </c>
    </row>
    <row r="11" spans="10:13" ht="17">
      <c r="J11" s="2" t="s">
        <v>3</v>
      </c>
      <c r="K11" s="3">
        <f>SUM(_xlfn.ANCHORARRAY(K3))</f>
        <v>5995125.4881249797</v>
      </c>
      <c r="M11" s="7">
        <f>AVERAGE(M4:M8)</f>
        <v>-1.1121265708629114E-3</v>
      </c>
    </row>
    <row r="21" spans="10:11" ht="16">
      <c r="J21" s="15" t="s">
        <v>13</v>
      </c>
    </row>
    <row r="23" spans="10:11" ht="17">
      <c r="J23" s="1" t="s">
        <v>0</v>
      </c>
      <c r="K23" s="1" t="s">
        <v>6</v>
      </c>
    </row>
    <row r="24" spans="10:11" ht="16" hidden="1">
      <c r="J24" s="2">
        <v>2026</v>
      </c>
      <c r="K24" s="3" cm="1">
        <f t="array" ref="K24:K29">'[1]Cohorte 60+'!$F$5:$F$10</f>
        <v>1001884.2134812033</v>
      </c>
    </row>
    <row r="25" spans="10:11" ht="16">
      <c r="J25" s="2">
        <v>2027</v>
      </c>
      <c r="K25" s="3">
        <v>1002115.7913623706</v>
      </c>
    </row>
    <row r="26" spans="10:11" ht="16">
      <c r="J26" s="2">
        <v>2028</v>
      </c>
      <c r="K26" s="3">
        <v>1000152.2398427316</v>
      </c>
    </row>
    <row r="27" spans="10:11" ht="16">
      <c r="J27" s="2">
        <v>2029</v>
      </c>
      <c r="K27" s="3">
        <v>998177.55107920314</v>
      </c>
    </row>
    <row r="28" spans="10:11" ht="16">
      <c r="J28" s="2">
        <v>2030</v>
      </c>
      <c r="K28" s="3">
        <v>996472.48099349532</v>
      </c>
    </row>
    <row r="29" spans="10:11" ht="16">
      <c r="J29" s="2">
        <v>2031</v>
      </c>
      <c r="K29" s="3">
        <v>996323.21136597521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F1D5B-1A4D-48F9-BA1F-AD4411AA3B14}">
  <dimension ref="C2:I8"/>
  <sheetViews>
    <sheetView workbookViewId="0">
      <selection activeCell="K20" sqref="K20"/>
    </sheetView>
  </sheetViews>
  <sheetFormatPr baseColWidth="10" defaultRowHeight="15"/>
  <cols>
    <col min="5" max="5" width="10.5" bestFit="1" customWidth="1"/>
    <col min="6" max="6" width="13" customWidth="1"/>
    <col min="7" max="7" width="13" bestFit="1" customWidth="1"/>
    <col min="10" max="10" width="10.33203125" bestFit="1" customWidth="1"/>
    <col min="11" max="11" width="11.83203125" bestFit="1" customWidth="1"/>
    <col min="12" max="13" width="13" bestFit="1" customWidth="1"/>
  </cols>
  <sheetData>
    <row r="2" spans="3:9" ht="16">
      <c r="E2" s="17"/>
      <c r="F2" s="17"/>
      <c r="G2" s="17"/>
    </row>
    <row r="3" spans="3:9" ht="16">
      <c r="E3" s="18"/>
      <c r="F3" s="19"/>
      <c r="G3" s="20"/>
      <c r="I3" s="9"/>
    </row>
    <row r="4" spans="3:9" ht="16">
      <c r="E4" s="18"/>
      <c r="F4" s="19"/>
      <c r="G4" s="21"/>
      <c r="I4" s="9"/>
    </row>
    <row r="5" spans="3:9" ht="17">
      <c r="C5" s="35" t="s">
        <v>0</v>
      </c>
      <c r="D5" s="35">
        <v>2027</v>
      </c>
      <c r="E5" s="35">
        <v>2028</v>
      </c>
      <c r="F5" s="35">
        <v>2029</v>
      </c>
      <c r="G5" s="35">
        <v>2030</v>
      </c>
      <c r="H5" s="35">
        <v>2031</v>
      </c>
    </row>
    <row r="6" spans="3:9" ht="34">
      <c r="C6" s="36" t="s">
        <v>14</v>
      </c>
      <c r="D6" s="38">
        <v>78.599999999999994</v>
      </c>
      <c r="E6" s="38">
        <v>80.5</v>
      </c>
      <c r="F6" s="38">
        <v>81.8</v>
      </c>
      <c r="G6" s="38">
        <v>83.2</v>
      </c>
      <c r="H6" s="38">
        <v>84.6</v>
      </c>
    </row>
    <row r="7" spans="3:9" ht="17">
      <c r="C7" s="36" t="s">
        <v>15</v>
      </c>
      <c r="D7" s="38">
        <v>9</v>
      </c>
      <c r="E7" s="38">
        <v>9.3000000000000007</v>
      </c>
      <c r="F7" s="38">
        <v>9.4</v>
      </c>
      <c r="G7" s="38">
        <v>9.6</v>
      </c>
      <c r="H7" s="38">
        <v>9.6999999999999993</v>
      </c>
    </row>
    <row r="8" spans="3:9" ht="34">
      <c r="C8" s="37" t="s">
        <v>16</v>
      </c>
      <c r="D8" s="39">
        <v>7.1</v>
      </c>
      <c r="E8" s="39">
        <v>7.3</v>
      </c>
      <c r="F8" s="39">
        <v>7.4</v>
      </c>
      <c r="G8" s="39">
        <v>7.5</v>
      </c>
      <c r="H8" s="39">
        <v>7.7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FAF62-D214-4DC1-807C-554451B2024B}">
  <dimension ref="D2:H10"/>
  <sheetViews>
    <sheetView topLeftCell="B1" workbookViewId="0">
      <selection activeCell="D4" sqref="D4:F7"/>
    </sheetView>
  </sheetViews>
  <sheetFormatPr baseColWidth="10" defaultRowHeight="15"/>
  <cols>
    <col min="4" max="4" width="20.33203125" customWidth="1"/>
    <col min="5" max="5" width="14.33203125" bestFit="1" customWidth="1"/>
    <col min="6" max="6" width="12.6640625" bestFit="1" customWidth="1"/>
    <col min="7" max="7" width="9.6640625" bestFit="1" customWidth="1"/>
    <col min="10" max="10" width="9.83203125" customWidth="1"/>
  </cols>
  <sheetData>
    <row r="2" spans="4:8" ht="16">
      <c r="E2" s="17"/>
      <c r="F2" s="17"/>
      <c r="G2" s="17"/>
    </row>
    <row r="3" spans="4:8" ht="16">
      <c r="E3" s="18"/>
      <c r="F3" s="22"/>
      <c r="G3" s="23"/>
      <c r="H3" s="24"/>
    </row>
    <row r="4" spans="4:8" ht="17">
      <c r="D4" s="1" t="s">
        <v>17</v>
      </c>
      <c r="E4" s="1" t="s">
        <v>18</v>
      </c>
      <c r="F4" s="1" t="s">
        <v>19</v>
      </c>
      <c r="G4" s="23"/>
    </row>
    <row r="5" spans="4:8" ht="16">
      <c r="D5" s="25" t="s">
        <v>20</v>
      </c>
      <c r="E5" s="26">
        <v>0.115</v>
      </c>
      <c r="F5" s="27">
        <f>E1</f>
        <v>0</v>
      </c>
      <c r="G5" s="23"/>
    </row>
    <row r="6" spans="4:8" ht="16">
      <c r="D6" s="16" t="s">
        <v>21</v>
      </c>
      <c r="E6" s="28">
        <v>0.1</v>
      </c>
      <c r="F6" s="29">
        <f>F5*(E6/E5)</f>
        <v>0</v>
      </c>
      <c r="G6" s="23"/>
    </row>
    <row r="7" spans="4:8" ht="16">
      <c r="D7" s="16" t="s">
        <v>22</v>
      </c>
      <c r="E7" s="28">
        <v>1.4999999999999999E-2</v>
      </c>
      <c r="F7" s="29">
        <f>F5*(E7/E5)</f>
        <v>0</v>
      </c>
      <c r="G7" s="23"/>
    </row>
    <row r="8" spans="4:8" ht="16">
      <c r="E8" s="18"/>
      <c r="F8" s="22"/>
      <c r="G8" s="23"/>
    </row>
    <row r="9" spans="4:8" ht="16">
      <c r="E9" s="18"/>
      <c r="F9" s="22"/>
      <c r="G9" s="23"/>
    </row>
    <row r="10" spans="4:8" ht="16">
      <c r="E10" s="18"/>
      <c r="F10" s="22"/>
      <c r="G10" s="23"/>
    </row>
  </sheetData>
  <sortState xmlns:xlrd2="http://schemas.microsoft.com/office/spreadsheetml/2017/richdata2" ref="E3:G10">
    <sortCondition descending="1" ref="G3:G1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5AE27-FCEF-495B-8E17-3281D08B61D2}">
  <dimension ref="M2:T15"/>
  <sheetViews>
    <sheetView tabSelected="1" topLeftCell="O1" workbookViewId="0">
      <selection activeCell="V35" sqref="V35"/>
    </sheetView>
  </sheetViews>
  <sheetFormatPr baseColWidth="10" defaultRowHeight="15"/>
  <cols>
    <col min="4" max="4" width="6.1640625" bestFit="1" customWidth="1"/>
    <col min="5" max="5" width="9.1640625" bestFit="1" customWidth="1"/>
    <col min="6" max="6" width="10.33203125" bestFit="1" customWidth="1"/>
    <col min="7" max="7" width="10.1640625" bestFit="1" customWidth="1"/>
    <col min="8" max="8" width="13.1640625" customWidth="1"/>
    <col min="13" max="13" width="6" style="14" customWidth="1"/>
    <col min="14" max="14" width="23.83203125" style="14" bestFit="1" customWidth="1"/>
    <col min="15" max="15" width="15.83203125" style="14" customWidth="1"/>
    <col min="16" max="16" width="15.33203125" style="14" bestFit="1" customWidth="1"/>
    <col min="17" max="19" width="12.33203125" bestFit="1" customWidth="1"/>
  </cols>
  <sheetData>
    <row r="2" spans="13:20" ht="16">
      <c r="M2" s="17"/>
      <c r="N2" s="17"/>
      <c r="O2" s="17"/>
      <c r="P2" s="17"/>
    </row>
    <row r="3" spans="13:20" ht="16">
      <c r="M3" s="18"/>
      <c r="N3" s="30"/>
      <c r="O3" s="30"/>
      <c r="P3" s="31"/>
      <c r="R3" s="24"/>
      <c r="S3" s="24"/>
    </row>
    <row r="4" spans="13:20" ht="16">
      <c r="M4" s="18"/>
      <c r="N4" s="30"/>
      <c r="O4" s="30"/>
      <c r="P4" s="31"/>
      <c r="R4" s="24"/>
      <c r="S4" s="24"/>
    </row>
    <row r="5" spans="13:20" ht="16">
      <c r="M5" s="18"/>
      <c r="N5" s="30"/>
      <c r="O5" s="30"/>
      <c r="P5" s="31"/>
      <c r="R5" s="24"/>
      <c r="S5" s="24"/>
    </row>
    <row r="6" spans="13:20" ht="16">
      <c r="M6" s="18"/>
      <c r="N6" s="30"/>
      <c r="O6" s="30"/>
      <c r="P6" s="40"/>
      <c r="Q6" s="40"/>
      <c r="R6" s="40"/>
      <c r="S6" s="40"/>
      <c r="T6" s="40"/>
    </row>
    <row r="7" spans="13:20" ht="16">
      <c r="M7" s="18"/>
      <c r="N7" s="30"/>
      <c r="O7" s="30"/>
      <c r="P7" s="40"/>
      <c r="Q7" s="32"/>
      <c r="R7" s="32"/>
      <c r="S7" s="32"/>
      <c r="T7" s="32"/>
    </row>
    <row r="8" spans="13:20" ht="16">
      <c r="P8" s="33"/>
      <c r="Q8" s="34"/>
      <c r="R8" s="34"/>
      <c r="S8" s="34"/>
      <c r="T8" s="34"/>
    </row>
    <row r="9" spans="13:20" ht="34" customHeight="1">
      <c r="P9" s="44" t="s">
        <v>0</v>
      </c>
      <c r="Q9" s="45" t="s">
        <v>14</v>
      </c>
      <c r="R9" s="45"/>
      <c r="S9" s="45" t="s">
        <v>19</v>
      </c>
      <c r="T9" s="45"/>
    </row>
    <row r="10" spans="13:20" ht="16">
      <c r="P10" s="44"/>
      <c r="Q10" s="41">
        <v>3</v>
      </c>
      <c r="R10" s="41">
        <v>5</v>
      </c>
      <c r="S10" s="41">
        <v>3</v>
      </c>
      <c r="T10" s="41">
        <v>5</v>
      </c>
    </row>
    <row r="11" spans="13:20" ht="16">
      <c r="P11" s="42">
        <v>2027</v>
      </c>
      <c r="Q11" s="43">
        <v>58.927004285415101</v>
      </c>
      <c r="R11" s="43">
        <v>98.211673809025172</v>
      </c>
      <c r="S11" s="43">
        <v>5.326411917358671</v>
      </c>
      <c r="T11" s="43">
        <v>8.8773531955977845</v>
      </c>
    </row>
    <row r="12" spans="13:20" ht="16">
      <c r="P12" s="42">
        <v>2028</v>
      </c>
      <c r="Q12" s="43">
        <v>60.340642471544243</v>
      </c>
      <c r="R12" s="43">
        <v>100.56773745257375</v>
      </c>
      <c r="S12" s="43">
        <v>5.4541906730028842</v>
      </c>
      <c r="T12" s="43">
        <v>9.0903177883381421</v>
      </c>
    </row>
    <row r="13" spans="13:20" ht="16">
      <c r="P13" s="42">
        <v>2029</v>
      </c>
      <c r="Q13" s="43">
        <v>61.365715245876686</v>
      </c>
      <c r="R13" s="43">
        <v>102.27619207646114</v>
      </c>
      <c r="S13" s="43">
        <v>5.5468470010747941</v>
      </c>
      <c r="T13" s="43">
        <v>9.2447450017913244</v>
      </c>
    </row>
    <row r="14" spans="13:20" ht="16">
      <c r="P14" s="42">
        <v>2030</v>
      </c>
      <c r="Q14" s="43">
        <v>62.363587408911485</v>
      </c>
      <c r="R14" s="43">
        <v>103.93931234818579</v>
      </c>
      <c r="S14" s="43">
        <v>5.6370446658915094</v>
      </c>
      <c r="T14" s="43">
        <v>9.3950744431525148</v>
      </c>
    </row>
    <row r="15" spans="13:20" ht="16">
      <c r="P15" s="42">
        <v>2031</v>
      </c>
      <c r="Q15" s="43">
        <v>63.476621883945597</v>
      </c>
      <c r="R15" s="43">
        <v>105.794369806576</v>
      </c>
      <c r="S15" s="43">
        <v>5.7376518520898436</v>
      </c>
      <c r="T15" s="43">
        <v>9.5627530868164037</v>
      </c>
    </row>
  </sheetData>
  <mergeCells count="6">
    <mergeCell ref="P6:P7"/>
    <mergeCell ref="Q6:R6"/>
    <mergeCell ref="S6:T6"/>
    <mergeCell ref="P9:P10"/>
    <mergeCell ref="S9:T9"/>
    <mergeCell ref="Q9:R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F25FF-81E7-4967-B963-17E70BCB1CFE}">
  <dimension ref="F2:I4"/>
  <sheetViews>
    <sheetView topLeftCell="C1" workbookViewId="0">
      <selection activeCell="H21" sqref="H21"/>
    </sheetView>
  </sheetViews>
  <sheetFormatPr baseColWidth="10" defaultRowHeight="15"/>
  <cols>
    <col min="6" max="6" width="9.33203125" bestFit="1" customWidth="1"/>
    <col min="7" max="7" width="22.83203125" bestFit="1" customWidth="1"/>
    <col min="8" max="8" width="15.83203125" customWidth="1"/>
    <col min="9" max="9" width="15.33203125" customWidth="1"/>
    <col min="13" max="13" width="5.6640625" customWidth="1"/>
  </cols>
  <sheetData>
    <row r="2" spans="6:9" ht="34">
      <c r="F2" s="1" t="s">
        <v>12</v>
      </c>
      <c r="G2" s="1" t="s">
        <v>9</v>
      </c>
      <c r="H2" s="1" t="s">
        <v>11</v>
      </c>
      <c r="I2" s="1" t="s">
        <v>10</v>
      </c>
    </row>
    <row r="3" spans="6:9" ht="16">
      <c r="F3" s="2">
        <v>3</v>
      </c>
      <c r="G3" s="8">
        <f>([1]Mujeres!$H$12+[1]Hombres!$H$12)/1000000</f>
        <v>58.927004285415101</v>
      </c>
      <c r="H3" s="8">
        <f>(G3*0.105)*0.786</f>
        <v>4.8632456636753076</v>
      </c>
      <c r="I3" s="13">
        <f>(G3*0.01)*0.786*1000000</f>
        <v>463166.2536833628</v>
      </c>
    </row>
    <row r="4" spans="6:9" ht="16">
      <c r="F4" s="2">
        <v>5</v>
      </c>
      <c r="G4" s="8">
        <f>([1]Mujeres!$N$12+[1]Hombres!$N$12)/1000000</f>
        <v>98.211673809025172</v>
      </c>
      <c r="H4" s="8">
        <f>(G4*0.105)*0.786</f>
        <v>8.1054094394588478</v>
      </c>
      <c r="I4" s="13">
        <f>(G4*0.01)*0.786*1000000</f>
        <v>771943.7561389379</v>
      </c>
    </row>
  </sheetData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1ACFC58A9B741966E24964F98E401" ma:contentTypeVersion="15" ma:contentTypeDescription="Create a new document." ma:contentTypeScope="" ma:versionID="ac809ca55fc7002d74a9772506effe29">
  <xsd:schema xmlns:xsd="http://www.w3.org/2001/XMLSchema" xmlns:xs="http://www.w3.org/2001/XMLSchema" xmlns:p="http://schemas.microsoft.com/office/2006/metadata/properties" xmlns:ns1="http://schemas.microsoft.com/sharepoint/v3" xmlns:ns2="1f23fbc9-fed8-4fe5-aa4f-ed739643a384" xmlns:ns3="a09e65a3-c7c6-46c4-8cad-d2b1e4cef29c" targetNamespace="http://schemas.microsoft.com/office/2006/metadata/properties" ma:root="true" ma:fieldsID="6b24f4ca2dda56f0b82b1f329a45acd9" ns1:_="" ns2:_="" ns3:_="">
    <xsd:import namespace="http://schemas.microsoft.com/sharepoint/v3"/>
    <xsd:import namespace="1f23fbc9-fed8-4fe5-aa4f-ed739643a384"/>
    <xsd:import namespace="a09e65a3-c7c6-46c4-8cad-d2b1e4cef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3fbc9-fed8-4fe5-aa4f-ed739643a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ea84bf1-a941-4ccc-bbe9-6e1a58d22e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e65a3-c7c6-46c4-8cad-d2b1e4cef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e8b396a-6396-4d81-8fef-45dc7c2f2882}" ma:internalName="TaxCatchAll" ma:showField="CatchAllData" ma:web="a09e65a3-c7c6-46c4-8cad-d2b1e4cef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23fbc9-fed8-4fe5-aa4f-ed739643a384">
      <Terms xmlns="http://schemas.microsoft.com/office/infopath/2007/PartnerControls"/>
    </lcf76f155ced4ddcb4097134ff3c332f>
    <_ip_UnifiedCompliancePolicyUIAction xmlns="http://schemas.microsoft.com/sharepoint/v3" xsi:nil="true"/>
    <TaxCatchAll xmlns="a09e65a3-c7c6-46c4-8cad-d2b1e4cef29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EA7EEFD-CC52-42BF-941C-7A1093CF67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E63B0C-BF50-45DC-8FD7-4086BA482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f23fbc9-fed8-4fe5-aa4f-ed739643a384"/>
    <ds:schemaRef ds:uri="a09e65a3-c7c6-46c4-8cad-d2b1e4cef2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03CC34-3943-40F2-817C-BCF1D949C876}">
  <ds:schemaRefs>
    <ds:schemaRef ds:uri="http://schemas.microsoft.com/office/2006/metadata/properties"/>
    <ds:schemaRef ds:uri="http://schemas.microsoft.com/office/infopath/2007/PartnerControls"/>
    <ds:schemaRef ds:uri="1f23fbc9-fed8-4fe5-aa4f-ed739643a384"/>
    <ds:schemaRef ds:uri="http://schemas.microsoft.com/sharepoint/v3"/>
    <ds:schemaRef ds:uri="a09e65a3-c7c6-46c4-8cad-d2b1e4cef2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Grafica 1</vt:lpstr>
      <vt:lpstr>Tabla 1</vt:lpstr>
      <vt:lpstr>Tabla 2</vt:lpstr>
      <vt:lpstr>Tabla 3</vt:lpstr>
      <vt:lpstr>Tabla 4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A. Otero Maldonado</dc:creator>
  <cp:lastModifiedBy>Ronald Rivas</cp:lastModifiedBy>
  <dcterms:created xsi:type="dcterms:W3CDTF">2026-07-31T13:40:01Z</dcterms:created>
  <dcterms:modified xsi:type="dcterms:W3CDTF">2026-08-19T15:35:48Z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0x0101009401ACFC58A9B741966E24964F98E401</vt:lpwstr>
  </property>
  <property fmtid="{D5CDD505-2E9C-101B-9397-08002B2CF9AE}" pid="3" name="MediaServiceImageTags">
    <vt:lpwstr/>
  </property>
</Properties>
</file>