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opalpr.sharepoint.com/sites/InformesAF2024/Shared Documents/👷‍♂️Informes Preliminares/PC 1281/2. Tabla/"/>
    </mc:Choice>
  </mc:AlternateContent>
  <xr:revisionPtr revIDLastSave="995" documentId="11_EDDA6C87510F603D49998E0A01B99CD820A1F52A" xr6:coauthVersionLast="47" xr6:coauthVersionMax="47" xr10:uidLastSave="{845E0867-7E9E-4092-BBDD-4D1C5A31AC61}"/>
  <bookViews>
    <workbookView minimized="1" xWindow="2363" yWindow="3075" windowWidth="13110" windowHeight="9975" activeTab="4" xr2:uid="{00000000-000D-0000-FFFF-FFFF00000000}"/>
  </bookViews>
  <sheets>
    <sheet name="Tabla 1" sheetId="1" r:id="rId1"/>
    <sheet name="Gráfica 1" sheetId="6" r:id="rId2"/>
    <sheet name="Tabla 2" sheetId="7" r:id="rId3"/>
    <sheet name="Tabla 3 " sheetId="3" r:id="rId4"/>
    <sheet name="Gráfica 3" sheetId="4" r:id="rId5"/>
    <sheet name="Tabla 4" sheetId="2" r:id="rId6"/>
    <sheet name="Tabla 5" sheetId="5" r:id="rId7"/>
  </sheets>
  <externalReferences>
    <externalReference r:id="rId8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4" l="1"/>
  <c r="B3" i="5" l="1"/>
  <c r="C3" i="5"/>
  <c r="D3" i="5"/>
  <c r="F3" i="5"/>
  <c r="G3" i="5"/>
  <c r="H3" i="5"/>
  <c r="B4" i="5"/>
  <c r="C4" i="5"/>
  <c r="D4" i="5"/>
  <c r="F4" i="5"/>
  <c r="G4" i="5"/>
  <c r="H4" i="5"/>
  <c r="B5" i="5"/>
  <c r="C5" i="5"/>
  <c r="D5" i="5"/>
  <c r="F5" i="5"/>
  <c r="G5" i="5"/>
  <c r="H5" i="5"/>
  <c r="B6" i="5"/>
  <c r="C6" i="5"/>
  <c r="D6" i="5"/>
  <c r="F6" i="5"/>
  <c r="G6" i="5"/>
  <c r="H6" i="5"/>
  <c r="C2" i="5"/>
  <c r="D2" i="5"/>
  <c r="F2" i="5"/>
  <c r="G2" i="5"/>
  <c r="H2" i="5"/>
  <c r="B2" i="5"/>
  <c r="B7" i="2"/>
  <c r="C2" i="4"/>
  <c r="B2" i="4"/>
  <c r="C6" i="4"/>
  <c r="B6" i="4"/>
  <c r="D5" i="4"/>
  <c r="C3" i="7"/>
  <c r="C4" i="7"/>
  <c r="C5" i="7"/>
  <c r="C6" i="7"/>
  <c r="C7" i="7"/>
  <c r="C2" i="7"/>
  <c r="B9" i="1"/>
  <c r="B8" i="1"/>
  <c r="C8" i="1"/>
  <c r="B8" i="7" l="1"/>
  <c r="B8" i="2"/>
  <c r="C7" i="2"/>
  <c r="D3" i="2"/>
  <c r="D4" i="2"/>
  <c r="D5" i="2"/>
  <c r="D6" i="2"/>
  <c r="D2" i="2"/>
  <c r="C8" i="7" l="1"/>
  <c r="C3" i="1"/>
  <c r="D3" i="1" s="1"/>
  <c r="C4" i="1"/>
  <c r="D4" i="1" s="1"/>
  <c r="C5" i="1"/>
  <c r="D5" i="1" s="1"/>
  <c r="C6" i="1"/>
  <c r="C2" i="1"/>
  <c r="D2" i="1" s="1"/>
  <c r="D6" i="1" l="1"/>
  <c r="F6" i="1" s="1"/>
  <c r="E6" i="5" l="1"/>
  <c r="E2" i="5"/>
  <c r="E3" i="5"/>
  <c r="E4" i="5"/>
  <c r="E5" i="5"/>
  <c r="I4" i="5" l="1"/>
  <c r="I5" i="5"/>
  <c r="I3" i="5"/>
  <c r="I6" i="5" l="1"/>
  <c r="I2" i="5" l="1"/>
</calcChain>
</file>

<file path=xl/sharedStrings.xml><?xml version="1.0" encoding="utf-8"?>
<sst xmlns="http://schemas.openxmlformats.org/spreadsheetml/2006/main" count="61" uniqueCount="42">
  <si>
    <t>Año Fiscal</t>
  </si>
  <si>
    <t>Pacientes Activos</t>
  </si>
  <si>
    <t>Médicos Activos</t>
  </si>
  <si>
    <t>Médicos x1,000 Pacientes</t>
  </si>
  <si>
    <t>Ventas Anuales</t>
  </si>
  <si>
    <t>Promedio de Ventas por Dispensario</t>
  </si>
  <si>
    <t>Dispensarios Activos</t>
  </si>
  <si>
    <t>Tipo de licencia</t>
  </si>
  <si>
    <t>Cultivo</t>
  </si>
  <si>
    <t>Manufactura</t>
  </si>
  <si>
    <t>-</t>
  </si>
  <si>
    <t>Dispensario</t>
  </si>
  <si>
    <t>Laboratorios</t>
  </si>
  <si>
    <t>Transporte</t>
  </si>
  <si>
    <t>Ocupacional</t>
  </si>
  <si>
    <t>Doctores</t>
  </si>
  <si>
    <t>Pacientes</t>
  </si>
  <si>
    <t>Costos de Licencia *</t>
  </si>
  <si>
    <t xml:space="preserve"> </t>
  </si>
  <si>
    <t>Producción de Flor</t>
  </si>
  <si>
    <t>Producción de Otros</t>
  </si>
  <si>
    <t>Contribución sobre Ingresos de Corporaciones</t>
  </si>
  <si>
    <t>Contribución sobre Ingresos Individuos</t>
  </si>
  <si>
    <t>Licencias Programa Cannabis Medicinal</t>
  </si>
  <si>
    <t>Impuesto al Inventario</t>
  </si>
  <si>
    <t>TOTAL</t>
  </si>
  <si>
    <t>Psicológica</t>
  </si>
  <si>
    <t>Física</t>
  </si>
  <si>
    <t>Total</t>
  </si>
  <si>
    <t xml:space="preserve">Condición </t>
  </si>
  <si>
    <t>Cáncer</t>
  </si>
  <si>
    <t>Cuidado Paliativo</t>
  </si>
  <si>
    <t>IVU Estatal
Ventas de Cannabis
10.5%</t>
  </si>
  <si>
    <t>IVU Municipal
Ventas de Cannabis
1%</t>
  </si>
  <si>
    <t>IVU
Consumo Trabajadores Programa Cannabis Medicinal</t>
  </si>
  <si>
    <t>Esclerosis Lateral Amiotrófica (ELA)</t>
  </si>
  <si>
    <t>SIDA</t>
  </si>
  <si>
    <t>Parkinson</t>
  </si>
  <si>
    <t>Alzheimer</t>
  </si>
  <si>
    <t>Registros en 2025</t>
  </si>
  <si>
    <t xml:space="preserve">Proporción respecto a Pacientes Activos </t>
  </si>
  <si>
    <t>Licencias Vigentes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</si>
</sst>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;[Red]\-&quot;$&quot;#,##0"/>
    <numFmt numFmtId="8" formatCode="&quot;$&quot;#,##0.00;[Red]\-&quot;$&quot;#,##0.00"/>
    <numFmt numFmtId="43" formatCode="_-* #,##0.00_-;\-* #,##0.00_-;_-* &quot;-&quot;??_-;_-@_-"/>
    <numFmt numFmtId="164" formatCode="0.0"/>
    <numFmt numFmtId="165" formatCode="0.0%"/>
    <numFmt numFmtId="166" formatCode="&quot;$&quot;#,##0.0;[Red]\-&quot;$&quot;#,##0.0"/>
    <numFmt numFmtId="167" formatCode="_-* #,##0_-;\-* #,##0_-;_-* &quot;-&quot;??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Myriad pro condensed"/>
    </font>
    <font>
      <b/>
      <sz val="12"/>
      <color theme="0"/>
      <name val="Myriad pro condensed"/>
    </font>
    <font>
      <b/>
      <sz val="11"/>
      <color theme="0"/>
      <name val="Myriad pro condensed"/>
    </font>
    <font>
      <sz val="11"/>
      <color theme="1"/>
      <name val="Myriad pro condensed"/>
    </font>
    <font>
      <b/>
      <sz val="12"/>
      <color theme="1"/>
      <name val="Myriad pro condensed"/>
    </font>
  </fonts>
  <fills count="3">
    <fill>
      <patternFill patternType="none"/>
    </fill>
    <fill>
      <patternFill patternType="gray125"/>
    </fill>
    <fill>
      <patternFill patternType="solid">
        <fgColor rgb="FF194A6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center" vertical="center"/>
    </xf>
    <xf numFmtId="3" fontId="2" fillId="0" borderId="1" xfId="1" applyNumberFormat="1" applyFont="1" applyBorder="1" applyAlignment="1">
      <alignment horizontal="center" vertical="center"/>
    </xf>
    <xf numFmtId="165" fontId="0" fillId="0" borderId="0" xfId="2" applyNumberFormat="1" applyFont="1"/>
    <xf numFmtId="6" fontId="0" fillId="0" borderId="0" xfId="0" applyNumberFormat="1"/>
    <xf numFmtId="8" fontId="2" fillId="0" borderId="1" xfId="0" applyNumberFormat="1" applyFont="1" applyBorder="1" applyAlignment="1">
      <alignment horizontal="center" vertical="center"/>
    </xf>
    <xf numFmtId="8" fontId="0" fillId="0" borderId="0" xfId="0" applyNumberFormat="1"/>
    <xf numFmtId="0" fontId="2" fillId="0" borderId="0" xfId="0" applyFont="1"/>
    <xf numFmtId="0" fontId="2" fillId="0" borderId="1" xfId="0" applyFont="1" applyBorder="1"/>
    <xf numFmtId="6" fontId="2" fillId="0" borderId="1" xfId="0" applyNumberFormat="1" applyFont="1" applyBorder="1" applyAlignment="1">
      <alignment horizontal="center" vertical="center"/>
    </xf>
    <xf numFmtId="8" fontId="2" fillId="0" borderId="2" xfId="0" applyNumberFormat="1" applyFont="1" applyBorder="1" applyAlignment="1">
      <alignment horizontal="center" vertical="center"/>
    </xf>
    <xf numFmtId="6" fontId="2" fillId="0" borderId="6" xfId="0" applyNumberFormat="1" applyFont="1" applyBorder="1" applyAlignment="1">
      <alignment horizontal="center" vertical="center"/>
    </xf>
    <xf numFmtId="6" fontId="2" fillId="0" borderId="7" xfId="0" applyNumberFormat="1" applyFont="1" applyBorder="1" applyAlignment="1">
      <alignment horizontal="center" vertical="center"/>
    </xf>
    <xf numFmtId="6" fontId="2" fillId="0" borderId="8" xfId="0" applyNumberFormat="1" applyFont="1" applyBorder="1" applyAlignment="1">
      <alignment horizontal="center" vertical="center"/>
    </xf>
    <xf numFmtId="6" fontId="2" fillId="0" borderId="9" xfId="0" applyNumberFormat="1" applyFont="1" applyBorder="1" applyAlignment="1">
      <alignment horizontal="center" vertical="center"/>
    </xf>
    <xf numFmtId="6" fontId="2" fillId="0" borderId="10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" xfId="0" applyFont="1" applyBorder="1"/>
    <xf numFmtId="0" fontId="2" fillId="0" borderId="12" xfId="0" applyFont="1" applyBorder="1"/>
    <xf numFmtId="0" fontId="2" fillId="0" borderId="13" xfId="0" applyFont="1" applyBorder="1"/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6" fontId="5" fillId="0" borderId="1" xfId="0" applyNumberFormat="1" applyFont="1" applyBorder="1" applyAlignment="1">
      <alignment horizontal="center" vertical="center" wrapText="1"/>
    </xf>
    <xf numFmtId="9" fontId="0" fillId="0" borderId="0" xfId="0" applyNumberFormat="1"/>
    <xf numFmtId="167" fontId="0" fillId="0" borderId="0" xfId="1" applyNumberFormat="1" applyFont="1"/>
    <xf numFmtId="0" fontId="0" fillId="0" borderId="0" xfId="1" applyNumberFormat="1" applyFont="1"/>
    <xf numFmtId="43" fontId="0" fillId="0" borderId="0" xfId="0" applyNumberFormat="1"/>
    <xf numFmtId="165" fontId="0" fillId="0" borderId="0" xfId="0" applyNumberFormat="1"/>
    <xf numFmtId="165" fontId="2" fillId="0" borderId="1" xfId="0" applyNumberFormat="1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15" xfId="0" applyBorder="1"/>
    <xf numFmtId="9" fontId="0" fillId="0" borderId="15" xfId="0" applyNumberFormat="1" applyBorder="1"/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0" fillId="0" borderId="0" xfId="0" applyNumberForma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194A65"/>
      <color rgb="FFFF8502"/>
      <color rgb="FFA9A9A9"/>
      <color rgb="FF49850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030571949831141E-2"/>
          <c:y val="5.1587269349287992E-2"/>
          <c:w val="0.78297250048825562"/>
          <c:h val="0.74268420029733762"/>
        </c:manualLayout>
      </c:layout>
      <c:barChart>
        <c:barDir val="bar"/>
        <c:grouping val="percentStacked"/>
        <c:varyColors val="0"/>
        <c:ser>
          <c:idx val="1"/>
          <c:order val="1"/>
          <c:tx>
            <c:strRef>
              <c:f>'Gráfica 1'!$B$1</c:f>
              <c:strCache>
                <c:ptCount val="1"/>
                <c:pt idx="0">
                  <c:v>Psicológica</c:v>
                </c:pt>
              </c:strCache>
            </c:strRef>
          </c:tx>
          <c:spPr>
            <a:solidFill>
              <a:srgbClr val="194A6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1" i="0" u="none" strike="noStrike" kern="1200" baseline="0">
                    <a:solidFill>
                      <a:schemeClr val="bg1"/>
                    </a:solidFill>
                    <a:latin typeface="Myriad pro condensed"/>
                    <a:ea typeface="+mn-ea"/>
                    <a:cs typeface="+mn-cs"/>
                  </a:defRPr>
                </a:pPr>
                <a:endParaRPr lang="es-P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'Gráfica 1'!$A$2:$A$8</c:f>
              <c:numCache>
                <c:formatCode>General</c:formatCode>
                <c:ptCount val="7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</c:numCache>
            </c:numRef>
          </c:cat>
          <c:val>
            <c:numRef>
              <c:f>'Gráfica 1'!$B$2:$B$8</c:f>
              <c:numCache>
                <c:formatCode>0%</c:formatCode>
                <c:ptCount val="7"/>
                <c:pt idx="0">
                  <c:v>0.61</c:v>
                </c:pt>
                <c:pt idx="1">
                  <c:v>0.57999999999999996</c:v>
                </c:pt>
                <c:pt idx="2">
                  <c:v>0.55000000000000004</c:v>
                </c:pt>
                <c:pt idx="3">
                  <c:v>0.54</c:v>
                </c:pt>
                <c:pt idx="4">
                  <c:v>0.52</c:v>
                </c:pt>
                <c:pt idx="5">
                  <c:v>0.51</c:v>
                </c:pt>
                <c:pt idx="6">
                  <c:v>0.43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07-462E-83BF-F2CF4707B12A}"/>
            </c:ext>
          </c:extLst>
        </c:ser>
        <c:ser>
          <c:idx val="2"/>
          <c:order val="2"/>
          <c:tx>
            <c:strRef>
              <c:f>'Gráfica 1'!$C$1</c:f>
              <c:strCache>
                <c:ptCount val="1"/>
                <c:pt idx="0">
                  <c:v>Física</c:v>
                </c:pt>
              </c:strCache>
            </c:strRef>
          </c:tx>
          <c:spPr>
            <a:solidFill>
              <a:srgbClr val="FF850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1" i="0" u="none" strike="noStrike" kern="1200" baseline="0">
                    <a:solidFill>
                      <a:schemeClr val="bg1"/>
                    </a:solidFill>
                    <a:latin typeface="Myriad pro condensed"/>
                    <a:ea typeface="+mn-ea"/>
                    <a:cs typeface="+mn-cs"/>
                  </a:defRPr>
                </a:pPr>
                <a:endParaRPr lang="es-P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'Gráfica 1'!$A$2:$A$8</c:f>
              <c:numCache>
                <c:formatCode>General</c:formatCode>
                <c:ptCount val="7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</c:numCache>
            </c:numRef>
          </c:cat>
          <c:val>
            <c:numRef>
              <c:f>'Gráfica 1'!$C$2:$C$8</c:f>
              <c:numCache>
                <c:formatCode>0%</c:formatCode>
                <c:ptCount val="7"/>
                <c:pt idx="0">
                  <c:v>0.39</c:v>
                </c:pt>
                <c:pt idx="1">
                  <c:v>0.42000000000000004</c:v>
                </c:pt>
                <c:pt idx="2">
                  <c:v>0.44999999999999996</c:v>
                </c:pt>
                <c:pt idx="3">
                  <c:v>0.45999999999999996</c:v>
                </c:pt>
                <c:pt idx="4">
                  <c:v>0.48</c:v>
                </c:pt>
                <c:pt idx="5">
                  <c:v>0.49</c:v>
                </c:pt>
                <c:pt idx="6">
                  <c:v>0.57000000000000006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307-462E-83BF-F2CF4707B12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80"/>
        <c:overlap val="100"/>
        <c:axId val="1392314704"/>
        <c:axId val="1391150544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'Gráfica 1'!$A$1</c15:sqref>
                        </c15:formulaRef>
                      </c:ext>
                    </c:extLst>
                    <c:strCache>
                      <c:ptCount val="1"/>
                      <c:pt idx="0">
                        <c:v>Año Fiscal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105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Myriad pro condensed"/>
                          <a:ea typeface="+mn-ea"/>
                          <a:cs typeface="+mn-cs"/>
                        </a:defRPr>
                      </a:pPr>
                      <a:endParaRPr lang="es-PR"/>
                    </a:p>
                  </c:txPr>
                  <c:dLblPos val="ctr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numRef>
                    <c:extLst>
                      <c:ext uri="{02D57815-91ED-43cb-92C2-25804820EDAC}">
                        <c15:formulaRef>
                          <c15:sqref>'Gráfica 1'!$A$2:$A$8</c15:sqref>
                        </c15:formulaRef>
                      </c:ext>
                    </c:extLst>
                    <c:numCache>
                      <c:formatCode>General</c:formatCode>
                      <c:ptCount val="7"/>
                      <c:pt idx="0">
                        <c:v>2025</c:v>
                      </c:pt>
                      <c:pt idx="1">
                        <c:v>2024</c:v>
                      </c:pt>
                      <c:pt idx="2">
                        <c:v>2023</c:v>
                      </c:pt>
                      <c:pt idx="3">
                        <c:v>2022</c:v>
                      </c:pt>
                      <c:pt idx="4">
                        <c:v>2021</c:v>
                      </c:pt>
                      <c:pt idx="5">
                        <c:v>2020</c:v>
                      </c:pt>
                      <c:pt idx="6">
                        <c:v>2019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'Gráfica 1'!$A$2:$A$8</c15:sqref>
                        </c15:formulaRef>
                      </c:ext>
                    </c:extLst>
                    <c:numCache>
                      <c:formatCode>General</c:formatCode>
                      <c:ptCount val="7"/>
                      <c:pt idx="0">
                        <c:v>2025</c:v>
                      </c:pt>
                      <c:pt idx="1">
                        <c:v>2024</c:v>
                      </c:pt>
                      <c:pt idx="2">
                        <c:v>2023</c:v>
                      </c:pt>
                      <c:pt idx="3">
                        <c:v>2022</c:v>
                      </c:pt>
                      <c:pt idx="4">
                        <c:v>2021</c:v>
                      </c:pt>
                      <c:pt idx="5">
                        <c:v>2020</c:v>
                      </c:pt>
                      <c:pt idx="6">
                        <c:v>2019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4307-462E-83BF-F2CF4707B12A}"/>
                  </c:ext>
                </c:extLst>
              </c15:ser>
            </c15:filteredBarSeries>
          </c:ext>
        </c:extLst>
      </c:barChart>
      <c:catAx>
        <c:axId val="13923147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yriad pro condensed"/>
                <a:ea typeface="+mn-ea"/>
                <a:cs typeface="+mn-cs"/>
              </a:defRPr>
            </a:pPr>
            <a:endParaRPr lang="es-PR"/>
          </a:p>
        </c:txPr>
        <c:crossAx val="1391150544"/>
        <c:crosses val="autoZero"/>
        <c:auto val="1"/>
        <c:lblAlgn val="ctr"/>
        <c:lblOffset val="100"/>
        <c:noMultiLvlLbl val="0"/>
      </c:catAx>
      <c:valAx>
        <c:axId val="1391150544"/>
        <c:scaling>
          <c:orientation val="minMax"/>
        </c:scaling>
        <c:delete val="0"/>
        <c:axPos val="b"/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yriad pro condensed"/>
                <a:ea typeface="+mn-ea"/>
                <a:cs typeface="+mn-cs"/>
              </a:defRPr>
            </a:pPr>
            <a:endParaRPr lang="es-PR"/>
          </a:p>
        </c:txPr>
        <c:crossAx val="13923147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yriad pro condensed"/>
              <a:ea typeface="+mn-ea"/>
              <a:cs typeface="+mn-cs"/>
            </a:defRPr>
          </a:pPr>
          <a:endParaRPr lang="es-P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latin typeface="Myriad pro condensed"/>
        </a:defRPr>
      </a:pPr>
      <a:endParaRPr lang="es-PR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solidFill>
              <a:srgbClr val="FF8502"/>
            </a:solidFill>
          </c:spPr>
          <c:dPt>
            <c:idx val="0"/>
            <c:bubble3D val="0"/>
            <c:spPr>
              <a:solidFill>
                <a:srgbClr val="194A6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D9C-4757-A94D-096E6A8338C5}"/>
              </c:ext>
            </c:extLst>
          </c:dPt>
          <c:dPt>
            <c:idx val="1"/>
            <c:bubble3D val="0"/>
            <c:spPr>
              <a:solidFill>
                <a:srgbClr val="FF850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D9C-4757-A94D-096E6A8338C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Myriad pro condensed"/>
                    <a:ea typeface="+mn-ea"/>
                    <a:cs typeface="+mn-cs"/>
                  </a:defRPr>
                </a:pPr>
                <a:endParaRPr lang="es-P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'Gráfica 3'!$B$1:$C$1</c:f>
              <c:strCache>
                <c:ptCount val="2"/>
                <c:pt idx="0">
                  <c:v>Producción de Flor</c:v>
                </c:pt>
                <c:pt idx="1">
                  <c:v>Producción de Otros</c:v>
                </c:pt>
              </c:strCache>
            </c:strRef>
          </c:cat>
          <c:val>
            <c:numRef>
              <c:f>'Gráfica 3'!$B$2:$C$2</c:f>
              <c:numCache>
                <c:formatCode>0.0</c:formatCode>
                <c:ptCount val="2"/>
                <c:pt idx="0">
                  <c:v>79.194813095982141</c:v>
                </c:pt>
                <c:pt idx="1">
                  <c:v>25.155999454017856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9C-4757-A94D-096E6A8338C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180"/>
        <c:holeSize val="72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yriad pro condensed"/>
              <a:ea typeface="+mn-ea"/>
              <a:cs typeface="+mn-cs"/>
            </a:defRPr>
          </a:pPr>
          <a:endParaRPr lang="es-P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>
          <a:latin typeface="Myriad pro condensed"/>
        </a:defRPr>
      </a:pPr>
      <a:endParaRPr lang="es-P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628649</xdr:colOff>
      <xdr:row>13</xdr:row>
      <xdr:rowOff>9523</xdr:rowOff>
    </xdr:from>
    <xdr:to>
      <xdr:col>13</xdr:col>
      <xdr:colOff>47624</xdr:colOff>
      <xdr:row>30</xdr:row>
      <xdr:rowOff>133350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959C599D-2BF1-30A6-D32A-85653AE1ACC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0.86752</cdr:x>
      <cdr:y>0.06548</cdr:y>
    </cdr:from>
    <cdr:to>
      <cdr:x>0.99819</cdr:x>
      <cdr:y>0.14286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706049C8-FB00-E347-799A-F7B0A51E8160}"/>
            </a:ext>
          </a:extLst>
        </cdr:cNvPr>
        <cdr:cNvSpPr txBox="1"/>
      </cdr:nvSpPr>
      <cdr:spPr>
        <a:xfrm xmlns:a="http://schemas.openxmlformats.org/drawingml/2006/main">
          <a:off x="4552958" y="209550"/>
          <a:ext cx="685792" cy="2476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es-PR" sz="1050" kern="1200">
              <a:latin typeface="Myriad pro condensed"/>
            </a:rPr>
            <a:t>221,874</a:t>
          </a:r>
        </a:p>
      </cdr:txBody>
    </cdr:sp>
  </cdr:relSizeAnchor>
  <cdr:relSizeAnchor xmlns:cdr="http://schemas.openxmlformats.org/drawingml/2006/chartDrawing">
    <cdr:from>
      <cdr:x>0.8657</cdr:x>
      <cdr:y>0.17956</cdr:y>
    </cdr:from>
    <cdr:to>
      <cdr:x>0.99637</cdr:x>
      <cdr:y>0.25695</cdr:y>
    </cdr:to>
    <cdr:sp macro="" textlink="">
      <cdr:nvSpPr>
        <cdr:cNvPr id="9" name="TextBox 1">
          <a:extLst xmlns:a="http://schemas.openxmlformats.org/drawingml/2006/main">
            <a:ext uri="{FF2B5EF4-FFF2-40B4-BE49-F238E27FC236}">
              <a16:creationId xmlns:a16="http://schemas.microsoft.com/office/drawing/2014/main" id="{C2379617-3F59-CEFB-AFA0-A41DC11E2CFC}"/>
            </a:ext>
          </a:extLst>
        </cdr:cNvPr>
        <cdr:cNvSpPr txBox="1"/>
      </cdr:nvSpPr>
      <cdr:spPr>
        <a:xfrm xmlns:a="http://schemas.openxmlformats.org/drawingml/2006/main">
          <a:off x="4543433" y="574660"/>
          <a:ext cx="685792" cy="24767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PR" sz="1050" kern="1200">
              <a:latin typeface="Myriad pro condensed"/>
            </a:rPr>
            <a:t>285,717</a:t>
          </a:r>
        </a:p>
      </cdr:txBody>
    </cdr:sp>
  </cdr:relSizeAnchor>
  <cdr:relSizeAnchor xmlns:cdr="http://schemas.openxmlformats.org/drawingml/2006/chartDrawing">
    <cdr:from>
      <cdr:x>0.86932</cdr:x>
      <cdr:y>0.28373</cdr:y>
    </cdr:from>
    <cdr:to>
      <cdr:x>1</cdr:x>
      <cdr:y>0.36111</cdr:y>
    </cdr:to>
    <cdr:sp macro="" textlink="">
      <cdr:nvSpPr>
        <cdr:cNvPr id="10" name="TextBox 1">
          <a:extLst xmlns:a="http://schemas.openxmlformats.org/drawingml/2006/main">
            <a:ext uri="{FF2B5EF4-FFF2-40B4-BE49-F238E27FC236}">
              <a16:creationId xmlns:a16="http://schemas.microsoft.com/office/drawing/2014/main" id="{C2379617-3F59-CEFB-AFA0-A41DC11E2CFC}"/>
            </a:ext>
          </a:extLst>
        </cdr:cNvPr>
        <cdr:cNvSpPr txBox="1"/>
      </cdr:nvSpPr>
      <cdr:spPr>
        <a:xfrm xmlns:a="http://schemas.openxmlformats.org/drawingml/2006/main">
          <a:off x="4562431" y="908058"/>
          <a:ext cx="685844" cy="2476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PR" sz="1050" kern="1200">
              <a:latin typeface="Myriad pro condensed"/>
            </a:rPr>
            <a:t>314,914</a:t>
          </a:r>
        </a:p>
      </cdr:txBody>
    </cdr:sp>
  </cdr:relSizeAnchor>
  <cdr:relSizeAnchor xmlns:cdr="http://schemas.openxmlformats.org/drawingml/2006/chartDrawing">
    <cdr:from>
      <cdr:x>0.86812</cdr:x>
      <cdr:y>0.38789</cdr:y>
    </cdr:from>
    <cdr:to>
      <cdr:x>0.99879</cdr:x>
      <cdr:y>0.46528</cdr:y>
    </cdr:to>
    <cdr:sp macro="" textlink="">
      <cdr:nvSpPr>
        <cdr:cNvPr id="11" name="TextBox 1">
          <a:extLst xmlns:a="http://schemas.openxmlformats.org/drawingml/2006/main">
            <a:ext uri="{FF2B5EF4-FFF2-40B4-BE49-F238E27FC236}">
              <a16:creationId xmlns:a16="http://schemas.microsoft.com/office/drawing/2014/main" id="{C2379617-3F59-CEFB-AFA0-A41DC11E2CFC}"/>
            </a:ext>
          </a:extLst>
        </cdr:cNvPr>
        <cdr:cNvSpPr txBox="1"/>
      </cdr:nvSpPr>
      <cdr:spPr>
        <a:xfrm xmlns:a="http://schemas.openxmlformats.org/drawingml/2006/main">
          <a:off x="4556132" y="1241412"/>
          <a:ext cx="685793" cy="24767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PR" sz="1050" kern="1200">
              <a:latin typeface="Myriad pro condensed"/>
            </a:rPr>
            <a:t>335,227</a:t>
          </a:r>
        </a:p>
      </cdr:txBody>
    </cdr:sp>
  </cdr:relSizeAnchor>
  <cdr:relSizeAnchor xmlns:cdr="http://schemas.openxmlformats.org/drawingml/2006/chartDrawing">
    <cdr:from>
      <cdr:x>0.86752</cdr:x>
      <cdr:y>0.48909</cdr:y>
    </cdr:from>
    <cdr:to>
      <cdr:x>0.99819</cdr:x>
      <cdr:y>0.56647</cdr:y>
    </cdr:to>
    <cdr:sp macro="" textlink="">
      <cdr:nvSpPr>
        <cdr:cNvPr id="12" name="TextBox 1">
          <a:extLst xmlns:a="http://schemas.openxmlformats.org/drawingml/2006/main">
            <a:ext uri="{FF2B5EF4-FFF2-40B4-BE49-F238E27FC236}">
              <a16:creationId xmlns:a16="http://schemas.microsoft.com/office/drawing/2014/main" id="{C2379617-3F59-CEFB-AFA0-A41DC11E2CFC}"/>
            </a:ext>
          </a:extLst>
        </cdr:cNvPr>
        <cdr:cNvSpPr txBox="1"/>
      </cdr:nvSpPr>
      <cdr:spPr>
        <a:xfrm xmlns:a="http://schemas.openxmlformats.org/drawingml/2006/main">
          <a:off x="4552958" y="1565285"/>
          <a:ext cx="685792" cy="2476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PR" sz="1050" kern="1200">
              <a:latin typeface="Myriad pro condensed"/>
            </a:rPr>
            <a:t>286,178</a:t>
          </a:r>
        </a:p>
      </cdr:txBody>
    </cdr:sp>
  </cdr:relSizeAnchor>
  <cdr:relSizeAnchor xmlns:cdr="http://schemas.openxmlformats.org/drawingml/2006/chartDrawing">
    <cdr:from>
      <cdr:x>0.8657</cdr:x>
      <cdr:y>0.59326</cdr:y>
    </cdr:from>
    <cdr:to>
      <cdr:x>0.99637</cdr:x>
      <cdr:y>0.67064</cdr:y>
    </cdr:to>
    <cdr:sp macro="" textlink="">
      <cdr:nvSpPr>
        <cdr:cNvPr id="13" name="TextBox 1">
          <a:extLst xmlns:a="http://schemas.openxmlformats.org/drawingml/2006/main">
            <a:ext uri="{FF2B5EF4-FFF2-40B4-BE49-F238E27FC236}">
              <a16:creationId xmlns:a16="http://schemas.microsoft.com/office/drawing/2014/main" id="{C2379617-3F59-CEFB-AFA0-A41DC11E2CFC}"/>
            </a:ext>
          </a:extLst>
        </cdr:cNvPr>
        <cdr:cNvSpPr txBox="1"/>
      </cdr:nvSpPr>
      <cdr:spPr>
        <a:xfrm xmlns:a="http://schemas.openxmlformats.org/drawingml/2006/main">
          <a:off x="4543433" y="1898666"/>
          <a:ext cx="685792" cy="2476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PR" sz="1050" kern="1200">
              <a:latin typeface="Myriad pro condensed"/>
            </a:rPr>
            <a:t>291,173</a:t>
          </a:r>
        </a:p>
      </cdr:txBody>
    </cdr:sp>
  </cdr:relSizeAnchor>
  <cdr:relSizeAnchor xmlns:cdr="http://schemas.openxmlformats.org/drawingml/2006/chartDrawing">
    <cdr:from>
      <cdr:x>0.8663</cdr:x>
      <cdr:y>0.70039</cdr:y>
    </cdr:from>
    <cdr:to>
      <cdr:x>0.99698</cdr:x>
      <cdr:y>0.77777</cdr:y>
    </cdr:to>
    <cdr:sp macro="" textlink="">
      <cdr:nvSpPr>
        <cdr:cNvPr id="14" name="TextBox 1">
          <a:extLst xmlns:a="http://schemas.openxmlformats.org/drawingml/2006/main">
            <a:ext uri="{FF2B5EF4-FFF2-40B4-BE49-F238E27FC236}">
              <a16:creationId xmlns:a16="http://schemas.microsoft.com/office/drawing/2014/main" id="{C2379617-3F59-CEFB-AFA0-A41DC11E2CFC}"/>
            </a:ext>
          </a:extLst>
        </cdr:cNvPr>
        <cdr:cNvSpPr txBox="1"/>
      </cdr:nvSpPr>
      <cdr:spPr>
        <a:xfrm xmlns:a="http://schemas.openxmlformats.org/drawingml/2006/main">
          <a:off x="4546581" y="2241542"/>
          <a:ext cx="685844" cy="2476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PR" sz="1050" kern="1200">
              <a:latin typeface="Myriad pro condensed"/>
            </a:rPr>
            <a:t>263,467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400050</xdr:colOff>
      <xdr:row>5</xdr:row>
      <xdr:rowOff>42862</xdr:rowOff>
    </xdr:from>
    <xdr:to>
      <xdr:col>14</xdr:col>
      <xdr:colOff>428625</xdr:colOff>
      <xdr:row>20</xdr:row>
      <xdr:rowOff>71437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F301303F-3A63-C04F-0B19-0DF1395DEBE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1.%20Datos/Datos%20-%20PC%201281.xlsx" TargetMode="External"/><Relationship Id="rId2" Type="http://schemas.openxmlformats.org/officeDocument/2006/relationships/externalLinkPath" Target="https://opalpr.sharepoint.com/sites/InformesAF2024/Shared%20Documents/&#128119;&#8205;&#9794;&#65039;Informes%20Preliminares/PC%201281/1.%20Datos/Datos%20-%20PC%201281.xlsx" TargetMode="External"/><Relationship Id="rId1" Type="http://schemas.openxmlformats.org/officeDocument/2006/relationships/externalLinkPath" Target="/sites/InformesAF2024/Shared%20Documents/&#128119;&#8205;&#9794;&#65039;Informes%20Preliminares/PC%201281/1.%20Datos/Datos%20-%20PC%20128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studio de Mercado"/>
      <sheetName val="Condiciones JRCM"/>
      <sheetName val="Datos Contributivos"/>
      <sheetName val="EF"/>
      <sheetName val="EF Inventario"/>
      <sheetName val="EF Licencias"/>
      <sheetName val="EF Consumo"/>
    </sheetNames>
    <sheetDataSet>
      <sheetData sheetId="0">
        <row r="4">
          <cell r="C4">
            <v>214</v>
          </cell>
        </row>
        <row r="5">
          <cell r="C5">
            <v>209</v>
          </cell>
        </row>
        <row r="6">
          <cell r="C6">
            <v>176</v>
          </cell>
        </row>
        <row r="7">
          <cell r="C7">
            <v>115</v>
          </cell>
        </row>
        <row r="8">
          <cell r="C8">
            <v>84</v>
          </cell>
        </row>
      </sheetData>
      <sheetData sheetId="1"/>
      <sheetData sheetId="2"/>
      <sheetData sheetId="3">
        <row r="2">
          <cell r="B2">
            <v>21.685818290850001</v>
          </cell>
          <cell r="C2">
            <v>2.0653160277000002</v>
          </cell>
          <cell r="D2">
            <v>5.9939615321731292</v>
          </cell>
          <cell r="E2">
            <v>7.6060539913874585</v>
          </cell>
          <cell r="F2">
            <v>7.8837021195897465</v>
          </cell>
          <cell r="G2">
            <v>7.1313507999999999</v>
          </cell>
          <cell r="H2">
            <v>0.61211971595961545</v>
          </cell>
          <cell r="I2">
            <v>52.978322477659951</v>
          </cell>
        </row>
        <row r="3">
          <cell r="B3">
            <v>21.685818290850001</v>
          </cell>
          <cell r="C3">
            <v>2.0653160277000002</v>
          </cell>
          <cell r="D3">
            <v>5.9939615321731292</v>
          </cell>
          <cell r="E3">
            <v>7.6060539913874585</v>
          </cell>
          <cell r="F3">
            <v>7.8837021195897465</v>
          </cell>
          <cell r="G3">
            <v>7.1313507999999999</v>
          </cell>
          <cell r="H3">
            <v>0.61211971595961545</v>
          </cell>
          <cell r="I3">
            <v>52.978322477659951</v>
          </cell>
        </row>
        <row r="4">
          <cell r="B4">
            <v>21.685818290850001</v>
          </cell>
          <cell r="C4">
            <v>2.0653160277000002</v>
          </cell>
          <cell r="D4">
            <v>5.9939615321731292</v>
          </cell>
          <cell r="E4">
            <v>7.6060539913874585</v>
          </cell>
          <cell r="F4">
            <v>7.8837021195897465</v>
          </cell>
          <cell r="G4">
            <v>7.1313507999999999</v>
          </cell>
          <cell r="H4">
            <v>0.61211971595961545</v>
          </cell>
          <cell r="I4">
            <v>52.978322477659951</v>
          </cell>
        </row>
        <row r="5">
          <cell r="B5">
            <v>21.685818290850001</v>
          </cell>
          <cell r="C5">
            <v>2.0653160277000002</v>
          </cell>
          <cell r="D5">
            <v>5.9939615321731292</v>
          </cell>
          <cell r="E5">
            <v>7.6060539913874585</v>
          </cell>
          <cell r="F5">
            <v>7.8837021195897465</v>
          </cell>
          <cell r="G5">
            <v>7.1313507999999999</v>
          </cell>
          <cell r="H5">
            <v>0.61211971595961545</v>
          </cell>
          <cell r="I5">
            <v>52.978322477659951</v>
          </cell>
        </row>
        <row r="6">
          <cell r="B6">
            <v>21.685818290850001</v>
          </cell>
          <cell r="C6">
            <v>2.0653160277000002</v>
          </cell>
          <cell r="D6">
            <v>5.9939615321731292</v>
          </cell>
          <cell r="E6">
            <v>7.6060539913874585</v>
          </cell>
          <cell r="F6">
            <v>7.8837021195897465</v>
          </cell>
          <cell r="G6">
            <v>7.1313507999999999</v>
          </cell>
          <cell r="H6">
            <v>0.61211971595961545</v>
          </cell>
          <cell r="I6">
            <v>52.978322477659951</v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workbookViewId="0">
      <selection activeCell="H5" sqref="H5"/>
    </sheetView>
  </sheetViews>
  <sheetFormatPr defaultRowHeight="14.25"/>
  <cols>
    <col min="2" max="2" width="13.06640625" customWidth="1"/>
    <col min="3" max="3" width="13.86328125" customWidth="1"/>
    <col min="4" max="4" width="14.19921875" customWidth="1"/>
  </cols>
  <sheetData>
    <row r="1" spans="1:6" ht="51.4" customHeight="1">
      <c r="A1" s="2" t="s">
        <v>0</v>
      </c>
      <c r="B1" s="2" t="s">
        <v>1</v>
      </c>
      <c r="C1" s="2" t="s">
        <v>2</v>
      </c>
      <c r="D1" s="2" t="s">
        <v>3</v>
      </c>
    </row>
    <row r="2" spans="1:6" ht="23.75" customHeight="1">
      <c r="A2" s="1">
        <v>2021</v>
      </c>
      <c r="B2" s="4">
        <v>118685</v>
      </c>
      <c r="C2" s="1">
        <f>'[1]Estudio de Mercado'!C4</f>
        <v>214</v>
      </c>
      <c r="D2" s="3">
        <f>(C2/B2)*1000</f>
        <v>1.8030922188987657</v>
      </c>
    </row>
    <row r="3" spans="1:6" ht="23.75" customHeight="1">
      <c r="A3" s="1">
        <v>2022</v>
      </c>
      <c r="B3" s="4">
        <v>124958</v>
      </c>
      <c r="C3" s="1">
        <f>'[1]Estudio de Mercado'!C5</f>
        <v>209</v>
      </c>
      <c r="D3" s="3">
        <f t="shared" ref="D3:D6" si="0">(C3/B3)*1000</f>
        <v>1.6725619808255574</v>
      </c>
    </row>
    <row r="4" spans="1:6" ht="23.75" customHeight="1">
      <c r="A4" s="1">
        <v>2023</v>
      </c>
      <c r="B4" s="4">
        <v>118668</v>
      </c>
      <c r="C4" s="1">
        <f>'[1]Estudio de Mercado'!C6</f>
        <v>176</v>
      </c>
      <c r="D4" s="3">
        <f t="shared" si="0"/>
        <v>1.4831294030404152</v>
      </c>
    </row>
    <row r="5" spans="1:6" ht="23.75" customHeight="1">
      <c r="A5" s="1">
        <v>2024</v>
      </c>
      <c r="B5" s="4">
        <v>116179</v>
      </c>
      <c r="C5" s="1">
        <f>'[1]Estudio de Mercado'!C7</f>
        <v>115</v>
      </c>
      <c r="D5" s="3">
        <f t="shared" si="0"/>
        <v>0.98985186651632384</v>
      </c>
    </row>
    <row r="6" spans="1:6" ht="23.75" customHeight="1">
      <c r="A6" s="1">
        <v>2025</v>
      </c>
      <c r="B6" s="4">
        <v>112223</v>
      </c>
      <c r="C6" s="1">
        <f>'[1]Estudio de Mercado'!C8</f>
        <v>84</v>
      </c>
      <c r="D6" s="3">
        <f t="shared" si="0"/>
        <v>0.74850966379440942</v>
      </c>
      <c r="F6" s="34">
        <f>D6/D2-1</f>
        <v>-0.58487444183439496</v>
      </c>
    </row>
    <row r="7" spans="1:6">
      <c r="D7" s="46"/>
    </row>
    <row r="8" spans="1:6">
      <c r="B8" s="5">
        <f>B6/B2-1</f>
        <v>-5.4446644479083317E-2</v>
      </c>
      <c r="C8" s="34">
        <f>C6/C2-1</f>
        <v>-0.60747663551401865</v>
      </c>
    </row>
    <row r="9" spans="1:6">
      <c r="B9" s="34">
        <f>B6/B3-1</f>
        <v>-0.10191424318571041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1BB82-4C20-4618-B177-63B900DC6E81}">
  <dimension ref="A1:G28"/>
  <sheetViews>
    <sheetView workbookViewId="0">
      <selection activeCell="D2" sqref="D2"/>
    </sheetView>
  </sheetViews>
  <sheetFormatPr defaultRowHeight="14.25"/>
  <cols>
    <col min="2" max="4" width="10.86328125" bestFit="1" customWidth="1"/>
  </cols>
  <sheetData>
    <row r="1" spans="1:7">
      <c r="A1" t="s">
        <v>0</v>
      </c>
      <c r="B1" t="s">
        <v>26</v>
      </c>
      <c r="C1" t="s">
        <v>27</v>
      </c>
      <c r="D1" t="s">
        <v>28</v>
      </c>
    </row>
    <row r="2" spans="1:7">
      <c r="A2">
        <v>2025</v>
      </c>
      <c r="B2" s="30">
        <v>0.61</v>
      </c>
      <c r="C2" s="30">
        <v>0.39</v>
      </c>
      <c r="D2" s="31">
        <v>263467</v>
      </c>
    </row>
    <row r="3" spans="1:7">
      <c r="A3">
        <v>2024</v>
      </c>
      <c r="B3" s="30">
        <v>0.57999999999999996</v>
      </c>
      <c r="C3" s="30">
        <v>0.42000000000000004</v>
      </c>
      <c r="D3" s="31">
        <v>291173</v>
      </c>
    </row>
    <row r="4" spans="1:7">
      <c r="A4">
        <v>2023</v>
      </c>
      <c r="B4" s="30">
        <v>0.55000000000000004</v>
      </c>
      <c r="C4" s="30">
        <v>0.44999999999999996</v>
      </c>
      <c r="D4" s="31">
        <v>286178</v>
      </c>
    </row>
    <row r="5" spans="1:7">
      <c r="A5">
        <v>2022</v>
      </c>
      <c r="B5" s="30">
        <v>0.54</v>
      </c>
      <c r="C5" s="30">
        <v>0.45999999999999996</v>
      </c>
      <c r="D5" s="31">
        <v>335227</v>
      </c>
    </row>
    <row r="6" spans="1:7">
      <c r="A6">
        <v>2021</v>
      </c>
      <c r="B6" s="30">
        <v>0.52</v>
      </c>
      <c r="C6" s="30">
        <v>0.48</v>
      </c>
      <c r="D6" s="31">
        <v>314914</v>
      </c>
    </row>
    <row r="7" spans="1:7">
      <c r="A7">
        <v>2020</v>
      </c>
      <c r="B7" s="30">
        <v>0.51</v>
      </c>
      <c r="C7" s="30">
        <v>0.49</v>
      </c>
      <c r="D7" s="31">
        <v>285717</v>
      </c>
    </row>
    <row r="8" spans="1:7">
      <c r="A8">
        <v>2019</v>
      </c>
      <c r="B8" s="30">
        <v>0.43</v>
      </c>
      <c r="C8" s="30">
        <v>0.57000000000000006</v>
      </c>
      <c r="D8" s="31">
        <v>221874</v>
      </c>
    </row>
    <row r="11" spans="1:7">
      <c r="B11" s="33"/>
      <c r="C11" s="33"/>
    </row>
    <row r="12" spans="1:7">
      <c r="B12" s="33"/>
      <c r="C12" s="33"/>
      <c r="D12" s="30"/>
      <c r="E12" s="30"/>
      <c r="F12" s="30"/>
      <c r="G12" s="30"/>
    </row>
    <row r="13" spans="1:7">
      <c r="B13" s="33"/>
      <c r="C13" s="33"/>
      <c r="D13" s="30"/>
      <c r="E13" s="30"/>
      <c r="F13" s="30"/>
      <c r="G13" s="30"/>
    </row>
    <row r="14" spans="1:7">
      <c r="A14" s="32"/>
      <c r="B14" s="33"/>
      <c r="C14" s="33"/>
      <c r="D14" s="31"/>
      <c r="E14" s="31"/>
      <c r="F14" s="31"/>
      <c r="G14" s="31"/>
    </row>
    <row r="15" spans="1:7">
      <c r="B15" s="33"/>
      <c r="C15" s="33"/>
    </row>
    <row r="16" spans="1:7">
      <c r="B16" s="33"/>
      <c r="C16" s="33"/>
    </row>
    <row r="17" spans="1:7">
      <c r="B17" s="33"/>
      <c r="C17" s="33"/>
      <c r="D17" s="31"/>
    </row>
    <row r="18" spans="1:7">
      <c r="B18" s="33"/>
      <c r="C18" s="30"/>
      <c r="D18" s="31"/>
    </row>
    <row r="19" spans="1:7">
      <c r="B19" s="30"/>
      <c r="C19" s="30"/>
      <c r="D19" s="31"/>
    </row>
    <row r="20" spans="1:7">
      <c r="B20" s="30"/>
      <c r="C20" s="30"/>
      <c r="D20" s="31"/>
    </row>
    <row r="21" spans="1:7">
      <c r="B21" s="30"/>
      <c r="C21" s="30"/>
      <c r="D21" s="31"/>
    </row>
    <row r="22" spans="1:7">
      <c r="B22" s="30"/>
      <c r="C22" s="30"/>
      <c r="D22" s="31"/>
    </row>
    <row r="23" spans="1:7">
      <c r="B23" s="30"/>
      <c r="C23" s="30"/>
      <c r="D23" s="31"/>
    </row>
    <row r="26" spans="1:7">
      <c r="A26" s="30"/>
      <c r="B26" s="30"/>
      <c r="C26" s="30"/>
      <c r="D26" s="30"/>
      <c r="E26" s="30"/>
      <c r="F26" s="30"/>
      <c r="G26" s="30"/>
    </row>
    <row r="27" spans="1:7">
      <c r="A27" s="30"/>
      <c r="B27" s="30"/>
      <c r="C27" s="30"/>
      <c r="D27" s="30"/>
      <c r="E27" s="30"/>
      <c r="F27" s="30"/>
      <c r="G27" s="30"/>
    </row>
    <row r="28" spans="1:7">
      <c r="A28" s="31"/>
      <c r="B28" s="31"/>
      <c r="C28" s="31"/>
      <c r="D28" s="31"/>
      <c r="E28" s="31"/>
      <c r="F28" s="31"/>
      <c r="G28" s="31"/>
    </row>
  </sheetData>
  <sortState xmlns:xlrd2="http://schemas.microsoft.com/office/spreadsheetml/2017/richdata2" ref="A2:D8">
    <sortCondition descending="1" ref="A2:A8"/>
  </sortState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0601E-BC13-4E3D-8BA6-202741354D87}">
  <dimension ref="A1:F9"/>
  <sheetViews>
    <sheetView workbookViewId="0">
      <selection sqref="A1:C8"/>
    </sheetView>
  </sheetViews>
  <sheetFormatPr defaultRowHeight="14.25"/>
  <cols>
    <col min="1" max="1" width="20.19921875" customWidth="1"/>
    <col min="2" max="2" width="25.19921875" customWidth="1"/>
    <col min="3" max="3" width="24.86328125" customWidth="1"/>
  </cols>
  <sheetData>
    <row r="1" spans="1:6" ht="44.25" customHeight="1">
      <c r="A1" s="2" t="s">
        <v>29</v>
      </c>
      <c r="B1" s="2" t="s">
        <v>39</v>
      </c>
      <c r="C1" s="2" t="s">
        <v>40</v>
      </c>
      <c r="F1">
        <v>112223</v>
      </c>
    </row>
    <row r="2" spans="1:6" s="37" customFormat="1" ht="35.75" customHeight="1">
      <c r="A2" s="1" t="s">
        <v>31</v>
      </c>
      <c r="B2" s="4">
        <v>3388</v>
      </c>
      <c r="C2" s="35">
        <f>B2/$F$1</f>
        <v>3.0189889773041177E-2</v>
      </c>
    </row>
    <row r="3" spans="1:6" s="37" customFormat="1" ht="35.75" customHeight="1">
      <c r="A3" s="1" t="s">
        <v>30</v>
      </c>
      <c r="B3" s="4">
        <v>1858</v>
      </c>
      <c r="C3" s="35">
        <f t="shared" ref="C3:C7" si="0">B3/$F$1</f>
        <v>1.6556320896785864E-2</v>
      </c>
    </row>
    <row r="4" spans="1:6" s="37" customFormat="1" ht="35.75" customHeight="1">
      <c r="A4" s="45" t="s">
        <v>35</v>
      </c>
      <c r="B4" s="4">
        <v>96</v>
      </c>
      <c r="C4" s="35">
        <f t="shared" si="0"/>
        <v>8.5543961576503927E-4</v>
      </c>
    </row>
    <row r="5" spans="1:6" s="37" customFormat="1" ht="35.75" customHeight="1">
      <c r="A5" s="1" t="s">
        <v>36</v>
      </c>
      <c r="B5" s="4">
        <v>32</v>
      </c>
      <c r="C5" s="35">
        <f t="shared" si="0"/>
        <v>2.851465385883464E-4</v>
      </c>
    </row>
    <row r="6" spans="1:6" s="37" customFormat="1" ht="35.75" customHeight="1">
      <c r="A6" s="1" t="s">
        <v>37</v>
      </c>
      <c r="B6" s="4">
        <v>139</v>
      </c>
      <c r="C6" s="35">
        <f t="shared" si="0"/>
        <v>1.2386052769931296E-3</v>
      </c>
    </row>
    <row r="7" spans="1:6" s="37" customFormat="1" ht="35.75" customHeight="1">
      <c r="A7" s="1" t="s">
        <v>38</v>
      </c>
      <c r="B7" s="4">
        <v>85</v>
      </c>
      <c r="C7" s="35">
        <f t="shared" si="0"/>
        <v>7.5742049312529512E-4</v>
      </c>
    </row>
    <row r="8" spans="1:6" ht="22.15" customHeight="1">
      <c r="A8" s="38" t="s">
        <v>28</v>
      </c>
      <c r="B8" s="44">
        <f>SUM(B2:B7)</f>
        <v>5598</v>
      </c>
      <c r="C8" s="36">
        <f>SUM(C2:C7)</f>
        <v>4.9882822594298847E-2</v>
      </c>
    </row>
    <row r="9" spans="1:6">
      <c r="C9" s="34"/>
    </row>
  </sheetData>
  <sortState xmlns:xlrd2="http://schemas.microsoft.com/office/spreadsheetml/2017/richdata2" ref="A1:C7">
    <sortCondition descending="1" ref="B2:B7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4E98C-85F1-47CB-93EB-AC327BFEB226}">
  <dimension ref="A1:E12"/>
  <sheetViews>
    <sheetView workbookViewId="0">
      <selection sqref="A1:E6"/>
    </sheetView>
  </sheetViews>
  <sheetFormatPr defaultColWidth="14.6640625" defaultRowHeight="15"/>
  <cols>
    <col min="1" max="16384" width="14.6640625" style="9"/>
  </cols>
  <sheetData>
    <row r="1" spans="1:5" ht="30.4" customHeight="1">
      <c r="A1" s="19" t="s">
        <v>7</v>
      </c>
      <c r="B1" s="19" t="s">
        <v>41</v>
      </c>
      <c r="C1" s="41" t="s">
        <v>17</v>
      </c>
      <c r="D1" s="42"/>
      <c r="E1" s="43"/>
    </row>
    <row r="2" spans="1:5" ht="20.350000000000001" customHeight="1">
      <c r="A2" s="23" t="s">
        <v>8</v>
      </c>
      <c r="B2" s="20">
        <v>78</v>
      </c>
      <c r="C2" s="13">
        <v>10000</v>
      </c>
      <c r="D2" s="11">
        <v>15000</v>
      </c>
      <c r="E2" s="14">
        <v>25000</v>
      </c>
    </row>
    <row r="3" spans="1:5" ht="20.350000000000001" customHeight="1">
      <c r="A3" s="23" t="s">
        <v>9</v>
      </c>
      <c r="B3" s="20">
        <v>39</v>
      </c>
      <c r="C3" s="13">
        <v>7500</v>
      </c>
      <c r="D3" s="11">
        <v>15000</v>
      </c>
      <c r="E3" s="14" t="s">
        <v>10</v>
      </c>
    </row>
    <row r="4" spans="1:5" ht="20.350000000000001" customHeight="1">
      <c r="A4" s="23" t="s">
        <v>11</v>
      </c>
      <c r="B4" s="20">
        <v>325</v>
      </c>
      <c r="C4" s="13">
        <v>5000</v>
      </c>
      <c r="D4" s="11" t="s">
        <v>10</v>
      </c>
      <c r="E4" s="14" t="s">
        <v>10</v>
      </c>
    </row>
    <row r="5" spans="1:5" ht="20.350000000000001" customHeight="1">
      <c r="A5" s="23" t="s">
        <v>12</v>
      </c>
      <c r="B5" s="20">
        <v>1</v>
      </c>
      <c r="C5" s="13">
        <v>10000</v>
      </c>
      <c r="D5" s="11" t="s">
        <v>10</v>
      </c>
      <c r="E5" s="14" t="s">
        <v>10</v>
      </c>
    </row>
    <row r="6" spans="1:5" ht="20.350000000000001" customHeight="1" thickBot="1">
      <c r="A6" s="24" t="s">
        <v>13</v>
      </c>
      <c r="B6" s="21">
        <v>36</v>
      </c>
      <c r="C6" s="15">
        <v>5000</v>
      </c>
      <c r="D6" s="16" t="s">
        <v>10</v>
      </c>
      <c r="E6" s="17" t="s">
        <v>10</v>
      </c>
    </row>
    <row r="7" spans="1:5" ht="20.350000000000001" customHeight="1">
      <c r="A7" s="22" t="s">
        <v>14</v>
      </c>
      <c r="B7" s="18" t="s">
        <v>10</v>
      </c>
      <c r="C7" s="12">
        <v>169.95</v>
      </c>
      <c r="D7" s="12">
        <v>519.95000000000005</v>
      </c>
      <c r="E7" s="12" t="s">
        <v>10</v>
      </c>
    </row>
    <row r="8" spans="1:5" ht="20.350000000000001" customHeight="1">
      <c r="A8" s="10" t="s">
        <v>15</v>
      </c>
      <c r="B8" s="1" t="s">
        <v>10</v>
      </c>
      <c r="C8" s="7">
        <v>1519.95</v>
      </c>
      <c r="D8" s="7" t="s">
        <v>10</v>
      </c>
      <c r="E8" s="7" t="s">
        <v>10</v>
      </c>
    </row>
    <row r="9" spans="1:5" ht="20.350000000000001" customHeight="1">
      <c r="A9" s="10" t="s">
        <v>16</v>
      </c>
      <c r="B9" s="1" t="s">
        <v>10</v>
      </c>
      <c r="C9" s="7">
        <v>19.95</v>
      </c>
      <c r="D9" s="7" t="s">
        <v>10</v>
      </c>
      <c r="E9" s="7" t="s">
        <v>10</v>
      </c>
    </row>
    <row r="12" spans="1:5">
      <c r="B12" s="9" t="s">
        <v>18</v>
      </c>
    </row>
  </sheetData>
  <mergeCells count="1">
    <mergeCell ref="C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BDAC1-5C38-4E83-8C25-A4075AA48655}">
  <dimension ref="A1:E6"/>
  <sheetViews>
    <sheetView tabSelected="1" workbookViewId="0">
      <selection activeCell="E3" sqref="E3"/>
    </sheetView>
  </sheetViews>
  <sheetFormatPr defaultRowHeight="14.25"/>
  <cols>
    <col min="2" max="2" width="13" bestFit="1" customWidth="1"/>
    <col min="3" max="3" width="14.33203125" bestFit="1" customWidth="1"/>
    <col min="4" max="4" width="11.73046875" bestFit="1" customWidth="1"/>
  </cols>
  <sheetData>
    <row r="1" spans="1:5" ht="29.25" customHeight="1">
      <c r="A1" t="s">
        <v>0</v>
      </c>
      <c r="B1" s="25" t="s">
        <v>19</v>
      </c>
      <c r="C1" s="25" t="s">
        <v>20</v>
      </c>
    </row>
    <row r="2" spans="1:5">
      <c r="A2">
        <v>2025</v>
      </c>
      <c r="B2" s="46">
        <f>(D2*B6)/1000000</f>
        <v>79.194813095982141</v>
      </c>
      <c r="C2" s="46">
        <f>(D2*C6)/1000000</f>
        <v>25.155999454017856</v>
      </c>
      <c r="D2">
        <v>104350812.55</v>
      </c>
      <c r="E2">
        <f>D2/10^6</f>
        <v>104.35081255</v>
      </c>
    </row>
    <row r="5" spans="1:5">
      <c r="B5">
        <v>85</v>
      </c>
      <c r="C5">
        <v>27</v>
      </c>
      <c r="D5">
        <f>C5+B5</f>
        <v>112</v>
      </c>
    </row>
    <row r="6" spans="1:5">
      <c r="B6">
        <f>B5/D5</f>
        <v>0.7589285714285714</v>
      </c>
      <c r="C6">
        <f>C5/D5</f>
        <v>0.24107142857142858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418FE-70E8-4F3C-8086-C2C0BBA81A83}">
  <dimension ref="A1:E9"/>
  <sheetViews>
    <sheetView workbookViewId="0">
      <selection activeCell="D2" sqref="D2"/>
    </sheetView>
  </sheetViews>
  <sheetFormatPr defaultRowHeight="14.25"/>
  <cols>
    <col min="1" max="1" width="10.73046875" customWidth="1"/>
    <col min="2" max="4" width="16.46484375" customWidth="1"/>
  </cols>
  <sheetData>
    <row r="1" spans="1:5" ht="45.4" customHeight="1">
      <c r="A1" s="2" t="s">
        <v>0</v>
      </c>
      <c r="B1" s="2" t="s">
        <v>6</v>
      </c>
      <c r="C1" s="2" t="s">
        <v>4</v>
      </c>
      <c r="D1" s="2" t="s">
        <v>5</v>
      </c>
    </row>
    <row r="2" spans="1:5" ht="25.9" customHeight="1">
      <c r="A2" s="1">
        <v>2021</v>
      </c>
      <c r="B2" s="1">
        <v>235</v>
      </c>
      <c r="C2" s="7">
        <v>186.50520628000001</v>
      </c>
      <c r="D2" s="7">
        <f>C2/B2</f>
        <v>0.79363917565957454</v>
      </c>
      <c r="E2" s="8"/>
    </row>
    <row r="3" spans="1:5" ht="25.9" customHeight="1">
      <c r="A3" s="1">
        <v>2022</v>
      </c>
      <c r="B3" s="1">
        <v>286</v>
      </c>
      <c r="C3" s="7">
        <v>188.25468308000001</v>
      </c>
      <c r="D3" s="7">
        <f t="shared" ref="D3:D6" si="0">C3/B3</f>
        <v>0.65823315762237766</v>
      </c>
      <c r="E3" s="8"/>
    </row>
    <row r="4" spans="1:5" ht="25.9" customHeight="1">
      <c r="A4" s="1">
        <v>2023</v>
      </c>
      <c r="B4" s="1">
        <v>329</v>
      </c>
      <c r="C4" s="7">
        <v>191.01975937999998</v>
      </c>
      <c r="D4" s="7">
        <f t="shared" si="0"/>
        <v>0.58060717136778106</v>
      </c>
      <c r="E4" s="8"/>
    </row>
    <row r="5" spans="1:5" ht="25.9" customHeight="1">
      <c r="A5" s="1">
        <v>2024</v>
      </c>
      <c r="B5" s="1">
        <v>350</v>
      </c>
      <c r="C5" s="7">
        <v>211.87219241</v>
      </c>
      <c r="D5" s="7">
        <f t="shared" si="0"/>
        <v>0.60534912117142858</v>
      </c>
      <c r="E5" s="8"/>
    </row>
    <row r="6" spans="1:5" ht="25.9" customHeight="1">
      <c r="A6" s="1">
        <v>2025</v>
      </c>
      <c r="B6" s="1">
        <v>363</v>
      </c>
      <c r="C6" s="7">
        <v>206.53160277000001</v>
      </c>
      <c r="D6" s="7">
        <f t="shared" si="0"/>
        <v>0.56895758338842972</v>
      </c>
      <c r="E6" s="8"/>
    </row>
    <row r="7" spans="1:5">
      <c r="B7">
        <f>B6/B2-1</f>
        <v>0.54468085106382969</v>
      </c>
      <c r="C7">
        <f>C6/C2-1</f>
        <v>0.1073771445282572</v>
      </c>
    </row>
    <row r="8" spans="1:5">
      <c r="B8">
        <f>B6/B4-1</f>
        <v>0.10334346504559266</v>
      </c>
    </row>
    <row r="9" spans="1:5">
      <c r="C9" s="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38AF2-1F07-451F-B9E6-25693246BC58}">
  <dimension ref="A1:I23"/>
  <sheetViews>
    <sheetView workbookViewId="0">
      <selection activeCell="B15" sqref="B15:D20"/>
    </sheetView>
  </sheetViews>
  <sheetFormatPr defaultRowHeight="14.25"/>
  <cols>
    <col min="1" max="1" width="11.73046875" customWidth="1"/>
    <col min="2" max="3" width="16.265625" customWidth="1"/>
    <col min="4" max="4" width="22.1328125" customWidth="1"/>
    <col min="5" max="5" width="20.9296875" customWidth="1"/>
    <col min="6" max="8" width="17.06640625" customWidth="1"/>
    <col min="9" max="9" width="11.73046875" customWidth="1"/>
  </cols>
  <sheetData>
    <row r="1" spans="1:9" ht="69.400000000000006">
      <c r="A1" s="26" t="s">
        <v>0</v>
      </c>
      <c r="B1" s="26" t="s">
        <v>32</v>
      </c>
      <c r="C1" s="26" t="s">
        <v>33</v>
      </c>
      <c r="D1" s="26" t="s">
        <v>34</v>
      </c>
      <c r="E1" s="26" t="s">
        <v>21</v>
      </c>
      <c r="F1" s="26" t="s">
        <v>22</v>
      </c>
      <c r="G1" s="26" t="s">
        <v>23</v>
      </c>
      <c r="H1" s="27" t="s">
        <v>24</v>
      </c>
      <c r="I1" s="26" t="s">
        <v>25</v>
      </c>
    </row>
    <row r="2" spans="1:9" ht="28.5" customHeight="1">
      <c r="A2" s="28">
        <v>2026</v>
      </c>
      <c r="B2" s="29">
        <f>[1]EF!B2</f>
        <v>21.685818290850001</v>
      </c>
      <c r="C2" s="29">
        <f>[1]EF!C2</f>
        <v>2.0653160277000002</v>
      </c>
      <c r="D2" s="29">
        <f>[1]EF!D2</f>
        <v>5.9939615321731292</v>
      </c>
      <c r="E2" s="29">
        <f>[1]EF!E2</f>
        <v>7.6060539913874585</v>
      </c>
      <c r="F2" s="29">
        <f>[1]EF!F2</f>
        <v>7.8837021195897465</v>
      </c>
      <c r="G2" s="29">
        <f>[1]EF!G2</f>
        <v>7.1313507999999999</v>
      </c>
      <c r="H2" s="29">
        <f>[1]EF!H2</f>
        <v>0.61211971595961545</v>
      </c>
      <c r="I2" s="29">
        <f>[1]EF!I2</f>
        <v>52.978322477659951</v>
      </c>
    </row>
    <row r="3" spans="1:9" ht="28.5" customHeight="1">
      <c r="A3" s="28">
        <v>2027</v>
      </c>
      <c r="B3" s="29">
        <f>[1]EF!B3</f>
        <v>21.685818290850001</v>
      </c>
      <c r="C3" s="29">
        <f>[1]EF!C3</f>
        <v>2.0653160277000002</v>
      </c>
      <c r="D3" s="29">
        <f>[1]EF!D3</f>
        <v>5.9939615321731292</v>
      </c>
      <c r="E3" s="29">
        <f>[1]EF!E3</f>
        <v>7.6060539913874585</v>
      </c>
      <c r="F3" s="29">
        <f>[1]EF!F3</f>
        <v>7.8837021195897465</v>
      </c>
      <c r="G3" s="29">
        <f>[1]EF!G3</f>
        <v>7.1313507999999999</v>
      </c>
      <c r="H3" s="29">
        <f>[1]EF!H3</f>
        <v>0.61211971595961545</v>
      </c>
      <c r="I3" s="29">
        <f>[1]EF!I3</f>
        <v>52.978322477659951</v>
      </c>
    </row>
    <row r="4" spans="1:9" ht="28.5" customHeight="1">
      <c r="A4" s="28">
        <v>2028</v>
      </c>
      <c r="B4" s="29">
        <f>[1]EF!B4</f>
        <v>21.685818290850001</v>
      </c>
      <c r="C4" s="29">
        <f>[1]EF!C4</f>
        <v>2.0653160277000002</v>
      </c>
      <c r="D4" s="29">
        <f>[1]EF!D4</f>
        <v>5.9939615321731292</v>
      </c>
      <c r="E4" s="29">
        <f>[1]EF!E4</f>
        <v>7.6060539913874585</v>
      </c>
      <c r="F4" s="29">
        <f>[1]EF!F4</f>
        <v>7.8837021195897465</v>
      </c>
      <c r="G4" s="29">
        <f>[1]EF!G4</f>
        <v>7.1313507999999999</v>
      </c>
      <c r="H4" s="29">
        <f>[1]EF!H4</f>
        <v>0.61211971595961545</v>
      </c>
      <c r="I4" s="29">
        <f>[1]EF!I4</f>
        <v>52.978322477659951</v>
      </c>
    </row>
    <row r="5" spans="1:9" ht="28.5" customHeight="1">
      <c r="A5" s="28">
        <v>2029</v>
      </c>
      <c r="B5" s="29">
        <f>[1]EF!B5</f>
        <v>21.685818290850001</v>
      </c>
      <c r="C5" s="29">
        <f>[1]EF!C5</f>
        <v>2.0653160277000002</v>
      </c>
      <c r="D5" s="29">
        <f>[1]EF!D5</f>
        <v>5.9939615321731292</v>
      </c>
      <c r="E5" s="29">
        <f>[1]EF!E5</f>
        <v>7.6060539913874585</v>
      </c>
      <c r="F5" s="29">
        <f>[1]EF!F5</f>
        <v>7.8837021195897465</v>
      </c>
      <c r="G5" s="29">
        <f>[1]EF!G5</f>
        <v>7.1313507999999999</v>
      </c>
      <c r="H5" s="29">
        <f>[1]EF!H5</f>
        <v>0.61211971595961545</v>
      </c>
      <c r="I5" s="29">
        <f>[1]EF!I5</f>
        <v>52.978322477659951</v>
      </c>
    </row>
    <row r="6" spans="1:9" ht="28.5" customHeight="1">
      <c r="A6" s="28">
        <v>2030</v>
      </c>
      <c r="B6" s="29">
        <f>[1]EF!B6</f>
        <v>21.685818290850001</v>
      </c>
      <c r="C6" s="29">
        <f>[1]EF!C6</f>
        <v>2.0653160277000002</v>
      </c>
      <c r="D6" s="29">
        <f>[1]EF!D6</f>
        <v>5.9939615321731292</v>
      </c>
      <c r="E6" s="29">
        <f>[1]EF!E6</f>
        <v>7.6060539913874585</v>
      </c>
      <c r="F6" s="29">
        <f>[1]EF!F6</f>
        <v>7.8837021195897465</v>
      </c>
      <c r="G6" s="29">
        <f>[1]EF!G6</f>
        <v>7.1313507999999999</v>
      </c>
      <c r="H6" s="29">
        <f>[1]EF!H6</f>
        <v>0.61211971595961545</v>
      </c>
      <c r="I6" s="29">
        <f>[1]EF!I6</f>
        <v>52.978322477659951</v>
      </c>
    </row>
    <row r="8" spans="1:9">
      <c r="B8" s="8"/>
    </row>
    <row r="15" spans="1:9">
      <c r="C15" s="30"/>
    </row>
    <row r="16" spans="1:9">
      <c r="C16" s="30"/>
    </row>
    <row r="17" spans="2:3">
      <c r="C17" s="30"/>
    </row>
    <row r="18" spans="2:3">
      <c r="C18" s="30"/>
    </row>
    <row r="19" spans="2:3" ht="14.65" thickBot="1">
      <c r="B19" s="39"/>
      <c r="C19" s="40"/>
    </row>
    <row r="20" spans="2:3" ht="14.65" thickTop="1">
      <c r="C20" s="30"/>
    </row>
    <row r="21" spans="2:3">
      <c r="C21" s="30"/>
    </row>
    <row r="22" spans="2:3">
      <c r="C22" s="30"/>
    </row>
    <row r="23" spans="2:3">
      <c r="C23" s="3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01ACFC58A9B741966E24964F98E401" ma:contentTypeVersion="15" ma:contentTypeDescription="Create a new document." ma:contentTypeScope="" ma:versionID="ac809ca55fc7002d74a9772506effe29">
  <xsd:schema xmlns:xsd="http://www.w3.org/2001/XMLSchema" xmlns:xs="http://www.w3.org/2001/XMLSchema" xmlns:p="http://schemas.microsoft.com/office/2006/metadata/properties" xmlns:ns1="http://schemas.microsoft.com/sharepoint/v3" xmlns:ns2="1f23fbc9-fed8-4fe5-aa4f-ed739643a384" xmlns:ns3="a09e65a3-c7c6-46c4-8cad-d2b1e4cef29c" targetNamespace="http://schemas.microsoft.com/office/2006/metadata/properties" ma:root="true" ma:fieldsID="6b24f4ca2dda56f0b82b1f329a45acd9" ns1:_="" ns2:_="" ns3:_="">
    <xsd:import namespace="http://schemas.microsoft.com/sharepoint/v3"/>
    <xsd:import namespace="1f23fbc9-fed8-4fe5-aa4f-ed739643a384"/>
    <xsd:import namespace="a09e65a3-c7c6-46c4-8cad-d2b1e4cef2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3fbc9-fed8-4fe5-aa4f-ed739643a3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aea84bf1-a941-4ccc-bbe9-6e1a58d22e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9e65a3-c7c6-46c4-8cad-d2b1e4cef29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2e8b396a-6396-4d81-8fef-45dc7c2f2882}" ma:internalName="TaxCatchAll" ma:showField="CatchAllData" ma:web="a09e65a3-c7c6-46c4-8cad-d2b1e4cef2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f23fbc9-fed8-4fe5-aa4f-ed739643a384">
      <Terms xmlns="http://schemas.microsoft.com/office/infopath/2007/PartnerControls"/>
    </lcf76f155ced4ddcb4097134ff3c332f>
    <_ip_UnifiedCompliancePolicyUIAction xmlns="http://schemas.microsoft.com/sharepoint/v3" xsi:nil="true"/>
    <TaxCatchAll xmlns="a09e65a3-c7c6-46c4-8cad-d2b1e4cef29c" xsi:nil="true"/>
    <_ip_UnifiedCompliancePolicyProperties xmlns="http://schemas.microsoft.com/sharepoint/v3" xsi:nil="true"/>
    <SharedWithUsers xmlns="a09e65a3-c7c6-46c4-8cad-d2b1e4cef29c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A1F4BABB-5B16-4449-A1C4-FBFA15C8EE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29E2738-915E-443E-BDAB-2D76C66A50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f23fbc9-fed8-4fe5-aa4f-ed739643a384"/>
    <ds:schemaRef ds:uri="a09e65a3-c7c6-46c4-8cad-d2b1e4cef2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04A197D-75D2-4E4D-81E4-4B8EC8F0077D}">
  <ds:schemaRefs>
    <ds:schemaRef ds:uri="http://schemas.microsoft.com/office/2006/metadata/properties"/>
    <ds:schemaRef ds:uri="http://schemas.microsoft.com/office/infopath/2007/PartnerControls"/>
    <ds:schemaRef ds:uri="1f23fbc9-fed8-4fe5-aa4f-ed739643a384"/>
    <ds:schemaRef ds:uri="http://schemas.microsoft.com/sharepoint/v3"/>
    <ds:schemaRef ds:uri="a09e65a3-c7c6-46c4-8cad-d2b1e4cef29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Tabla 1</vt:lpstr>
      <vt:lpstr>Gráfica 1</vt:lpstr>
      <vt:lpstr>Tabla 2</vt:lpstr>
      <vt:lpstr>Tabla 3 </vt:lpstr>
      <vt:lpstr>Gráfica 3</vt:lpstr>
      <vt:lpstr>Tabla 4</vt:lpstr>
      <vt:lpstr>Tabla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Diego Ortiz Ponce</dc:creator>
  <cp:lastModifiedBy>Diego Ortiz Ponce</cp:lastModifiedBy>
  <dcterms:created xsi:type="dcterms:W3CDTF">2015-06-05T18:17:20Z</dcterms:created>
  <dcterms:modified xsi:type="dcterms:W3CDTF">2026-10-06T16:25:20Z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0x0101009401ACFC58A9B741966E24964F98E401</vt:lpwstr>
  </property>
  <property fmtid="{D5CDD505-2E9C-101B-9397-08002B2CF9AE}" pid="3" name="MediaServiceImageTags">
    <vt:lpwstr/>
  </property>
  <property fmtid="{D5CDD505-2E9C-101B-9397-08002B2CF9AE}" pid="4" name="Order">
    <vt:r8>17711500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TriggerFlowInfo">
    <vt:lpwstr/>
  </property>
</Properties>
</file>