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471/2. Tabla/"/>
    </mc:Choice>
  </mc:AlternateContent>
  <xr:revisionPtr revIDLastSave="385" documentId="13_ncr:1_{6ED1891D-6003-4C9A-BC8B-78A7248C83EC}" xr6:coauthVersionLast="47" xr6:coauthVersionMax="47" xr10:uidLastSave="{CCAED45E-1C3A-43A2-9272-3B62FE284523}"/>
  <bookViews>
    <workbookView xWindow="16584" yWindow="-17280" windowWidth="20832" windowHeight="16656" activeTab="4" xr2:uid="{E1DDC8C4-C837-44E6-B110-77A16B57AF06}"/>
  </bookViews>
  <sheets>
    <sheet name="Tabla 1" sheetId="3" r:id="rId1"/>
    <sheet name="Tabla 2" sheetId="1" r:id="rId2"/>
    <sheet name="Tabla 3" sheetId="5" r:id="rId3"/>
    <sheet name="Tabla 4" sheetId="7" r:id="rId4"/>
    <sheet name="Tabla 5" sheetId="4" r:id="rId5"/>
    <sheet name="Hoja5" sheetId="6" r:id="rId6"/>
  </sheets>
  <externalReferences>
    <externalReference r:id="rId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" i="4" l="1"/>
  <c r="K6" i="3" l="1"/>
  <c r="I5" i="7"/>
  <c r="I6" i="7"/>
  <c r="I4" i="7"/>
  <c r="H4" i="7" a="1"/>
  <c r="H4" i="7" s="1"/>
  <c r="G6" i="7"/>
  <c r="G5" i="7"/>
  <c r="G4" i="7"/>
  <c r="I8" i="3"/>
  <c r="N5" i="6" l="1"/>
  <c r="O4" i="6"/>
  <c r="N4" i="6"/>
  <c r="F5" i="5" a="1"/>
  <c r="F5" i="5" s="1"/>
  <c r="G5" i="5" l="1" a="1"/>
  <c r="G5" i="5" s="1"/>
  <c r="N6" i="6"/>
  <c r="N7" i="6" s="1"/>
  <c r="O5" i="6"/>
  <c r="E4" i="4" l="1" a="1"/>
  <c r="M4" i="6"/>
  <c r="E5" i="4" a="1"/>
  <c r="M5" i="6"/>
  <c r="O10" i="6" s="1"/>
  <c r="O11" i="6" s="1"/>
  <c r="O12" i="6" s="1"/>
  <c r="E6" i="4" a="1"/>
  <c r="M6" i="6"/>
  <c r="M10" i="6" l="1"/>
  <c r="M11" i="6" s="1"/>
  <c r="M12" i="6" s="1"/>
  <c r="P4" i="6"/>
  <c r="E6" i="4"/>
  <c r="J6" i="4"/>
  <c r="E4" i="4"/>
  <c r="G7" i="4"/>
  <c r="H7" i="4"/>
  <c r="I7" i="4"/>
  <c r="F7" i="4"/>
  <c r="O6" i="6"/>
  <c r="E5" i="4"/>
  <c r="J5" i="4" s="1"/>
  <c r="M7" i="6"/>
  <c r="Q10" i="6"/>
  <c r="Q11" i="6" s="1"/>
  <c r="Q12" i="6" s="1"/>
  <c r="P5" i="6"/>
  <c r="E7" i="4" l="1"/>
  <c r="J7" i="4" s="1"/>
  <c r="P6" i="6"/>
  <c r="P7" i="6" s="1"/>
  <c r="O7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<sst xmlns="http://schemas.openxmlformats.org/spreadsheetml/2006/main" count="37" uniqueCount="26">
  <si>
    <t>Agencia</t>
  </si>
  <si>
    <t>Cuantía correspondiente</t>
  </si>
  <si>
    <t>Departamento de Justicia</t>
  </si>
  <si>
    <t>Departamento de Salud</t>
  </si>
  <si>
    <t>FBI</t>
  </si>
  <si>
    <t>Ente privado</t>
  </si>
  <si>
    <t>Tipo</t>
  </si>
  <si>
    <t>Preparación</t>
  </si>
  <si>
    <t>Función</t>
  </si>
  <si>
    <t>Asistentes de Servicios Especiales al Estudiante I</t>
  </si>
  <si>
    <t>Requiere cuarto año de escuela superior</t>
  </si>
  <si>
    <t>Organización, movilidad, cateterización, diabetes, etc.</t>
  </si>
  <si>
    <t>Asistentes de Servicios Especiales al Estudiante II</t>
  </si>
  <si>
    <t>Requiere especialización o estudios en lenguaje de señas</t>
  </si>
  <si>
    <t>Asistencia en lenguaje de señas y servicios de intérprete, etc.</t>
  </si>
  <si>
    <t>Efecto fiscal neto</t>
  </si>
  <si>
    <t>Efecto acumulado</t>
  </si>
  <si>
    <t>Año fiscal</t>
  </si>
  <si>
    <t>Cargo total</t>
  </si>
  <si>
    <t>Cargo del ente privado</t>
  </si>
  <si>
    <t>Pérdida de ingresos</t>
  </si>
  <si>
    <t>Gasto adicional</t>
  </si>
  <si>
    <t>Recaudo del IVU</t>
  </si>
  <si>
    <t>Cargo por transacción</t>
  </si>
  <si>
    <t>Recaudos por IVU</t>
  </si>
  <si>
    <t>Costo de certificaciones exentas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</si>
</sst>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"/>
    <numFmt numFmtId="165" formatCode="&quot;$&quot;#,##0.00"/>
    <numFmt numFmtId="166" formatCode="&quot;$&quot;#,##0.0"/>
  </numFmts>
  <fonts count="8">
    <font>
      <sz val="11"/>
      <color theme="1"/>
      <name val="Aptos Narrow"/>
      <family val="2"/>
      <scheme val="minor"/>
    </font>
    <font>
      <b/>
      <sz val="12"/>
      <color theme="0"/>
      <name val="Myriad Pro Condensed"/>
    </font>
    <font>
      <sz val="12"/>
      <color theme="1"/>
      <name val="Myriad Pro Condensed"/>
    </font>
    <font>
      <b/>
      <sz val="12"/>
      <color theme="1"/>
      <name val="Myriad Pro Condensed"/>
    </font>
    <font>
      <b/>
      <sz val="12"/>
      <color rgb="FFFFFFFF"/>
      <name val="Myriad Pro Condensed"/>
    </font>
    <font>
      <sz val="12"/>
      <color rgb="FF000000"/>
      <name val="Myriad Pro Condensed"/>
    </font>
    <font>
      <b/>
      <sz val="12"/>
      <color rgb="FF000000"/>
      <name val="Myriad Pro Condensed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194A65"/>
        <bgColor rgb="FF000000"/>
      </patternFill>
    </fill>
    <fill>
      <patternFill patternType="solid">
        <fgColor theme="4" tint="-0.249977111117893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6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6" fontId="5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.%20Datos/DATOS%20-%20PS1471%20(1).xlsx" TargetMode="External"/><Relationship Id="rId2" Type="http://schemas.openxmlformats.org/officeDocument/2006/relationships/externalLinkPath" Target="https://opalpr.sharepoint.com/sites/InformesAF2024/Shared%20Documents/&#128119;&#8205;&#9794;&#65039;Informes%20Preliminares/PS%201471/1.%20Datos/DATOS%20-%20PS1471%20(1).xlsx" TargetMode="External"/><Relationship Id="rId1" Type="http://schemas.openxmlformats.org/officeDocument/2006/relationships/externalLinkPath" Target="/sites/InformesAF2024/Shared%20Documents/&#128119;&#8205;&#9794;&#65039;Informes%20Preliminares/PS%201471/1.%20Datos/DATOS%20-%20PS147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imado"/>
      <sheetName val="Distribucion"/>
    </sheetNames>
    <sheetDataSet>
      <sheetData sheetId="0">
        <row r="16">
          <cell r="G16">
            <v>12.36</v>
          </cell>
          <cell r="H16">
            <v>70.31</v>
          </cell>
        </row>
        <row r="17">
          <cell r="G17">
            <v>12.7308</v>
          </cell>
          <cell r="H17">
            <v>70.680800000000005</v>
          </cell>
        </row>
        <row r="18">
          <cell r="G18">
            <v>13.112724</v>
          </cell>
          <cell r="H18">
            <v>71.062724000000003</v>
          </cell>
        </row>
      </sheetData>
      <sheetData sheetId="1">
        <row r="11">
          <cell r="E11">
            <v>113168</v>
          </cell>
          <cell r="F11">
            <v>123198.8</v>
          </cell>
          <cell r="G11">
            <v>61728</v>
          </cell>
          <cell r="H11">
            <v>63579.839999999997</v>
          </cell>
          <cell r="I11">
            <v>11573.58848</v>
          </cell>
        </row>
        <row r="12">
          <cell r="E12">
            <v>161370</v>
          </cell>
          <cell r="F12">
            <v>175673.25</v>
          </cell>
          <cell r="G12">
            <v>88020</v>
          </cell>
          <cell r="H12">
            <v>93380.418000000005</v>
          </cell>
          <cell r="I12">
            <v>16590.197376000004</v>
          </cell>
        </row>
        <row r="13">
          <cell r="E13">
            <v>113168</v>
          </cell>
          <cell r="F13">
            <v>123198.8</v>
          </cell>
          <cell r="G13">
            <v>61728</v>
          </cell>
          <cell r="H13">
            <v>67451.852255999998</v>
          </cell>
          <cell r="I13">
            <v>11697.492872192001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700DF-5B4C-429F-940C-699DF88868C5}">
  <dimension ref="H3:K12"/>
  <sheetViews>
    <sheetView topLeftCell="C1" workbookViewId="0">
      <selection activeCell="H12" sqref="H11:H12"/>
    </sheetView>
  </sheetViews>
  <sheetFormatPr baseColWidth="10" defaultColWidth="11.46484375" defaultRowHeight="14.25"/>
  <cols>
    <col min="8" max="8" width="24.796875" bestFit="1" customWidth="1"/>
    <col min="9" max="9" width="17.6640625" customWidth="1"/>
    <col min="10" max="10" width="5.73046875" bestFit="1" customWidth="1"/>
  </cols>
  <sheetData>
    <row r="3" spans="8:11" ht="30">
      <c r="H3" s="6" t="s">
        <v>0</v>
      </c>
      <c r="I3" s="6" t="s">
        <v>1</v>
      </c>
    </row>
    <row r="4" spans="8:11" ht="15">
      <c r="H4" s="3" t="s">
        <v>2</v>
      </c>
      <c r="I4" s="7">
        <v>22</v>
      </c>
    </row>
    <row r="5" spans="8:11" ht="15">
      <c r="H5" s="3" t="s">
        <v>3</v>
      </c>
      <c r="I5" s="7">
        <v>23.95</v>
      </c>
    </row>
    <row r="6" spans="8:11" ht="15">
      <c r="H6" s="3" t="s">
        <v>4</v>
      </c>
      <c r="I6" s="7">
        <v>12</v>
      </c>
      <c r="K6" s="15">
        <f>SUM(I4:I6)</f>
        <v>57.95</v>
      </c>
    </row>
    <row r="7" spans="8:11" ht="15">
      <c r="H7" s="3" t="s">
        <v>5</v>
      </c>
      <c r="I7" s="7">
        <v>12</v>
      </c>
    </row>
    <row r="8" spans="8:11" ht="15">
      <c r="H8" s="4" t="s">
        <v>23</v>
      </c>
      <c r="I8" s="8">
        <f>SUM(I4:I7)</f>
        <v>69.95</v>
      </c>
    </row>
    <row r="12" spans="8:11">
      <c r="H1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8548-2498-45CF-98B7-FD4F3A16A945}">
  <dimension ref="F3:H5"/>
  <sheetViews>
    <sheetView topLeftCell="D1" zoomScale="92" workbookViewId="0">
      <selection activeCell="H5" sqref="H5"/>
    </sheetView>
  </sheetViews>
  <sheetFormatPr baseColWidth="10" defaultColWidth="11.46484375" defaultRowHeight="14.25"/>
  <cols>
    <col min="6" max="6" width="27.265625" bestFit="1" customWidth="1"/>
    <col min="7" max="7" width="20.265625" customWidth="1"/>
    <col min="8" max="8" width="18" customWidth="1"/>
  </cols>
  <sheetData>
    <row r="3" spans="6:8" ht="15">
      <c r="F3" s="1" t="s">
        <v>6</v>
      </c>
      <c r="G3" s="1" t="s">
        <v>7</v>
      </c>
      <c r="H3" s="1" t="s">
        <v>8</v>
      </c>
    </row>
    <row r="4" spans="6:8" ht="60">
      <c r="F4" s="5" t="s">
        <v>9</v>
      </c>
      <c r="G4" s="2" t="s">
        <v>10</v>
      </c>
      <c r="H4" s="2" t="s">
        <v>11</v>
      </c>
    </row>
    <row r="5" spans="6:8" ht="60">
      <c r="F5" s="5" t="s">
        <v>12</v>
      </c>
      <c r="G5" s="2" t="s">
        <v>13</v>
      </c>
      <c r="H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273A-8514-4868-BB5B-922E8A354ADB}">
  <dimension ref="E4:G7"/>
  <sheetViews>
    <sheetView workbookViewId="0">
      <selection activeCell="G19" sqref="G19"/>
    </sheetView>
  </sheetViews>
  <sheetFormatPr baseColWidth="10" defaultRowHeight="14.25"/>
  <cols>
    <col min="5" max="5" width="11.19921875" bestFit="1" customWidth="1"/>
    <col min="6" max="6" width="13.53125" bestFit="1" customWidth="1"/>
    <col min="7" max="7" width="12.19921875" customWidth="1"/>
  </cols>
  <sheetData>
    <row r="4" spans="5:7" ht="30">
      <c r="E4" s="14" t="s">
        <v>17</v>
      </c>
      <c r="F4" s="14" t="s">
        <v>19</v>
      </c>
      <c r="G4" s="14" t="s">
        <v>18</v>
      </c>
    </row>
    <row r="5" spans="5:7" ht="15">
      <c r="E5" s="10">
        <v>2028</v>
      </c>
      <c r="F5" s="13" cm="1">
        <f t="array" ref="F5:F7">[1]Estimado!$G$16:$G$18</f>
        <v>12.36</v>
      </c>
      <c r="G5" s="13" cm="1">
        <f t="array" ref="G5:G7">[1]Estimado!$H$16:$H$18</f>
        <v>70.31</v>
      </c>
    </row>
    <row r="6" spans="5:7" ht="15">
      <c r="E6" s="10">
        <v>2029</v>
      </c>
      <c r="F6" s="13">
        <v>12.7308</v>
      </c>
      <c r="G6" s="13">
        <v>70.680800000000005</v>
      </c>
    </row>
    <row r="7" spans="5:7" ht="15">
      <c r="E7" s="10">
        <v>2030</v>
      </c>
      <c r="F7" s="13">
        <v>13.112724</v>
      </c>
      <c r="G7" s="13">
        <v>71.062724000000003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76FD-9018-4AFB-8496-36CF543B0B20}">
  <dimension ref="F3:I6"/>
  <sheetViews>
    <sheetView workbookViewId="0">
      <selection activeCell="F3" sqref="F3:I6"/>
    </sheetView>
  </sheetViews>
  <sheetFormatPr baseColWidth="10" defaultRowHeight="14.25"/>
  <cols>
    <col min="6" max="6" width="10.6640625" customWidth="1"/>
    <col min="7" max="7" width="16.19921875" bestFit="1" customWidth="1"/>
    <col min="8" max="8" width="10.9296875" bestFit="1" customWidth="1"/>
    <col min="9" max="9" width="13.6640625" bestFit="1" customWidth="1"/>
  </cols>
  <sheetData>
    <row r="3" spans="6:9" ht="45">
      <c r="F3" s="6" t="s">
        <v>17</v>
      </c>
      <c r="G3" s="6" t="s">
        <v>25</v>
      </c>
      <c r="H3" s="6" t="s">
        <v>24</v>
      </c>
      <c r="I3" s="6" t="s">
        <v>15</v>
      </c>
    </row>
    <row r="4" spans="6:9" ht="15">
      <c r="F4" s="10">
        <v>2028</v>
      </c>
      <c r="G4" s="7">
        <f>SUM([1]Distribucion!$E$11:$H$11)</f>
        <v>361674.64</v>
      </c>
      <c r="H4" s="7" cm="1">
        <f t="array" ref="H4:H6">[1]Distribucion!$I$11:$I$13</f>
        <v>11573.58848</v>
      </c>
      <c r="I4" s="8">
        <f>G4-H4</f>
        <v>350101.05152000004</v>
      </c>
    </row>
    <row r="5" spans="6:9" ht="15">
      <c r="F5" s="10">
        <v>2029</v>
      </c>
      <c r="G5" s="7">
        <f>SUM([1]Distribucion!$E$12:$H$12)</f>
        <v>518443.66800000001</v>
      </c>
      <c r="H5" s="7">
        <v>16590.197376000004</v>
      </c>
      <c r="I5" s="8">
        <f t="shared" ref="I5:I6" si="0">G5-H5</f>
        <v>501853.47062400001</v>
      </c>
    </row>
    <row r="6" spans="6:9" ht="15">
      <c r="F6" s="10">
        <v>2030</v>
      </c>
      <c r="G6" s="7">
        <f>SUM([1]Distribucion!$E$13:$H$13)</f>
        <v>365546.65225599997</v>
      </c>
      <c r="H6" s="7">
        <v>11697.492872192001</v>
      </c>
      <c r="I6" s="8">
        <f t="shared" si="0"/>
        <v>353849.15938380797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2304-145C-47A0-BEF9-2D8407B6674E}">
  <dimension ref="D3:J7"/>
  <sheetViews>
    <sheetView tabSelected="1" zoomScaleNormal="100" workbookViewId="0">
      <selection activeCell="H7" sqref="H7"/>
    </sheetView>
  </sheetViews>
  <sheetFormatPr baseColWidth="10" defaultRowHeight="14.25"/>
  <cols>
    <col min="4" max="4" width="12.06640625" bestFit="1" customWidth="1"/>
    <col min="5" max="6" width="16.19921875" bestFit="1" customWidth="1"/>
    <col min="7" max="7" width="9.86328125" bestFit="1" customWidth="1"/>
    <col min="8" max="8" width="12" bestFit="1" customWidth="1"/>
    <col min="9" max="9" width="13.06640625" customWidth="1"/>
    <col min="10" max="10" width="11.73046875" bestFit="1" customWidth="1"/>
  </cols>
  <sheetData>
    <row r="3" spans="4:10" ht="31.5">
      <c r="D3" s="6" t="s">
        <v>17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24</v>
      </c>
      <c r="J3" s="16" t="s">
        <v>15</v>
      </c>
    </row>
    <row r="4" spans="4:10" ht="15">
      <c r="D4" s="10">
        <v>2028</v>
      </c>
      <c r="E4" s="7" cm="1">
        <f t="array" ref="E4:I4">[1]Distribucion!$E$11:$I$11</f>
        <v>113168</v>
      </c>
      <c r="F4" s="7">
        <v>123198.8</v>
      </c>
      <c r="G4" s="7">
        <v>61728</v>
      </c>
      <c r="H4" s="7">
        <v>63579.839999999997</v>
      </c>
      <c r="I4" s="7">
        <v>11573.58848</v>
      </c>
      <c r="J4" s="8">
        <f>SUM(E4:H4)-I4</f>
        <v>350101.05152000004</v>
      </c>
    </row>
    <row r="5" spans="4:10" ht="15">
      <c r="D5" s="10">
        <v>2029</v>
      </c>
      <c r="E5" s="7" cm="1">
        <f t="array" ref="E5:I5">[1]Distribucion!$E$12:$I$12</f>
        <v>161370</v>
      </c>
      <c r="F5" s="7">
        <v>175673.25</v>
      </c>
      <c r="G5" s="7">
        <v>88020</v>
      </c>
      <c r="H5" s="7">
        <v>93380.418000000005</v>
      </c>
      <c r="I5" s="7">
        <v>16590.197376000004</v>
      </c>
      <c r="J5" s="8">
        <f t="shared" ref="J5:J6" si="0">SUM(E5:H5)-I5</f>
        <v>501853.47062400001</v>
      </c>
    </row>
    <row r="6" spans="4:10" ht="15">
      <c r="D6" s="10">
        <v>2030</v>
      </c>
      <c r="E6" s="7" cm="1">
        <f t="array" ref="E6:I6">[1]Distribucion!$E$13:$I$13</f>
        <v>113168</v>
      </c>
      <c r="F6" s="7">
        <v>123198.8</v>
      </c>
      <c r="G6" s="7">
        <v>61728</v>
      </c>
      <c r="H6" s="7">
        <v>67451.852255999998</v>
      </c>
      <c r="I6" s="7">
        <v>11697.492872192001</v>
      </c>
      <c r="J6" s="8">
        <f t="shared" si="0"/>
        <v>353849.15938380797</v>
      </c>
    </row>
    <row r="7" spans="4:10" ht="45">
      <c r="D7" s="4" t="s">
        <v>16</v>
      </c>
      <c r="E7" s="8">
        <f>SUM(E4:E6)</f>
        <v>387706</v>
      </c>
      <c r="F7" s="8">
        <f>SUM(F4:F6)</f>
        <v>422070.85</v>
      </c>
      <c r="G7" s="8">
        <f>SUM(G4:G6)</f>
        <v>211476</v>
      </c>
      <c r="H7" s="8">
        <f>SUM(H4:H6)</f>
        <v>224412.11025600001</v>
      </c>
      <c r="I7" s="8">
        <f>SUM(I4:I6)</f>
        <v>39861.278728192003</v>
      </c>
      <c r="J7" s="8">
        <f>SUM(E7:H7)-I7</f>
        <v>1205803.6815278081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5973-F371-4007-82D6-88A713B1AC31}">
  <dimension ref="L3:Q12"/>
  <sheetViews>
    <sheetView topLeftCell="I1" zoomScale="130" zoomScaleNormal="130" workbookViewId="0">
      <selection activeCell="M19" sqref="M19"/>
    </sheetView>
  </sheetViews>
  <sheetFormatPr baseColWidth="10" defaultRowHeight="14.25"/>
  <cols>
    <col min="6" max="6" width="12.46484375" bestFit="1" customWidth="1"/>
    <col min="7" max="7" width="12.06640625" bestFit="1" customWidth="1"/>
    <col min="8" max="8" width="10.33203125" bestFit="1" customWidth="1"/>
    <col min="9" max="9" width="10.33203125" customWidth="1"/>
    <col min="10" max="10" width="11.796875" bestFit="1" customWidth="1"/>
    <col min="11" max="11" width="10.796875" bestFit="1" customWidth="1"/>
    <col min="12" max="12" width="12.19921875" bestFit="1" customWidth="1"/>
    <col min="13" max="13" width="11.796875" bestFit="1" customWidth="1"/>
    <col min="14" max="14" width="10.265625" bestFit="1" customWidth="1"/>
    <col min="15" max="15" width="13.53125" customWidth="1"/>
    <col min="16" max="16" width="11.6640625" bestFit="1" customWidth="1"/>
  </cols>
  <sheetData>
    <row r="3" spans="12:17" ht="30">
      <c r="L3" s="6" t="s">
        <v>17</v>
      </c>
      <c r="M3" s="6" t="s">
        <v>20</v>
      </c>
      <c r="N3" s="6" t="s">
        <v>21</v>
      </c>
      <c r="O3" s="6" t="s">
        <v>22</v>
      </c>
      <c r="P3" s="6" t="s">
        <v>15</v>
      </c>
    </row>
    <row r="4" spans="12:17" ht="15">
      <c r="L4" s="4">
        <v>2028</v>
      </c>
      <c r="M4" s="7">
        <f>SUM([1]Distribucion!$E$11:$F$11)</f>
        <v>236366.8</v>
      </c>
      <c r="N4" s="7">
        <f>SUM([1]Distribucion!$G$11:$H$11)</f>
        <v>125307.84</v>
      </c>
      <c r="O4" s="7">
        <f>[1]Distribucion!$I$11</f>
        <v>11573.58848</v>
      </c>
      <c r="P4" s="8">
        <f>SUM(M4:N4)-O4</f>
        <v>350101.05152000004</v>
      </c>
    </row>
    <row r="5" spans="12:17" ht="15">
      <c r="L5" s="4">
        <v>2029</v>
      </c>
      <c r="M5" s="7">
        <f>SUM([1]Distribucion!$E$12:$F$12)</f>
        <v>337043.25</v>
      </c>
      <c r="N5" s="7">
        <f>SUM([1]Distribucion!$G$12:$H$12)</f>
        <v>181400.41800000001</v>
      </c>
      <c r="O5" s="7">
        <f>[1]Distribucion!$I$12</f>
        <v>16590.197376000004</v>
      </c>
      <c r="P5" s="8">
        <f>SUM(M5:N5)-O5</f>
        <v>501853.47062400001</v>
      </c>
    </row>
    <row r="6" spans="12:17" ht="15">
      <c r="L6" s="4">
        <v>2030</v>
      </c>
      <c r="M6" s="7">
        <f>SUM([1]Distribucion!$E$13:$F$13)</f>
        <v>236366.8</v>
      </c>
      <c r="N6" s="7">
        <f>SUM([1]Distribucion!$G$13:$H$13)</f>
        <v>129179.852256</v>
      </c>
      <c r="O6" s="7">
        <f>[1]Distribucion!$I$13</f>
        <v>11697.492872192001</v>
      </c>
      <c r="P6" s="8">
        <f t="shared" ref="P6" si="0">SUM(M6:N6)-O6</f>
        <v>353849.15938380797</v>
      </c>
    </row>
    <row r="7" spans="12:17" ht="30">
      <c r="L7" s="4" t="s">
        <v>16</v>
      </c>
      <c r="M7" s="8">
        <f>SUM(M4:M6)</f>
        <v>809776.85000000009</v>
      </c>
      <c r="N7" s="8">
        <f>SUM(N4:N6)</f>
        <v>435888.11025600001</v>
      </c>
      <c r="O7" s="8">
        <f>SUM(O4:O6)</f>
        <v>39861.278728192003</v>
      </c>
      <c r="P7" s="8">
        <f>SUM(P4:P6)</f>
        <v>1205803.6815278081</v>
      </c>
    </row>
    <row r="10" spans="12:17">
      <c r="M10" s="12">
        <f>M4+N4</f>
        <v>361674.64</v>
      </c>
      <c r="N10" s="11"/>
      <c r="O10" s="12">
        <f>SUM(M5:N5)</f>
        <v>518443.66800000001</v>
      </c>
      <c r="P10" s="11"/>
      <c r="Q10" s="12">
        <f>SUM(M6:N6)</f>
        <v>365546.65225599997</v>
      </c>
    </row>
    <row r="11" spans="12:17">
      <c r="M11" s="12">
        <f>M10*0.4*0.08</f>
        <v>11573.58848</v>
      </c>
      <c r="N11" s="11"/>
      <c r="O11" s="12">
        <f>O10*0.4*0.08</f>
        <v>16590.197376</v>
      </c>
      <c r="P11" s="11"/>
      <c r="Q11" s="12">
        <f>Q10*0.4*0.08</f>
        <v>11697.492872192001</v>
      </c>
    </row>
    <row r="12" spans="12:17">
      <c r="M12" s="12">
        <f>M10-M11</f>
        <v>350101.05152000004</v>
      </c>
      <c r="N12" s="11"/>
      <c r="O12" s="12">
        <f>O10-O11</f>
        <v>501853.47062400001</v>
      </c>
      <c r="P12" s="11"/>
      <c r="Q12" s="12">
        <f>Q10-Q11</f>
        <v>353849.15938380797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310DAB-1879-48ED-922C-7F038C0EB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644C76-45A0-41FE-BE2D-C28A7D22E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D8480-DB38-42E3-A729-DE9E0EC5002A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Tabla 1</vt:lpstr>
      <vt:lpstr>Tabla 2</vt:lpstr>
      <vt:lpstr>Tabla 3</vt:lpstr>
      <vt:lpstr>Tabla 4</vt:lpstr>
      <vt:lpstr>Tabla 5</vt:lpstr>
      <vt:lpstr>Hoja5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A. Otero Maldonado</dc:creator>
  <cp:keywords/>
  <dc:description/>
  <cp:lastModifiedBy>Fabian A. Otero Maldonado</cp:lastModifiedBy>
  <cp:revision/>
  <dcterms:created xsi:type="dcterms:W3CDTF">2026-10-07T18:27:53Z</dcterms:created>
  <dcterms:modified xsi:type="dcterms:W3CDTF">2026-10-16T15:32:56Z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