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naldrivas/Documents/El Estudio Conciente/OPAL/Informes/132 _ PC 1417/"/>
    </mc:Choice>
  </mc:AlternateContent>
  <xr:revisionPtr revIDLastSave="0" documentId="13_ncr:1_{416348FF-7743-B047-8CC0-289F01478F5C}" xr6:coauthVersionLast="47" xr6:coauthVersionMax="47" xr10:uidLastSave="{00000000-0000-0000-0000-000000000000}"/>
  <bookViews>
    <workbookView xWindow="0" yWindow="660" windowWidth="30240" windowHeight="18980" activeTab="1" xr2:uid="{E5EBFB3F-26BC-4F37-A692-70AD596CC21D}"/>
  </bookViews>
  <sheets>
    <sheet name="Tabla 1" sheetId="1" r:id="rId1"/>
    <sheet name="Tabla 2" sheetId="5" r:id="rId2"/>
    <sheet name="Tabla 3 " sheetId="11" r:id="rId3"/>
    <sheet name="Cálculos " sheetId="9" r:id="rId4"/>
    <sheet name="Resp. Contributiva" sheetId="2" r:id="rId5"/>
    <sheet name="Estado Civil" sheetId="3" r:id="rId6"/>
    <sheet name="INE y Tasa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5" i="11" l="1"/>
  <c r="J14" i="9"/>
  <c r="M12" i="9"/>
  <c r="N12" i="9" s="1"/>
  <c r="L10" i="9"/>
  <c r="L11" i="9"/>
  <c r="L12" i="9"/>
  <c r="M9" i="9"/>
  <c r="N9" i="9" s="1"/>
  <c r="L9" i="9"/>
  <c r="K10" i="9"/>
  <c r="M10" i="9" s="1"/>
  <c r="K11" i="9"/>
  <c r="M11" i="9" s="1"/>
  <c r="N11" i="9" s="1"/>
  <c r="K12" i="9"/>
  <c r="K9" i="9"/>
  <c r="J10" i="9"/>
  <c r="J11" i="9"/>
  <c r="J12" i="9"/>
  <c r="J9" i="9"/>
  <c r="I14" i="9"/>
  <c r="I12" i="9"/>
  <c r="I11" i="9"/>
  <c r="I10" i="9"/>
  <c r="I9" i="9"/>
  <c r="C27" i="7"/>
  <c r="B27" i="7"/>
  <c r="L30" i="2"/>
  <c r="I9" i="5"/>
  <c r="I10" i="5"/>
  <c r="I11" i="5"/>
  <c r="I12" i="5"/>
  <c r="I14" i="5"/>
  <c r="K30" i="2"/>
  <c r="K27" i="2"/>
  <c r="K28" i="2"/>
  <c r="K29" i="2"/>
  <c r="K26" i="2"/>
  <c r="F33" i="2"/>
  <c r="F34" i="2"/>
  <c r="F35" i="2"/>
  <c r="F36" i="2"/>
  <c r="F32" i="2"/>
  <c r="E33" i="2"/>
  <c r="E34" i="2"/>
  <c r="E35" i="2"/>
  <c r="E36" i="2"/>
  <c r="E32" i="2"/>
  <c r="D33" i="2"/>
  <c r="D34" i="2"/>
  <c r="D35" i="2"/>
  <c r="D36" i="2"/>
  <c r="D32" i="2"/>
  <c r="J30" i="2"/>
  <c r="J27" i="2"/>
  <c r="J28" i="2"/>
  <c r="J29" i="2"/>
  <c r="J26" i="2"/>
  <c r="M14" i="9" l="1"/>
  <c r="N10" i="9"/>
  <c r="N14" i="9"/>
  <c r="K14" i="9"/>
  <c r="F27" i="2"/>
  <c r="F28" i="2"/>
  <c r="F29" i="2"/>
  <c r="F30" i="2"/>
  <c r="F26" i="2"/>
  <c r="E26" i="2"/>
  <c r="G26" i="2"/>
  <c r="H26" i="2"/>
  <c r="I26" i="2"/>
  <c r="E27" i="2"/>
  <c r="G27" i="2"/>
  <c r="H27" i="2"/>
  <c r="I27" i="2"/>
  <c r="E28" i="2"/>
  <c r="E30" i="2" s="1"/>
  <c r="G28" i="2"/>
  <c r="H28" i="2"/>
  <c r="I28" i="2"/>
  <c r="E29" i="2"/>
  <c r="G29" i="2"/>
  <c r="H29" i="2"/>
  <c r="I29" i="2"/>
  <c r="D29" i="2"/>
  <c r="D28" i="2"/>
  <c r="D27" i="2"/>
  <c r="D26" i="2"/>
  <c r="D30" i="2" s="1"/>
  <c r="I23" i="2"/>
  <c r="H23" i="2"/>
  <c r="G23" i="2"/>
  <c r="D28" i="3"/>
  <c r="C28" i="3"/>
  <c r="B28" i="3"/>
  <c r="E27" i="3"/>
  <c r="B27" i="3"/>
  <c r="C27" i="3"/>
  <c r="D27" i="3"/>
  <c r="F2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3" i="2"/>
  <c r="E23" i="2"/>
  <c r="D23" i="2"/>
  <c r="I30" i="2" l="1"/>
  <c r="H30" i="2"/>
  <c r="G30" i="2"/>
</calcChain>
</file>

<file path=xl/sharedStrings.xml><?xml version="1.0" encoding="utf-8"?>
<sst xmlns="http://schemas.openxmlformats.org/spreadsheetml/2006/main" count="238" uniqueCount="101">
  <si>
    <t>Edad al diagnóstico</t>
  </si>
  <si>
    <t>Menores de 20 años</t>
  </si>
  <si>
    <t>20–34 años</t>
  </si>
  <si>
    <t>35–49 años</t>
  </si>
  <si>
    <t>50–64 años</t>
  </si>
  <si>
    <t>65–79 años</t>
  </si>
  <si>
    <t>80 años o más</t>
  </si>
  <si>
    <t>Distribución porcentual de los casos nuevos de cáncer por edad al diagnóstico en Puerto Rico, 2018–2022</t>
  </si>
  <si>
    <t>Tabla 1</t>
  </si>
  <si>
    <r>
      <t xml:space="preserve">Fuente: Registro Central de Cáncer de Puerto Rico. Torres-Cintrón et al. (2025), </t>
    </r>
    <r>
      <rPr>
        <i/>
        <sz val="12"/>
        <color theme="1"/>
        <rFont val="Arial"/>
        <family val="2"/>
      </rPr>
      <t>Cáncer en Puerto Rico, 2018–2022</t>
    </r>
    <r>
      <rPr>
        <sz val="12"/>
        <color theme="1"/>
        <rFont val="Arial"/>
        <family val="2"/>
      </rPr>
      <t>, p. 8.</t>
    </r>
  </si>
  <si>
    <t>%</t>
  </si>
  <si>
    <t>Departamento de Hacienda / Department of Treasury</t>
  </si>
  <si>
    <t>Oficina de Asuntos Economicos y Financieros / Office of Economic and Financial Affairs</t>
  </si>
  <si>
    <t>(AÑOS CONTRIBUTIVOS)  /  (TAXABLE YEARS)</t>
  </si>
  <si>
    <t xml:space="preserve">NIVEL DE INGRESO $ /  LEVEL OF INCOME $ </t>
  </si>
  <si>
    <t>Responsabilidad contributiva 2023 / Tax liability 2023</t>
  </si>
  <si>
    <t>Planillas - Responsabilidad contributiva 2023 / Tax returns - Tax liability 2023</t>
  </si>
  <si>
    <t>Hasta/upto 10,000</t>
  </si>
  <si>
    <t>10,001 a 12,500</t>
  </si>
  <si>
    <t>12,501 a 15,000</t>
  </si>
  <si>
    <t>15,001 a 20,000</t>
  </si>
  <si>
    <t>20,001 a 25,000</t>
  </si>
  <si>
    <t>25,001 a 30,000</t>
  </si>
  <si>
    <t>30,001 a 40,000</t>
  </si>
  <si>
    <t>40,001 a 50,000</t>
  </si>
  <si>
    <t>50,001 a 60,000</t>
  </si>
  <si>
    <t>60,001 a 70,000</t>
  </si>
  <si>
    <t>70,001 a 80,000</t>
  </si>
  <si>
    <t>80,001 a 90,000</t>
  </si>
  <si>
    <t>90,001 a 100,000</t>
  </si>
  <si>
    <t>100,001 a 125,000</t>
  </si>
  <si>
    <t>125,001 a 150,000</t>
  </si>
  <si>
    <t>150,001 a 200,000</t>
  </si>
  <si>
    <t>200,001 a 250,000</t>
  </si>
  <si>
    <t>250,001 a 500,000</t>
  </si>
  <si>
    <t>más de 500,000</t>
  </si>
  <si>
    <t xml:space="preserve">Total </t>
  </si>
  <si>
    <t>Datos al nov. 13, 2024 / Data as of Nov. 13, 2024</t>
  </si>
  <si>
    <t>Números de Planillas - Estado civil / Number of Tax returns - Filing status</t>
  </si>
  <si>
    <t>Planillas - Casados 2023 / Tax returns - Married 2023</t>
  </si>
  <si>
    <t>Planillas - Contribuyente Individual 2023 / Tax returns - Individual 2023</t>
  </si>
  <si>
    <t>Planillas - Casado Rinde Separado 2023 / Tax returns - Married filing seperatly 2023</t>
  </si>
  <si>
    <t>Promedio $</t>
  </si>
  <si>
    <t>hasta $50,000</t>
  </si>
  <si>
    <t>$50,001 a $100,000</t>
  </si>
  <si>
    <t>$100,001 a $150,000</t>
  </si>
  <si>
    <t>Casados</t>
  </si>
  <si>
    <t xml:space="preserve"> </t>
  </si>
  <si>
    <t>Más $150,000</t>
  </si>
  <si>
    <t>Nivel de Ingreso</t>
  </si>
  <si>
    <t>Bruto Ajustado</t>
  </si>
  <si>
    <t xml:space="preserve">Planillas </t>
  </si>
  <si>
    <t>Responsabilidad</t>
  </si>
  <si>
    <t>Contributiva</t>
  </si>
  <si>
    <t xml:space="preserve">Planillas con </t>
  </si>
  <si>
    <t>millones $</t>
  </si>
  <si>
    <t xml:space="preserve">Promedio </t>
  </si>
  <si>
    <t>Planillas</t>
  </si>
  <si>
    <t>Tabla 2</t>
  </si>
  <si>
    <t>Fuente: Departamento de Hacienda, https://hacienda.pr.gov/inversionistas/estadisticas-y-recaudos-statistics-and-revenues/estadisticas-de-las-planillas-de-contribucion-sobre-ingresos-de-individuos-individual-income-tax-returns-statistics</t>
  </si>
  <si>
    <t>Datos básicos de contribución sobre ingresos - 2023</t>
  </si>
  <si>
    <t>Ingreso neto sujeto a contribución 2023 / Net taxable income 2023</t>
  </si>
  <si>
    <t>Planillas - Ingreso neto sujeto a contribución 2023 / Tax returns- Net taxable income 2023</t>
  </si>
  <si>
    <t>Tabla 3</t>
  </si>
  <si>
    <t>Hoja de cálculo</t>
  </si>
  <si>
    <t>Distribucion de planillas</t>
  </si>
  <si>
    <t>Pacientes</t>
  </si>
  <si>
    <t xml:space="preserve">% </t>
  </si>
  <si>
    <t>total</t>
  </si>
  <si>
    <t xml:space="preserve">con </t>
  </si>
  <si>
    <t>tax</t>
  </si>
  <si>
    <t>planillas</t>
  </si>
  <si>
    <t>con tax</t>
  </si>
  <si>
    <t>pacientes</t>
  </si>
  <si>
    <t>Pacien-</t>
  </si>
  <si>
    <t>tes</t>
  </si>
  <si>
    <t>Con Resp-</t>
  </si>
  <si>
    <t>sabilidad</t>
  </si>
  <si>
    <t>Con</t>
  </si>
  <si>
    <t xml:space="preserve">millones $ </t>
  </si>
  <si>
    <t xml:space="preserve">Fuente: Elaborado por la OPAL con datos del Departamento de Hacienda. </t>
  </si>
  <si>
    <t>Reducción</t>
  </si>
  <si>
    <t>Distribución Contributiva Pacientes y Reducción Estimada de Responsabilidad Contribituva</t>
  </si>
  <si>
    <t>Nota: Para el estimado de responsabilidad contributiva hasta $150,000, se multiplican las planillas con responsabilidad por la contribución promedio de cada escala; sobre $150,000, se multiplican las 923 planillas por $150,000 y la tasa efectiva de 20.54%.</t>
  </si>
  <si>
    <t>Fuente: Registro Central de Cáncer de Puerto Rico. Torres-Cintrón et al. (2025), Cáncer en Puerto Rico, 2018–2022, p. 8.</t>
  </si>
  <si>
    <t>Nivel de Ingreso
Bruto Ajustado</t>
  </si>
  <si>
    <t>Total
Planillas</t>
  </si>
  <si>
    <t>Planillas
Casados</t>
  </si>
  <si>
    <t>Responsabilidad
Contributiva
(millones $)</t>
  </si>
  <si>
    <t>Planillas con
Responsabilidad
Contributiva</t>
  </si>
  <si>
    <t>Promedio
Responsabilidad
Contributiva</t>
  </si>
  <si>
    <t>Total</t>
  </si>
  <si>
    <t>Fuente: Departamento de Hacienda.</t>
  </si>
  <si>
    <t>https://hacienda.pr.gov/inversionistas/estadisticas-y-recaudos/estadisticas-de-rentaver/estadisticas-de-las-planillas-de-contribucion-sobre-ingresos-de-individuos-individual-income-tax-returns-statistics</t>
  </si>
  <si>
    <t>Distribución Contributiva Pacientes y Reducción Estimada de Responsabilidad Contributiva</t>
  </si>
  <si>
    <t>Total
Planillas
%</t>
  </si>
  <si>
    <t>Planillas
Con
Pacientes</t>
  </si>
  <si>
    <t>%
Con Responsabilidad
Contributiva</t>
  </si>
  <si>
    <t>Planillas
Con Responsabilidad
Contributiva</t>
  </si>
  <si>
    <t>Reducción
Responsabilidad
Contributiva
(millones $)</t>
  </si>
  <si>
    <t>Fuente: Elaborado por la OPAL con datos del Departamento de Hacienda.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</si>
</sst>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&quot;$&quot;#,##0;\-&quot;$&quot;#,##0"/>
    <numFmt numFmtId="165" formatCode="&quot;$&quot;#,##0;[Red]\-&quot;$&quot;#,##0"/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0.0%"/>
    <numFmt numFmtId="169" formatCode="_-* #,##0_-;\-* #,##0_-;_-* &quot;-&quot;??_-;_-@_-"/>
    <numFmt numFmtId="170" formatCode="0.0"/>
    <numFmt numFmtId="171" formatCode="&quot;$&quot;#,##0.0;\-&quot;$&quot;#,##0.0"/>
    <numFmt numFmtId="172" formatCode="#,##0.0"/>
    <numFmt numFmtId="173" formatCode="0.000"/>
    <numFmt numFmtId="174" formatCode="&quot;$&quot;#,##0.0"/>
    <numFmt numFmtId="175" formatCode="\$0.0"/>
  </numFmts>
  <fonts count="2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9"/>
      <color rgb="FF363636"/>
      <name val="Arial"/>
      <family val="2"/>
    </font>
    <font>
      <sz val="10"/>
      <color rgb="FF363636"/>
      <name val="Arial"/>
      <family val="2"/>
    </font>
    <font>
      <sz val="9"/>
      <color theme="1"/>
      <name val="Aptos Narrow"/>
      <family val="2"/>
      <scheme val="minor"/>
    </font>
    <font>
      <b/>
      <sz val="11"/>
      <color rgb="FFFFFFFF"/>
      <name val="Myriad Pro Condensed"/>
    </font>
    <font>
      <sz val="11"/>
      <color rgb="FF000000"/>
      <name val="Myriad Pro Condensed"/>
    </font>
    <font>
      <b/>
      <sz val="13"/>
      <color rgb="FFFFFFFF"/>
      <name val="Carlito"/>
    </font>
    <font>
      <b/>
      <sz val="10"/>
      <color rgb="FFFFFFFF"/>
      <name val="Carlito"/>
    </font>
    <font>
      <sz val="11"/>
      <color rgb="FF000000"/>
      <name val="Carlito"/>
    </font>
    <font>
      <b/>
      <sz val="11"/>
      <color rgb="FFFFFFFF"/>
      <name val="Carlito"/>
    </font>
    <font>
      <sz val="9"/>
      <color rgb="FF000000"/>
      <name val="Carlito"/>
    </font>
    <font>
      <b/>
      <sz val="12"/>
      <color rgb="FFFFFFFF"/>
      <name val="Myriad Pro Condensed"/>
    </font>
    <font>
      <sz val="12"/>
      <color rgb="FF000000"/>
      <name val="Myriad Pro Condensed"/>
    </font>
    <font>
      <sz val="10"/>
      <color rgb="FF000000"/>
      <name val="Myriad Pro Condensed"/>
    </font>
    <font>
      <b/>
      <sz val="12"/>
      <color rgb="FFFFFFFF"/>
      <name val="MyriadPro-Cond"/>
    </font>
    <font>
      <sz val="12"/>
      <color rgb="FF000000"/>
      <name val="MyriadPro-Cond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94A65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 style="thin">
        <color indexed="64"/>
      </right>
      <top/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indexed="64"/>
      </right>
      <top style="thin">
        <color rgb="FFDCDCDC"/>
      </top>
      <bottom style="thin">
        <color rgb="FFDCDCDC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DCDCDC"/>
      </bottom>
      <diagonal/>
    </border>
  </borders>
  <cellStyleXfs count="4">
    <xf numFmtId="0" fontId="0" fillId="0" borderId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168" fontId="4" fillId="2" borderId="0" xfId="0" applyNumberFormat="1" applyFont="1" applyFill="1"/>
    <xf numFmtId="0" fontId="9" fillId="2" borderId="0" xfId="0" applyFont="1" applyFill="1" applyAlignment="1">
      <alignment horizontal="center"/>
    </xf>
    <xf numFmtId="0" fontId="0" fillId="2" borderId="0" xfId="0" applyFill="1"/>
    <xf numFmtId="0" fontId="10" fillId="0" borderId="3" xfId="0" applyFont="1" applyBorder="1" applyAlignment="1">
      <alignment wrapText="1"/>
    </xf>
    <xf numFmtId="0" fontId="11" fillId="3" borderId="4" xfId="0" applyFont="1" applyFill="1" applyBorder="1" applyAlignment="1">
      <alignment horizontal="center" vertical="center" wrapText="1"/>
    </xf>
    <xf numFmtId="0" fontId="10" fillId="0" borderId="5" xfId="0" applyFont="1" applyBorder="1"/>
    <xf numFmtId="3" fontId="12" fillId="4" borderId="6" xfId="0" applyNumberFormat="1" applyFont="1" applyFill="1" applyBorder="1" applyAlignment="1">
      <alignment horizontal="right" vertical="center"/>
    </xf>
    <xf numFmtId="3" fontId="12" fillId="4" borderId="7" xfId="0" applyNumberFormat="1" applyFont="1" applyFill="1" applyBorder="1" applyAlignment="1">
      <alignment horizontal="right" vertical="center"/>
    </xf>
    <xf numFmtId="3" fontId="12" fillId="4" borderId="8" xfId="0" applyNumberFormat="1" applyFont="1" applyFill="1" applyBorder="1" applyAlignment="1">
      <alignment horizontal="right" vertical="center"/>
    </xf>
    <xf numFmtId="3" fontId="12" fillId="4" borderId="9" xfId="0" applyNumberFormat="1" applyFont="1" applyFill="1" applyBorder="1" applyAlignment="1">
      <alignment horizontal="right" vertical="center"/>
    </xf>
    <xf numFmtId="0" fontId="0" fillId="0" borderId="5" xfId="0" applyBorder="1"/>
    <xf numFmtId="0" fontId="3" fillId="0" borderId="5" xfId="0" applyFont="1" applyBorder="1"/>
    <xf numFmtId="0" fontId="3" fillId="0" borderId="10" xfId="0" applyFont="1" applyBorder="1"/>
    <xf numFmtId="0" fontId="2" fillId="0" borderId="5" xfId="0" applyFont="1" applyBorder="1"/>
    <xf numFmtId="3" fontId="5" fillId="0" borderId="11" xfId="0" applyNumberFormat="1" applyFont="1" applyBorder="1"/>
    <xf numFmtId="3" fontId="5" fillId="0" borderId="12" xfId="0" applyNumberFormat="1" applyFont="1" applyBorder="1"/>
    <xf numFmtId="0" fontId="13" fillId="0" borderId="0" xfId="0" applyFont="1"/>
    <xf numFmtId="169" fontId="0" fillId="0" borderId="0" xfId="1" applyNumberFormat="1" applyFont="1"/>
    <xf numFmtId="0" fontId="11" fillId="3" borderId="15" xfId="0" applyFont="1" applyFill="1" applyBorder="1" applyAlignment="1">
      <alignment horizontal="center" vertical="center" wrapText="1"/>
    </xf>
    <xf numFmtId="3" fontId="12" fillId="4" borderId="6" xfId="0" applyNumberFormat="1" applyFont="1" applyFill="1" applyBorder="1" applyAlignment="1">
      <alignment vertical="center"/>
    </xf>
    <xf numFmtId="3" fontId="12" fillId="4" borderId="7" xfId="0" applyNumberFormat="1" applyFont="1" applyFill="1" applyBorder="1" applyAlignment="1">
      <alignment vertical="center"/>
    </xf>
    <xf numFmtId="3" fontId="12" fillId="4" borderId="8" xfId="0" applyNumberFormat="1" applyFont="1" applyFill="1" applyBorder="1" applyAlignment="1">
      <alignment vertical="center"/>
    </xf>
    <xf numFmtId="3" fontId="12" fillId="4" borderId="9" xfId="0" applyNumberFormat="1" applyFont="1" applyFill="1" applyBorder="1" applyAlignment="1">
      <alignment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5" xfId="0" applyFont="1" applyBorder="1"/>
    <xf numFmtId="3" fontId="5" fillId="0" borderId="0" xfId="0" applyNumberFormat="1" applyFont="1"/>
    <xf numFmtId="3" fontId="5" fillId="0" borderId="10" xfId="0" applyNumberFormat="1" applyFont="1" applyBorder="1"/>
    <xf numFmtId="0" fontId="0" fillId="0" borderId="0" xfId="0" applyAlignment="1">
      <alignment horizontal="center"/>
    </xf>
    <xf numFmtId="3" fontId="0" fillId="0" borderId="0" xfId="0" applyNumberFormat="1"/>
    <xf numFmtId="168" fontId="0" fillId="0" borderId="0" xfId="3" applyNumberFormat="1" applyFont="1"/>
    <xf numFmtId="168" fontId="3" fillId="0" borderId="0" xfId="3" applyNumberFormat="1" applyFont="1"/>
    <xf numFmtId="168" fontId="3" fillId="0" borderId="10" xfId="3" applyNumberFormat="1" applyFont="1" applyBorder="1"/>
    <xf numFmtId="165" fontId="0" fillId="0" borderId="0" xfId="0" applyNumberFormat="1" applyAlignment="1">
      <alignment horizontal="left"/>
    </xf>
    <xf numFmtId="170" fontId="0" fillId="0" borderId="0" xfId="0" applyNumberFormat="1"/>
    <xf numFmtId="0" fontId="11" fillId="3" borderId="5" xfId="0" applyFont="1" applyFill="1" applyBorder="1" applyAlignment="1">
      <alignment horizontal="center" vertical="center" wrapText="1"/>
    </xf>
    <xf numFmtId="0" fontId="6" fillId="2" borderId="0" xfId="0" applyFont="1" applyFill="1"/>
    <xf numFmtId="3" fontId="4" fillId="2" borderId="0" xfId="0" applyNumberFormat="1" applyFont="1" applyFill="1"/>
    <xf numFmtId="171" fontId="4" fillId="2" borderId="0" xfId="2" applyNumberFormat="1" applyFont="1" applyFill="1"/>
    <xf numFmtId="164" fontId="4" fillId="2" borderId="0" xfId="2" applyNumberFormat="1" applyFont="1" applyFill="1"/>
    <xf numFmtId="165" fontId="4" fillId="2" borderId="0" xfId="0" applyNumberFormat="1" applyFont="1" applyFill="1" applyAlignment="1">
      <alignment horizontal="left"/>
    </xf>
    <xf numFmtId="168" fontId="4" fillId="2" borderId="0" xfId="3" applyNumberFormat="1" applyFont="1" applyFill="1"/>
    <xf numFmtId="171" fontId="4" fillId="2" borderId="0" xfId="0" applyNumberFormat="1" applyFont="1" applyFill="1"/>
    <xf numFmtId="172" fontId="4" fillId="2" borderId="0" xfId="0" applyNumberFormat="1" applyFont="1" applyFill="1"/>
    <xf numFmtId="168" fontId="4" fillId="2" borderId="0" xfId="2" applyNumberFormat="1" applyFont="1" applyFill="1"/>
    <xf numFmtId="173" fontId="4" fillId="2" borderId="0" xfId="0" applyNumberFormat="1" applyFont="1" applyFill="1"/>
    <xf numFmtId="171" fontId="4" fillId="2" borderId="0" xfId="0" applyNumberFormat="1" applyFont="1" applyFill="1" applyAlignment="1">
      <alignment horizontal="center"/>
    </xf>
    <xf numFmtId="168" fontId="4" fillId="2" borderId="0" xfId="3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168" fontId="4" fillId="2" borderId="0" xfId="2" applyNumberFormat="1" applyFont="1" applyFill="1" applyAlignment="1">
      <alignment horizontal="center"/>
    </xf>
    <xf numFmtId="0" fontId="15" fillId="0" borderId="0" xfId="0" applyFont="1"/>
    <xf numFmtId="0" fontId="21" fillId="5" borderId="0" xfId="0" applyFont="1" applyFill="1" applyAlignment="1">
      <alignment vertical="center"/>
    </xf>
    <xf numFmtId="0" fontId="21" fillId="5" borderId="0" xfId="0" applyFont="1" applyFill="1" applyAlignment="1">
      <alignment horizontal="center" vertical="center" wrapText="1"/>
    </xf>
    <xf numFmtId="0" fontId="22" fillId="6" borderId="0" xfId="0" applyFont="1" applyFill="1" applyAlignment="1">
      <alignment vertical="center"/>
    </xf>
    <xf numFmtId="168" fontId="22" fillId="6" borderId="0" xfId="0" applyNumberFormat="1" applyFont="1" applyFill="1" applyAlignment="1">
      <alignment horizontal="center" vertical="center"/>
    </xf>
    <xf numFmtId="3" fontId="22" fillId="6" borderId="0" xfId="0" applyNumberFormat="1" applyFont="1" applyFill="1" applyAlignment="1">
      <alignment horizontal="center" vertical="center"/>
    </xf>
    <xf numFmtId="175" fontId="22" fillId="6" borderId="0" xfId="0" applyNumberFormat="1" applyFont="1" applyFill="1" applyAlignment="1">
      <alignment horizontal="center" vertical="center"/>
    </xf>
    <xf numFmtId="168" fontId="21" fillId="5" borderId="0" xfId="0" applyNumberFormat="1" applyFont="1" applyFill="1" applyAlignment="1">
      <alignment horizontal="center" vertical="center"/>
    </xf>
    <xf numFmtId="3" fontId="21" fillId="5" borderId="0" xfId="0" applyNumberFormat="1" applyFont="1" applyFill="1" applyAlignment="1">
      <alignment horizontal="center" vertical="center"/>
    </xf>
    <xf numFmtId="175" fontId="21" fillId="5" borderId="0" xfId="0" applyNumberFormat="1" applyFont="1" applyFill="1" applyAlignment="1">
      <alignment horizontal="center" vertical="center"/>
    </xf>
    <xf numFmtId="0" fontId="15" fillId="2" borderId="0" xfId="0" applyFont="1" applyFill="1"/>
    <xf numFmtId="0" fontId="18" fillId="2" borderId="0" xfId="0" applyFont="1" applyFill="1" applyAlignment="1">
      <alignment vertical="center"/>
    </xf>
    <xf numFmtId="3" fontId="18" fillId="2" borderId="0" xfId="0" applyNumberFormat="1" applyFont="1" applyFill="1" applyAlignment="1">
      <alignment vertical="center"/>
    </xf>
    <xf numFmtId="174" fontId="18" fillId="2" borderId="0" xfId="0" applyNumberFormat="1" applyFont="1" applyFill="1" applyAlignment="1">
      <alignment vertical="center"/>
    </xf>
    <xf numFmtId="0" fontId="17" fillId="7" borderId="0" xfId="0" applyFont="1" applyFill="1" applyAlignment="1">
      <alignment horizontal="center" vertical="center" wrapText="1"/>
    </xf>
    <xf numFmtId="0" fontId="19" fillId="7" borderId="0" xfId="0" applyFont="1" applyFill="1" applyAlignment="1">
      <alignment vertical="center"/>
    </xf>
    <xf numFmtId="3" fontId="19" fillId="7" borderId="0" xfId="0" applyNumberFormat="1" applyFont="1" applyFill="1" applyAlignment="1">
      <alignment vertical="center"/>
    </xf>
    <xf numFmtId="174" fontId="19" fillId="7" borderId="0" xfId="0" applyNumberFormat="1" applyFont="1" applyFill="1" applyAlignment="1">
      <alignment vertical="center"/>
    </xf>
    <xf numFmtId="0" fontId="14" fillId="5" borderId="0" xfId="0" applyFont="1" applyFill="1"/>
    <xf numFmtId="0" fontId="14" fillId="5" borderId="0" xfId="0" applyFont="1" applyFill="1" applyAlignment="1">
      <alignment wrapText="1"/>
    </xf>
    <xf numFmtId="0" fontId="15" fillId="0" borderId="0" xfId="0" applyFont="1" applyAlignment="1">
      <alignment wrapText="1"/>
    </xf>
    <xf numFmtId="0" fontId="4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16" fillId="5" borderId="0" xfId="0" applyFont="1" applyFill="1" applyAlignment="1">
      <alignment vertical="center"/>
    </xf>
    <xf numFmtId="0" fontId="20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21" fillId="5" borderId="0" xfId="0" applyFont="1" applyFill="1" applyAlignment="1">
      <alignment vertical="center"/>
    </xf>
    <xf numFmtId="0" fontId="23" fillId="0" borderId="0" xfId="0" applyFont="1"/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24" fillId="7" borderId="0" xfId="0" applyFont="1" applyFill="1"/>
    <xf numFmtId="0" fontId="24" fillId="7" borderId="0" xfId="0" applyFont="1" applyFill="1" applyAlignment="1">
      <alignment horizontal="center"/>
    </xf>
    <xf numFmtId="0" fontId="25" fillId="2" borderId="0" xfId="0" applyFont="1" applyFill="1"/>
    <xf numFmtId="168" fontId="25" fillId="2" borderId="0" xfId="0" applyNumberFormat="1" applyFont="1" applyFill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E5A6E-A7E0-4943-9A08-6F982143B83A}">
  <dimension ref="E1:M39"/>
  <sheetViews>
    <sheetView topLeftCell="A12" workbookViewId="0">
      <selection activeCell="F43" sqref="F43"/>
    </sheetView>
  </sheetViews>
  <sheetFormatPr baseColWidth="10" defaultColWidth="8.6640625" defaultRowHeight="16"/>
  <cols>
    <col min="1" max="4" width="8.6640625" style="2"/>
    <col min="5" max="5" width="21" style="2" customWidth="1"/>
    <col min="6" max="11" width="8.6640625" style="2"/>
    <col min="12" max="12" width="27.33203125" style="2" customWidth="1"/>
    <col min="13" max="13" width="44.1640625" style="2" customWidth="1"/>
    <col min="14" max="16384" width="8.6640625" style="2"/>
  </cols>
  <sheetData>
    <row r="1" spans="5:8">
      <c r="E1" s="40" t="s">
        <v>8</v>
      </c>
      <c r="F1" s="40"/>
      <c r="G1" s="40"/>
      <c r="H1" s="40"/>
    </row>
    <row r="2" spans="5:8">
      <c r="E2" s="76" t="s">
        <v>7</v>
      </c>
      <c r="F2" s="77"/>
      <c r="G2" s="77"/>
      <c r="H2" s="77"/>
    </row>
    <row r="3" spans="5:8">
      <c r="E3" s="77"/>
      <c r="F3" s="77"/>
      <c r="G3" s="77"/>
      <c r="H3" s="77"/>
    </row>
    <row r="4" spans="5:8">
      <c r="E4" s="77"/>
      <c r="F4" s="77"/>
      <c r="G4" s="77"/>
      <c r="H4" s="77"/>
    </row>
    <row r="6" spans="5:8">
      <c r="E6" s="3" t="s">
        <v>0</v>
      </c>
      <c r="F6" s="3" t="s">
        <v>10</v>
      </c>
    </row>
    <row r="8" spans="5:8">
      <c r="E8" s="2" t="s">
        <v>1</v>
      </c>
      <c r="F8" s="4">
        <v>7.0000000000000001E-3</v>
      </c>
    </row>
    <row r="9" spans="5:8">
      <c r="E9" s="2" t="s">
        <v>2</v>
      </c>
      <c r="F9" s="4">
        <v>2.4E-2</v>
      </c>
    </row>
    <row r="10" spans="5:8">
      <c r="E10" s="2" t="s">
        <v>3</v>
      </c>
      <c r="F10" s="4">
        <v>0.09</v>
      </c>
    </row>
    <row r="11" spans="5:8">
      <c r="E11" s="2" t="s">
        <v>4</v>
      </c>
      <c r="F11" s="4">
        <v>0.28599999999999998</v>
      </c>
    </row>
    <row r="12" spans="5:8">
      <c r="E12" s="2" t="s">
        <v>5</v>
      </c>
      <c r="F12" s="4">
        <v>0.436</v>
      </c>
    </row>
    <row r="13" spans="5:8">
      <c r="E13" s="2" t="s">
        <v>6</v>
      </c>
      <c r="F13" s="4">
        <v>0.157</v>
      </c>
    </row>
    <row r="15" spans="5:8">
      <c r="E15" s="75" t="s">
        <v>9</v>
      </c>
      <c r="F15" s="75"/>
      <c r="G15" s="75"/>
      <c r="H15" s="75"/>
    </row>
    <row r="16" spans="5:8">
      <c r="E16" s="75"/>
      <c r="F16" s="75"/>
      <c r="G16" s="75"/>
      <c r="H16" s="75"/>
    </row>
    <row r="17" spans="5:13">
      <c r="E17" s="75"/>
      <c r="F17" s="75"/>
      <c r="G17" s="75"/>
      <c r="H17" s="75"/>
    </row>
    <row r="25" spans="5:13">
      <c r="L25" s="72" t="s">
        <v>8</v>
      </c>
      <c r="M25" s="72"/>
    </row>
    <row r="26" spans="5:13">
      <c r="L26" s="73" t="s">
        <v>7</v>
      </c>
      <c r="M26" s="73"/>
    </row>
    <row r="27" spans="5:13">
      <c r="L27" s="73"/>
      <c r="M27" s="73"/>
    </row>
    <row r="28" spans="5:13">
      <c r="L28" s="54"/>
      <c r="M28" s="54"/>
    </row>
    <row r="29" spans="5:13">
      <c r="L29" s="88" t="s">
        <v>0</v>
      </c>
      <c r="M29" s="89" t="s">
        <v>10</v>
      </c>
    </row>
    <row r="30" spans="5:13">
      <c r="L30" s="90" t="s">
        <v>1</v>
      </c>
      <c r="M30" s="91">
        <v>7.0000000000000001E-3</v>
      </c>
    </row>
    <row r="31" spans="5:13">
      <c r="L31" s="90" t="s">
        <v>2</v>
      </c>
      <c r="M31" s="91">
        <v>2.4E-2</v>
      </c>
    </row>
    <row r="32" spans="5:13">
      <c r="L32" s="90" t="s">
        <v>3</v>
      </c>
      <c r="M32" s="91">
        <v>0.09</v>
      </c>
    </row>
    <row r="33" spans="12:13">
      <c r="L33" s="90" t="s">
        <v>4</v>
      </c>
      <c r="M33" s="91">
        <v>0.28599999999999998</v>
      </c>
    </row>
    <row r="34" spans="12:13">
      <c r="L34" s="90" t="s">
        <v>5</v>
      </c>
      <c r="M34" s="91">
        <v>0.436</v>
      </c>
    </row>
    <row r="35" spans="12:13">
      <c r="L35" s="90" t="s">
        <v>6</v>
      </c>
      <c r="M35" s="91">
        <v>0.157</v>
      </c>
    </row>
    <row r="36" spans="12:13">
      <c r="L36" s="64"/>
      <c r="M36" s="64"/>
    </row>
    <row r="37" spans="12:13">
      <c r="L37" s="74" t="s">
        <v>84</v>
      </c>
      <c r="M37" s="74"/>
    </row>
    <row r="38" spans="12:13">
      <c r="L38" s="74"/>
      <c r="M38" s="74"/>
    </row>
    <row r="39" spans="12:13">
      <c r="L39" s="74"/>
      <c r="M39" s="74"/>
    </row>
  </sheetData>
  <mergeCells count="5">
    <mergeCell ref="L25:M25"/>
    <mergeCell ref="L26:M27"/>
    <mergeCell ref="L37:M39"/>
    <mergeCell ref="E15:H17"/>
    <mergeCell ref="E2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2CE76-4BB3-4A38-B2F1-4309D074BE11}">
  <dimension ref="A2:P35"/>
  <sheetViews>
    <sheetView tabSelected="1" workbookViewId="0">
      <selection activeCell="H26" sqref="H26"/>
    </sheetView>
  </sheetViews>
  <sheetFormatPr baseColWidth="10" defaultColWidth="8.6640625" defaultRowHeight="16"/>
  <cols>
    <col min="1" max="3" width="8.6640625" style="2"/>
    <col min="4" max="4" width="22.33203125" style="2" customWidth="1"/>
    <col min="5" max="5" width="10.5" style="2" bestFit="1" customWidth="1"/>
    <col min="6" max="6" width="9" style="2" bestFit="1" customWidth="1"/>
    <col min="7" max="9" width="17.5" style="2" bestFit="1" customWidth="1"/>
    <col min="10" max="10" width="8.6640625" style="2"/>
    <col min="11" max="11" width="24" style="2" customWidth="1"/>
    <col min="12" max="12" width="11.33203125" style="2" customWidth="1"/>
    <col min="13" max="13" width="8.6640625" style="2"/>
    <col min="14" max="14" width="13.33203125" style="2" customWidth="1"/>
    <col min="15" max="15" width="13.5" style="2" customWidth="1"/>
    <col min="16" max="16" width="12.1640625" style="2" customWidth="1"/>
    <col min="17" max="16384" width="8.6640625" style="2"/>
  </cols>
  <sheetData>
    <row r="2" spans="1:9">
      <c r="D2" s="40" t="s">
        <v>58</v>
      </c>
    </row>
    <row r="3" spans="1:9">
      <c r="D3" s="40" t="s">
        <v>60</v>
      </c>
    </row>
    <row r="4" spans="1:9">
      <c r="A4" s="2" t="s">
        <v>47</v>
      </c>
    </row>
    <row r="5" spans="1:9">
      <c r="D5" s="3" t="s">
        <v>49</v>
      </c>
      <c r="E5" s="3" t="s">
        <v>36</v>
      </c>
      <c r="F5" s="3" t="s">
        <v>51</v>
      </c>
      <c r="G5" s="3" t="s">
        <v>52</v>
      </c>
      <c r="H5" s="3" t="s">
        <v>54</v>
      </c>
      <c r="I5" s="3" t="s">
        <v>56</v>
      </c>
    </row>
    <row r="6" spans="1:9">
      <c r="D6" s="3" t="s">
        <v>50</v>
      </c>
      <c r="E6" s="3" t="s">
        <v>57</v>
      </c>
      <c r="F6" s="3" t="s">
        <v>46</v>
      </c>
      <c r="G6" s="3" t="s">
        <v>53</v>
      </c>
      <c r="H6" s="3" t="s">
        <v>52</v>
      </c>
      <c r="I6" s="3" t="s">
        <v>52</v>
      </c>
    </row>
    <row r="7" spans="1:9">
      <c r="D7" s="3"/>
      <c r="E7" s="3"/>
      <c r="F7" s="3"/>
      <c r="G7" s="3" t="s">
        <v>55</v>
      </c>
      <c r="H7" s="3" t="s">
        <v>53</v>
      </c>
      <c r="I7" s="3" t="s">
        <v>53</v>
      </c>
    </row>
    <row r="9" spans="1:9">
      <c r="D9" s="2" t="s">
        <v>43</v>
      </c>
      <c r="E9" s="41">
        <v>1048071</v>
      </c>
      <c r="F9" s="41">
        <v>157445</v>
      </c>
      <c r="G9" s="42">
        <v>563.54911000000004</v>
      </c>
      <c r="H9" s="41">
        <v>552944</v>
      </c>
      <c r="I9" s="43">
        <f>+G9/H9*1000000</f>
        <v>1019.1793563181806</v>
      </c>
    </row>
    <row r="10" spans="1:9">
      <c r="D10" s="2" t="s">
        <v>44</v>
      </c>
      <c r="E10" s="41">
        <v>136399</v>
      </c>
      <c r="F10" s="41">
        <v>49855</v>
      </c>
      <c r="G10" s="42">
        <v>868.24187800000004</v>
      </c>
      <c r="H10" s="41">
        <v>136075</v>
      </c>
      <c r="I10" s="43">
        <f t="shared" ref="I10:I14" si="0">+G10/H10*1000000</f>
        <v>6380.6127356237375</v>
      </c>
    </row>
    <row r="11" spans="1:9">
      <c r="D11" s="2" t="s">
        <v>45</v>
      </c>
      <c r="E11" s="41">
        <v>28553</v>
      </c>
      <c r="F11" s="41">
        <v>15082</v>
      </c>
      <c r="G11" s="42">
        <v>520.68685800000003</v>
      </c>
      <c r="H11" s="41">
        <v>28527</v>
      </c>
      <c r="I11" s="43">
        <f t="shared" si="0"/>
        <v>18252.42254706068</v>
      </c>
    </row>
    <row r="12" spans="1:9">
      <c r="D12" s="44" t="s">
        <v>48</v>
      </c>
      <c r="E12" s="41">
        <v>23686</v>
      </c>
      <c r="F12" s="41">
        <v>14640</v>
      </c>
      <c r="G12" s="42">
        <v>1835.061625</v>
      </c>
      <c r="H12" s="41">
        <v>23647</v>
      </c>
      <c r="I12" s="43">
        <f t="shared" si="0"/>
        <v>77602.30156045164</v>
      </c>
    </row>
    <row r="13" spans="1:9">
      <c r="D13" s="44"/>
      <c r="E13" s="41"/>
      <c r="F13" s="41"/>
      <c r="G13" s="42"/>
      <c r="H13" s="41"/>
      <c r="I13" s="43"/>
    </row>
    <row r="14" spans="1:9">
      <c r="D14" s="2" t="s">
        <v>36</v>
      </c>
      <c r="E14" s="41">
        <v>1236709</v>
      </c>
      <c r="F14" s="41">
        <v>237022</v>
      </c>
      <c r="G14" s="42">
        <v>3787.539471</v>
      </c>
      <c r="H14" s="41">
        <v>741193</v>
      </c>
      <c r="I14" s="43">
        <f t="shared" si="0"/>
        <v>5110.0583397306773</v>
      </c>
    </row>
    <row r="16" spans="1:9">
      <c r="D16" s="75" t="s">
        <v>59</v>
      </c>
      <c r="E16" s="75"/>
      <c r="F16" s="75"/>
      <c r="G16" s="75"/>
      <c r="H16" s="75"/>
      <c r="I16" s="75"/>
    </row>
    <row r="17" spans="4:16">
      <c r="D17" s="75"/>
      <c r="E17" s="75"/>
      <c r="F17" s="75"/>
      <c r="G17" s="75"/>
      <c r="H17" s="75"/>
      <c r="I17" s="75"/>
    </row>
    <row r="18" spans="4:16">
      <c r="D18" s="75"/>
      <c r="E18" s="75"/>
      <c r="F18" s="75"/>
      <c r="G18" s="75"/>
      <c r="H18" s="75"/>
      <c r="I18" s="75"/>
    </row>
    <row r="23" spans="4:16" ht="17">
      <c r="K23" s="78" t="s">
        <v>58</v>
      </c>
      <c r="L23" s="78"/>
      <c r="M23" s="78"/>
      <c r="N23" s="78"/>
      <c r="O23" s="78"/>
      <c r="P23" s="78"/>
    </row>
    <row r="24" spans="4:16" ht="17">
      <c r="K24" s="78" t="s">
        <v>60</v>
      </c>
      <c r="L24" s="78"/>
      <c r="M24" s="78"/>
      <c r="N24" s="78"/>
      <c r="O24" s="78"/>
      <c r="P24" s="78"/>
    </row>
    <row r="25" spans="4:16">
      <c r="K25" s="6"/>
      <c r="L25" s="6"/>
      <c r="M25" s="6"/>
      <c r="N25" s="6"/>
      <c r="O25" s="6"/>
      <c r="P25" s="6"/>
    </row>
    <row r="26" spans="4:16" ht="56">
      <c r="K26" s="68" t="s">
        <v>85</v>
      </c>
      <c r="L26" s="68" t="s">
        <v>86</v>
      </c>
      <c r="M26" s="68" t="s">
        <v>87</v>
      </c>
      <c r="N26" s="68" t="s">
        <v>88</v>
      </c>
      <c r="O26" s="68" t="s">
        <v>89</v>
      </c>
      <c r="P26" s="68" t="s">
        <v>90</v>
      </c>
    </row>
    <row r="27" spans="4:16">
      <c r="K27" s="65" t="s">
        <v>43</v>
      </c>
      <c r="L27" s="66">
        <v>1048071</v>
      </c>
      <c r="M27" s="66">
        <v>157445</v>
      </c>
      <c r="N27" s="67">
        <v>563.5</v>
      </c>
      <c r="O27" s="66">
        <v>552944</v>
      </c>
      <c r="P27" s="66">
        <v>1019</v>
      </c>
    </row>
    <row r="28" spans="4:16">
      <c r="K28" s="65" t="s">
        <v>44</v>
      </c>
      <c r="L28" s="66">
        <v>136399</v>
      </c>
      <c r="M28" s="66">
        <v>49855</v>
      </c>
      <c r="N28" s="67">
        <v>868.2</v>
      </c>
      <c r="O28" s="66">
        <v>136075</v>
      </c>
      <c r="P28" s="66">
        <v>6381</v>
      </c>
    </row>
    <row r="29" spans="4:16">
      <c r="K29" s="65" t="s">
        <v>45</v>
      </c>
      <c r="L29" s="66">
        <v>28553</v>
      </c>
      <c r="M29" s="66">
        <v>15082</v>
      </c>
      <c r="N29" s="67">
        <v>520.70000000000005</v>
      </c>
      <c r="O29" s="66">
        <v>28527</v>
      </c>
      <c r="P29" s="66">
        <v>18252</v>
      </c>
    </row>
    <row r="30" spans="4:16">
      <c r="K30" s="65" t="s">
        <v>48</v>
      </c>
      <c r="L30" s="66">
        <v>23686</v>
      </c>
      <c r="M30" s="66">
        <v>14640</v>
      </c>
      <c r="N30" s="67">
        <v>1835.1</v>
      </c>
      <c r="O30" s="66">
        <v>23647</v>
      </c>
      <c r="P30" s="66">
        <v>77602</v>
      </c>
    </row>
    <row r="31" spans="4:16">
      <c r="K31" s="69" t="s">
        <v>91</v>
      </c>
      <c r="L31" s="70">
        <v>1236709</v>
      </c>
      <c r="M31" s="70">
        <v>237022</v>
      </c>
      <c r="N31" s="71">
        <v>3787.5</v>
      </c>
      <c r="O31" s="70">
        <v>741193</v>
      </c>
      <c r="P31" s="70">
        <v>5110</v>
      </c>
    </row>
    <row r="32" spans="4:16">
      <c r="K32" s="6"/>
      <c r="L32" s="6"/>
      <c r="M32" s="6"/>
      <c r="N32" s="6"/>
      <c r="O32" s="6"/>
      <c r="P32" s="6"/>
    </row>
    <row r="33" spans="11:16">
      <c r="K33" s="79" t="s">
        <v>92</v>
      </c>
      <c r="L33" s="79"/>
      <c r="M33" s="79"/>
      <c r="N33" s="79"/>
      <c r="O33" s="79"/>
      <c r="P33" s="79"/>
    </row>
    <row r="34" spans="11:16">
      <c r="K34" s="79" t="s">
        <v>93</v>
      </c>
      <c r="L34" s="79"/>
      <c r="M34" s="79"/>
      <c r="N34" s="79"/>
      <c r="O34" s="79"/>
      <c r="P34" s="79"/>
    </row>
    <row r="35" spans="11:16">
      <c r="K35" s="6"/>
      <c r="L35" s="6"/>
      <c r="M35" s="6"/>
      <c r="N35" s="6"/>
      <c r="O35" s="6"/>
      <c r="P35" s="6"/>
    </row>
  </sheetData>
  <mergeCells count="5">
    <mergeCell ref="D16:I18"/>
    <mergeCell ref="K23:P23"/>
    <mergeCell ref="K24:P24"/>
    <mergeCell ref="K33:P33"/>
    <mergeCell ref="K34:P3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DAD74-4670-43F5-894A-F196F33227AB}">
  <dimension ref="A2:P39"/>
  <sheetViews>
    <sheetView topLeftCell="D1" workbookViewId="0">
      <selection activeCell="M13" sqref="M13"/>
    </sheetView>
  </sheetViews>
  <sheetFormatPr baseColWidth="10" defaultColWidth="8.6640625" defaultRowHeight="16"/>
  <cols>
    <col min="1" max="3" width="8.6640625" style="2"/>
    <col min="4" max="4" width="22.33203125" style="2" customWidth="1"/>
    <col min="5" max="6" width="10.5" style="2" bestFit="1" customWidth="1"/>
    <col min="7" max="7" width="12.5" style="2" customWidth="1"/>
    <col min="8" max="8" width="15.1640625" style="2" customWidth="1"/>
    <col min="9" max="9" width="17.5" style="2" bestFit="1" customWidth="1"/>
    <col min="10" max="10" width="8.6640625" style="2"/>
    <col min="11" max="11" width="21.6640625" style="2" customWidth="1"/>
    <col min="12" max="12" width="18.83203125" style="2" customWidth="1"/>
    <col min="13" max="13" width="18" style="2" customWidth="1"/>
    <col min="14" max="14" width="21.1640625" style="2" customWidth="1"/>
    <col min="15" max="15" width="25.83203125" style="2" customWidth="1"/>
    <col min="16" max="16" width="35.33203125" style="2" customWidth="1"/>
    <col min="17" max="16384" width="8.6640625" style="2"/>
  </cols>
  <sheetData>
    <row r="2" spans="1:9">
      <c r="D2" s="40" t="s">
        <v>63</v>
      </c>
    </row>
    <row r="3" spans="1:9">
      <c r="D3" s="40" t="s">
        <v>82</v>
      </c>
    </row>
    <row r="4" spans="1:9">
      <c r="A4" s="2" t="s">
        <v>47</v>
      </c>
    </row>
    <row r="5" spans="1:9">
      <c r="D5" s="3" t="s">
        <v>49</v>
      </c>
      <c r="E5" s="3" t="s">
        <v>36</v>
      </c>
      <c r="F5" s="3" t="s">
        <v>51</v>
      </c>
      <c r="G5" s="3" t="s">
        <v>67</v>
      </c>
      <c r="H5" s="3" t="s">
        <v>57</v>
      </c>
      <c r="I5" s="3" t="s">
        <v>81</v>
      </c>
    </row>
    <row r="6" spans="1:9">
      <c r="D6" s="3" t="s">
        <v>50</v>
      </c>
      <c r="E6" s="3" t="s">
        <v>57</v>
      </c>
      <c r="F6" s="3" t="s">
        <v>78</v>
      </c>
      <c r="G6" s="3" t="s">
        <v>76</v>
      </c>
      <c r="H6" s="3" t="s">
        <v>76</v>
      </c>
      <c r="I6" s="3" t="s">
        <v>52</v>
      </c>
    </row>
    <row r="7" spans="1:9">
      <c r="D7" s="3"/>
      <c r="E7" s="3" t="s">
        <v>10</v>
      </c>
      <c r="F7" s="3" t="s">
        <v>66</v>
      </c>
      <c r="G7" s="3" t="s">
        <v>77</v>
      </c>
      <c r="H7" s="3" t="s">
        <v>77</v>
      </c>
      <c r="I7" s="3" t="s">
        <v>53</v>
      </c>
    </row>
    <row r="8" spans="1:9">
      <c r="G8" s="2" t="s">
        <v>53</v>
      </c>
      <c r="H8" s="3" t="s">
        <v>53</v>
      </c>
      <c r="I8" s="3" t="s">
        <v>79</v>
      </c>
    </row>
    <row r="9" spans="1:9">
      <c r="H9" s="3"/>
    </row>
    <row r="10" spans="1:9">
      <c r="D10" s="2" t="s">
        <v>43</v>
      </c>
      <c r="E10" s="51">
        <v>0.84746775514692618</v>
      </c>
      <c r="F10" s="52">
        <v>40919.980557269329</v>
      </c>
      <c r="G10" s="51">
        <v>0.52758257789787144</v>
      </c>
      <c r="H10" s="52">
        <v>21588.66882993493</v>
      </c>
      <c r="I10" s="50">
        <v>22.002725601859449</v>
      </c>
    </row>
    <row r="11" spans="1:9">
      <c r="D11" s="2" t="s">
        <v>44</v>
      </c>
      <c r="E11" s="51">
        <v>0.11029191184021464</v>
      </c>
      <c r="F11" s="52">
        <v>5325.4449632047636</v>
      </c>
      <c r="G11" s="51">
        <v>0.99762461601624641</v>
      </c>
      <c r="H11" s="52">
        <v>5312.7949865328055</v>
      </c>
      <c r="I11" s="50">
        <v>33.898887352829163</v>
      </c>
    </row>
    <row r="12" spans="1:9">
      <c r="D12" s="2" t="s">
        <v>45</v>
      </c>
      <c r="E12" s="51">
        <v>2.3087888905150688E-2</v>
      </c>
      <c r="F12" s="52">
        <v>1114.798715785201</v>
      </c>
      <c r="G12" s="51">
        <v>0.99908941267117291</v>
      </c>
      <c r="H12" s="52">
        <v>1113.7835942004142</v>
      </c>
      <c r="I12" s="50">
        <v>20.329248787329924</v>
      </c>
    </row>
    <row r="13" spans="1:9">
      <c r="D13" s="44" t="s">
        <v>48</v>
      </c>
      <c r="E13" s="51">
        <v>1.9152444107708444E-2</v>
      </c>
      <c r="F13" s="52">
        <v>924.77576374070225</v>
      </c>
      <c r="G13" s="51">
        <v>0.99835345773874862</v>
      </c>
      <c r="H13" s="52">
        <v>923.25308136352214</v>
      </c>
      <c r="I13" s="50">
        <v>28.4</v>
      </c>
    </row>
    <row r="14" spans="1:9">
      <c r="D14" s="44"/>
      <c r="E14" s="3"/>
      <c r="F14" s="52"/>
      <c r="G14" s="52"/>
      <c r="H14" s="52"/>
      <c r="I14" s="3"/>
    </row>
    <row r="15" spans="1:9">
      <c r="D15" s="2" t="s">
        <v>36</v>
      </c>
      <c r="E15" s="53">
        <v>1</v>
      </c>
      <c r="F15" s="52">
        <v>48285</v>
      </c>
      <c r="G15" s="52"/>
      <c r="H15" s="52">
        <v>28938.500492031671</v>
      </c>
      <c r="I15" s="50">
        <f>SUM(I10:I13)</f>
        <v>104.63086174201854</v>
      </c>
    </row>
    <row r="16" spans="1:9">
      <c r="E16" s="53"/>
      <c r="F16" s="52"/>
      <c r="G16" s="52"/>
      <c r="H16" s="52"/>
      <c r="I16" s="50"/>
    </row>
    <row r="17" spans="4:16">
      <c r="D17" s="80" t="s">
        <v>83</v>
      </c>
      <c r="E17" s="80"/>
      <c r="F17" s="80"/>
      <c r="G17" s="80"/>
      <c r="H17" s="80"/>
      <c r="I17" s="80"/>
    </row>
    <row r="18" spans="4:16">
      <c r="D18" s="80"/>
      <c r="E18" s="80"/>
      <c r="F18" s="80"/>
      <c r="G18" s="80"/>
      <c r="H18" s="80"/>
      <c r="I18" s="80"/>
    </row>
    <row r="19" spans="4:16">
      <c r="D19" s="80"/>
      <c r="E19" s="80"/>
      <c r="F19" s="80"/>
      <c r="G19" s="80"/>
      <c r="H19" s="80"/>
      <c r="I19" s="80"/>
    </row>
    <row r="20" spans="4:16">
      <c r="E20" s="48"/>
      <c r="F20" s="41"/>
      <c r="G20" s="41"/>
      <c r="H20" s="41"/>
      <c r="I20" s="50"/>
    </row>
    <row r="21" spans="4:16">
      <c r="D21" s="2" t="s">
        <v>80</v>
      </c>
      <c r="I21" s="3"/>
    </row>
    <row r="27" spans="4:16">
      <c r="K27" s="81" t="s">
        <v>63</v>
      </c>
      <c r="L27" s="81"/>
      <c r="M27" s="81"/>
      <c r="N27" s="81"/>
      <c r="O27" s="81"/>
      <c r="P27" s="81"/>
    </row>
    <row r="28" spans="4:16">
      <c r="K28" s="81" t="s">
        <v>94</v>
      </c>
      <c r="L28" s="81"/>
      <c r="M28" s="81"/>
      <c r="N28" s="81"/>
      <c r="O28" s="81"/>
      <c r="P28" s="81"/>
    </row>
    <row r="29" spans="4:16">
      <c r="K29"/>
      <c r="L29"/>
      <c r="M29"/>
      <c r="N29"/>
      <c r="O29"/>
      <c r="P29"/>
    </row>
    <row r="30" spans="4:16" ht="68">
      <c r="K30" s="56" t="s">
        <v>85</v>
      </c>
      <c r="L30" s="56" t="s">
        <v>95</v>
      </c>
      <c r="M30" s="56" t="s">
        <v>96</v>
      </c>
      <c r="N30" s="56" t="s">
        <v>97</v>
      </c>
      <c r="O30" s="56" t="s">
        <v>98</v>
      </c>
      <c r="P30" s="56" t="s">
        <v>99</v>
      </c>
    </row>
    <row r="31" spans="4:16">
      <c r="K31" s="57" t="s">
        <v>43</v>
      </c>
      <c r="L31" s="58">
        <v>0.84699999999999998</v>
      </c>
      <c r="M31" s="59">
        <v>40920</v>
      </c>
      <c r="N31" s="58">
        <v>0.52800000000000002</v>
      </c>
      <c r="O31" s="59">
        <v>21589</v>
      </c>
      <c r="P31" s="60">
        <v>22</v>
      </c>
    </row>
    <row r="32" spans="4:16">
      <c r="K32" s="57" t="s">
        <v>44</v>
      </c>
      <c r="L32" s="58">
        <v>0.11</v>
      </c>
      <c r="M32" s="59">
        <v>5325</v>
      </c>
      <c r="N32" s="58">
        <v>0.998</v>
      </c>
      <c r="O32" s="59">
        <v>5313</v>
      </c>
      <c r="P32" s="60">
        <v>33.9</v>
      </c>
    </row>
    <row r="33" spans="11:16">
      <c r="K33" s="57" t="s">
        <v>45</v>
      </c>
      <c r="L33" s="58">
        <v>2.3E-2</v>
      </c>
      <c r="M33" s="59">
        <v>1115</v>
      </c>
      <c r="N33" s="58">
        <v>0.999</v>
      </c>
      <c r="O33" s="59">
        <v>1114</v>
      </c>
      <c r="P33" s="60">
        <v>20.3</v>
      </c>
    </row>
    <row r="34" spans="11:16">
      <c r="K34" s="57" t="s">
        <v>48</v>
      </c>
      <c r="L34" s="58">
        <v>1.9E-2</v>
      </c>
      <c r="M34" s="59">
        <v>925</v>
      </c>
      <c r="N34" s="58">
        <v>0.998</v>
      </c>
      <c r="O34" s="59">
        <v>923</v>
      </c>
      <c r="P34" s="60">
        <v>28.4</v>
      </c>
    </row>
    <row r="35" spans="11:16">
      <c r="K35" s="57"/>
      <c r="L35" s="58"/>
      <c r="M35" s="59"/>
      <c r="N35" s="58"/>
      <c r="O35" s="59"/>
      <c r="P35" s="60"/>
    </row>
    <row r="36" spans="11:16">
      <c r="K36" s="55" t="s">
        <v>91</v>
      </c>
      <c r="L36" s="61">
        <v>1</v>
      </c>
      <c r="M36" s="62">
        <v>48285</v>
      </c>
      <c r="N36" s="61"/>
      <c r="O36" s="62">
        <v>28939</v>
      </c>
      <c r="P36" s="63">
        <v>104.6</v>
      </c>
    </row>
    <row r="37" spans="11:16">
      <c r="K37"/>
      <c r="L37"/>
      <c r="M37"/>
      <c r="N37"/>
      <c r="O37"/>
      <c r="P37"/>
    </row>
    <row r="38" spans="11:16">
      <c r="K38"/>
      <c r="L38"/>
      <c r="M38"/>
      <c r="N38"/>
      <c r="O38"/>
      <c r="P38"/>
    </row>
    <row r="39" spans="11:16">
      <c r="K39" s="82" t="s">
        <v>100</v>
      </c>
      <c r="L39" s="82"/>
      <c r="M39" s="82"/>
      <c r="N39" s="82"/>
      <c r="O39" s="82"/>
      <c r="P39" s="82"/>
    </row>
  </sheetData>
  <mergeCells count="4">
    <mergeCell ref="D17:I19"/>
    <mergeCell ref="K27:P27"/>
    <mergeCell ref="K28:P28"/>
    <mergeCell ref="K39:P3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85C1E-BE1A-44AE-AEF0-3909D9940B3B}">
  <dimension ref="A2:N18"/>
  <sheetViews>
    <sheetView workbookViewId="0">
      <selection activeCell="L14" sqref="L14"/>
    </sheetView>
  </sheetViews>
  <sheetFormatPr baseColWidth="10" defaultColWidth="8.6640625" defaultRowHeight="16"/>
  <cols>
    <col min="1" max="3" width="8.6640625" style="2"/>
    <col min="4" max="4" width="22.33203125" style="2" customWidth="1"/>
    <col min="5" max="5" width="10.5" style="2" bestFit="1" customWidth="1"/>
    <col min="6" max="6" width="9" style="2" bestFit="1" customWidth="1"/>
    <col min="7" max="9" width="17.5" style="2" bestFit="1" customWidth="1"/>
    <col min="10" max="13" width="8.6640625" style="2"/>
    <col min="14" max="14" width="16" style="2" bestFit="1" customWidth="1"/>
    <col min="15" max="16384" width="8.6640625" style="2"/>
  </cols>
  <sheetData>
    <row r="2" spans="1:14">
      <c r="D2" s="40" t="s">
        <v>64</v>
      </c>
    </row>
    <row r="3" spans="1:14">
      <c r="D3" s="40" t="s">
        <v>65</v>
      </c>
    </row>
    <row r="4" spans="1:14">
      <c r="A4" s="2" t="s">
        <v>47</v>
      </c>
    </row>
    <row r="5" spans="1:14">
      <c r="D5" s="3" t="s">
        <v>49</v>
      </c>
      <c r="E5" s="3" t="s">
        <v>36</v>
      </c>
      <c r="F5" s="3" t="s">
        <v>51</v>
      </c>
      <c r="G5" s="3" t="s">
        <v>52</v>
      </c>
      <c r="H5" s="3" t="s">
        <v>54</v>
      </c>
      <c r="I5" s="3" t="s">
        <v>56</v>
      </c>
      <c r="J5" s="3" t="s">
        <v>67</v>
      </c>
      <c r="K5" s="3" t="s">
        <v>74</v>
      </c>
      <c r="L5" s="3" t="s">
        <v>10</v>
      </c>
      <c r="M5" s="3" t="s">
        <v>71</v>
      </c>
      <c r="N5" s="3" t="s">
        <v>70</v>
      </c>
    </row>
    <row r="6" spans="1:14">
      <c r="D6" s="3" t="s">
        <v>50</v>
      </c>
      <c r="E6" s="3" t="s">
        <v>57</v>
      </c>
      <c r="F6" s="3" t="s">
        <v>46</v>
      </c>
      <c r="G6" s="3" t="s">
        <v>53</v>
      </c>
      <c r="H6" s="3" t="s">
        <v>52</v>
      </c>
      <c r="I6" s="3" t="s">
        <v>52</v>
      </c>
      <c r="J6" s="3" t="s">
        <v>57</v>
      </c>
      <c r="K6" s="3" t="s">
        <v>75</v>
      </c>
      <c r="L6" s="3" t="s">
        <v>69</v>
      </c>
      <c r="M6" s="3" t="s">
        <v>72</v>
      </c>
      <c r="N6" s="3" t="s">
        <v>73</v>
      </c>
    </row>
    <row r="7" spans="1:14">
      <c r="D7" s="3"/>
      <c r="E7" s="3"/>
      <c r="F7" s="3"/>
      <c r="G7" s="3" t="s">
        <v>55</v>
      </c>
      <c r="H7" s="3" t="s">
        <v>53</v>
      </c>
      <c r="I7" s="3" t="s">
        <v>53</v>
      </c>
      <c r="J7" s="3" t="s">
        <v>68</v>
      </c>
      <c r="K7" s="41">
        <v>48285</v>
      </c>
      <c r="L7" s="3" t="s">
        <v>70</v>
      </c>
      <c r="M7" s="3"/>
      <c r="N7" s="3"/>
    </row>
    <row r="9" spans="1:14">
      <c r="D9" s="2" t="s">
        <v>43</v>
      </c>
      <c r="E9" s="41">
        <v>1048071</v>
      </c>
      <c r="F9" s="41">
        <v>157445</v>
      </c>
      <c r="G9" s="42">
        <v>563.54911000000004</v>
      </c>
      <c r="H9" s="41">
        <v>552944</v>
      </c>
      <c r="I9" s="43">
        <f>+G9/H9*1000000</f>
        <v>1019.1793563181806</v>
      </c>
      <c r="J9" s="45">
        <f>+E9/$E$14</f>
        <v>0.84746775514692618</v>
      </c>
      <c r="K9" s="41">
        <f>+J9*$K$7</f>
        <v>40919.980557269329</v>
      </c>
      <c r="L9" s="2">
        <f>+H9/E9</f>
        <v>0.52758257789787144</v>
      </c>
      <c r="M9" s="41">
        <f>+L9*K9</f>
        <v>21588.66882993493</v>
      </c>
      <c r="N9" s="46">
        <f>+M9*I9/1000000</f>
        <v>22.002725601859449</v>
      </c>
    </row>
    <row r="10" spans="1:14">
      <c r="D10" s="2" t="s">
        <v>44</v>
      </c>
      <c r="E10" s="41">
        <v>136399</v>
      </c>
      <c r="F10" s="41">
        <v>49855</v>
      </c>
      <c r="G10" s="42">
        <v>868.24187800000004</v>
      </c>
      <c r="H10" s="41">
        <v>136075</v>
      </c>
      <c r="I10" s="43">
        <f t="shared" ref="I10:I14" si="0">+G10/H10*1000000</f>
        <v>6380.6127356237375</v>
      </c>
      <c r="J10" s="45">
        <f t="shared" ref="J10:J12" si="1">+E10/$E$14</f>
        <v>0.11029191184021464</v>
      </c>
      <c r="K10" s="41">
        <f t="shared" ref="K10:K12" si="2">+J10*$K$7</f>
        <v>5325.4449632047636</v>
      </c>
      <c r="L10" s="2">
        <f t="shared" ref="L10:L12" si="3">+H10/E10</f>
        <v>0.99762461601624641</v>
      </c>
      <c r="M10" s="41">
        <f t="shared" ref="M10:M12" si="4">+L10*K10</f>
        <v>5312.7949865328055</v>
      </c>
      <c r="N10" s="46">
        <f t="shared" ref="N10:N12" si="5">+M10*I10/1000000</f>
        <v>33.898887352829163</v>
      </c>
    </row>
    <row r="11" spans="1:14">
      <c r="D11" s="2" t="s">
        <v>45</v>
      </c>
      <c r="E11" s="41">
        <v>28553</v>
      </c>
      <c r="F11" s="41">
        <v>15082</v>
      </c>
      <c r="G11" s="42">
        <v>520.68685800000003</v>
      </c>
      <c r="H11" s="41">
        <v>28527</v>
      </c>
      <c r="I11" s="43">
        <f t="shared" si="0"/>
        <v>18252.42254706068</v>
      </c>
      <c r="J11" s="45">
        <f t="shared" si="1"/>
        <v>2.3087888905150688E-2</v>
      </c>
      <c r="K11" s="41">
        <f t="shared" si="2"/>
        <v>1114.798715785201</v>
      </c>
      <c r="L11" s="2">
        <f t="shared" si="3"/>
        <v>0.99908941267117291</v>
      </c>
      <c r="M11" s="41">
        <f t="shared" si="4"/>
        <v>1113.7835942004142</v>
      </c>
      <c r="N11" s="46">
        <f t="shared" si="5"/>
        <v>20.329248787329924</v>
      </c>
    </row>
    <row r="12" spans="1:14">
      <c r="D12" s="44" t="s">
        <v>48</v>
      </c>
      <c r="E12" s="41">
        <v>23686</v>
      </c>
      <c r="F12" s="41">
        <v>14640</v>
      </c>
      <c r="G12" s="42">
        <v>1835.061625</v>
      </c>
      <c r="H12" s="41">
        <v>23647</v>
      </c>
      <c r="I12" s="43">
        <f t="shared" si="0"/>
        <v>77602.30156045164</v>
      </c>
      <c r="J12" s="45">
        <f t="shared" si="1"/>
        <v>1.9152444107708444E-2</v>
      </c>
      <c r="K12" s="41">
        <f t="shared" si="2"/>
        <v>924.77576374070225</v>
      </c>
      <c r="L12" s="2">
        <f t="shared" si="3"/>
        <v>0.99835345773874862</v>
      </c>
      <c r="M12" s="41">
        <f t="shared" si="4"/>
        <v>923.25308136352214</v>
      </c>
      <c r="N12" s="46">
        <f t="shared" si="5"/>
        <v>71.646564036588231</v>
      </c>
    </row>
    <row r="13" spans="1:14">
      <c r="D13" s="44"/>
      <c r="E13" s="41"/>
      <c r="F13" s="41"/>
      <c r="G13" s="42"/>
      <c r="H13" s="41"/>
      <c r="I13" s="43"/>
      <c r="K13" s="41"/>
      <c r="M13" s="41"/>
    </row>
    <row r="14" spans="1:14">
      <c r="D14" s="2" t="s">
        <v>36</v>
      </c>
      <c r="E14" s="41">
        <v>1236709</v>
      </c>
      <c r="F14" s="41">
        <v>237022</v>
      </c>
      <c r="G14" s="42">
        <v>3787.539471</v>
      </c>
      <c r="H14" s="41">
        <v>741193</v>
      </c>
      <c r="I14" s="43">
        <f t="shared" si="0"/>
        <v>5110.0583397306773</v>
      </c>
      <c r="J14" s="48">
        <f>SUM(J9:J12)</f>
        <v>1</v>
      </c>
      <c r="K14" s="41">
        <f>SUM(K9:K13)</f>
        <v>48285</v>
      </c>
      <c r="L14" s="49"/>
      <c r="M14" s="41">
        <f t="shared" ref="M14:N14" si="6">SUM(M9:M13)</f>
        <v>28938.500492031671</v>
      </c>
      <c r="N14" s="47">
        <f t="shared" si="6"/>
        <v>147.87742577860678</v>
      </c>
    </row>
    <row r="16" spans="1:14">
      <c r="D16" s="75" t="s">
        <v>59</v>
      </c>
      <c r="E16" s="75"/>
      <c r="F16" s="75"/>
      <c r="G16" s="75"/>
      <c r="H16" s="75"/>
      <c r="I16" s="75"/>
    </row>
    <row r="17" spans="4:9">
      <c r="D17" s="75"/>
      <c r="E17" s="75"/>
      <c r="F17" s="75"/>
      <c r="G17" s="75"/>
      <c r="H17" s="75"/>
      <c r="I17" s="75"/>
    </row>
    <row r="18" spans="4:9">
      <c r="D18" s="75"/>
      <c r="E18" s="75"/>
      <c r="F18" s="75"/>
      <c r="G18" s="75"/>
      <c r="H18" s="75"/>
      <c r="I18" s="75"/>
    </row>
  </sheetData>
  <mergeCells count="1">
    <mergeCell ref="D16:I1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690C3-043D-473D-9334-1DE15E428C8E}">
  <sheetPr>
    <pageSetUpPr fitToPage="1"/>
  </sheetPr>
  <dimension ref="C2:L36"/>
  <sheetViews>
    <sheetView topLeftCell="A21" workbookViewId="0">
      <selection activeCell="L30" sqref="L30"/>
    </sheetView>
  </sheetViews>
  <sheetFormatPr baseColWidth="10" defaultColWidth="8.83203125" defaultRowHeight="15"/>
  <cols>
    <col min="3" max="3" width="22.1640625" customWidth="1"/>
    <col min="4" max="5" width="16.6640625" customWidth="1"/>
    <col min="6" max="6" width="11.1640625" bestFit="1" customWidth="1"/>
    <col min="10" max="10" width="9" bestFit="1" customWidth="1"/>
  </cols>
  <sheetData>
    <row r="2" spans="3:9" ht="69" customHeight="1">
      <c r="C2" s="7" t="s">
        <v>14</v>
      </c>
      <c r="D2" s="8" t="s">
        <v>15</v>
      </c>
      <c r="E2" s="8" t="s">
        <v>16</v>
      </c>
      <c r="F2" s="8" t="s">
        <v>42</v>
      </c>
      <c r="G2" s="8" t="s">
        <v>39</v>
      </c>
      <c r="H2" s="8" t="s">
        <v>40</v>
      </c>
      <c r="I2" s="8" t="s">
        <v>41</v>
      </c>
    </row>
    <row r="3" spans="3:9" ht="21" customHeight="1">
      <c r="C3" s="9" t="s">
        <v>17</v>
      </c>
      <c r="D3" s="10">
        <v>2495279</v>
      </c>
      <c r="E3" s="11">
        <v>2240</v>
      </c>
      <c r="F3" s="21">
        <f>+D3/E3</f>
        <v>1113.9638392857144</v>
      </c>
      <c r="G3" s="23">
        <v>39913</v>
      </c>
      <c r="H3" s="23">
        <v>336166</v>
      </c>
      <c r="I3" s="24">
        <v>4205</v>
      </c>
    </row>
    <row r="4" spans="3:9" ht="21" customHeight="1">
      <c r="C4" s="9" t="s">
        <v>18</v>
      </c>
      <c r="D4" s="12">
        <v>1286306</v>
      </c>
      <c r="E4" s="13">
        <v>1985</v>
      </c>
      <c r="F4" s="21">
        <f t="shared" ref="F4:F23" si="0">+D4/E4</f>
        <v>648.01309823677582</v>
      </c>
      <c r="G4" s="25">
        <v>7400</v>
      </c>
      <c r="H4" s="25">
        <v>54626</v>
      </c>
      <c r="I4" s="26">
        <v>848</v>
      </c>
    </row>
    <row r="5" spans="3:9" ht="21" customHeight="1">
      <c r="C5" s="9" t="s">
        <v>19</v>
      </c>
      <c r="D5" s="12">
        <v>3509088</v>
      </c>
      <c r="E5" s="13">
        <v>28517</v>
      </c>
      <c r="F5" s="21">
        <f t="shared" si="0"/>
        <v>123.05249500298068</v>
      </c>
      <c r="G5" s="25">
        <v>7192</v>
      </c>
      <c r="H5" s="25">
        <v>45343</v>
      </c>
      <c r="I5" s="26">
        <v>803</v>
      </c>
    </row>
    <row r="6" spans="3:9" ht="21" customHeight="1">
      <c r="C6" s="9" t="s">
        <v>20</v>
      </c>
      <c r="D6" s="12">
        <v>28065219</v>
      </c>
      <c r="E6" s="13">
        <v>98523</v>
      </c>
      <c r="F6" s="21">
        <f t="shared" si="0"/>
        <v>284.85956578666912</v>
      </c>
      <c r="G6" s="25">
        <v>16300</v>
      </c>
      <c r="H6" s="25">
        <v>103846</v>
      </c>
      <c r="I6" s="26">
        <v>1697</v>
      </c>
    </row>
    <row r="7" spans="3:9" ht="21" customHeight="1">
      <c r="C7" s="9" t="s">
        <v>21</v>
      </c>
      <c r="D7" s="12">
        <v>59445523</v>
      </c>
      <c r="E7" s="13">
        <v>115774</v>
      </c>
      <c r="F7" s="21">
        <f t="shared" si="0"/>
        <v>513.46177034567347</v>
      </c>
      <c r="G7" s="25">
        <v>15794</v>
      </c>
      <c r="H7" s="25">
        <v>103002</v>
      </c>
      <c r="I7" s="26">
        <v>2052</v>
      </c>
    </row>
    <row r="8" spans="3:9" ht="21" customHeight="1">
      <c r="C8" s="9" t="s">
        <v>22</v>
      </c>
      <c r="D8" s="12">
        <v>71746794</v>
      </c>
      <c r="E8" s="13">
        <v>90844</v>
      </c>
      <c r="F8" s="21">
        <f t="shared" si="0"/>
        <v>789.78021663511072</v>
      </c>
      <c r="G8" s="25">
        <v>13486</v>
      </c>
      <c r="H8" s="25">
        <v>76597</v>
      </c>
      <c r="I8" s="26">
        <v>2261</v>
      </c>
    </row>
    <row r="9" spans="3:9" ht="21" customHeight="1">
      <c r="C9" s="9" t="s">
        <v>23</v>
      </c>
      <c r="D9" s="12">
        <v>182769736</v>
      </c>
      <c r="E9" s="13">
        <v>129430</v>
      </c>
      <c r="F9" s="21">
        <f t="shared" si="0"/>
        <v>1412.1126168585336</v>
      </c>
      <c r="G9" s="25">
        <v>20874</v>
      </c>
      <c r="H9" s="25">
        <v>105123</v>
      </c>
      <c r="I9" s="26">
        <v>4483</v>
      </c>
    </row>
    <row r="10" spans="3:9" ht="21" customHeight="1">
      <c r="C10" s="9" t="s">
        <v>24</v>
      </c>
      <c r="D10" s="12">
        <v>214231165</v>
      </c>
      <c r="E10" s="13">
        <v>85631</v>
      </c>
      <c r="F10" s="21">
        <f t="shared" si="0"/>
        <v>2501.7945019911012</v>
      </c>
      <c r="G10" s="25">
        <v>16254</v>
      </c>
      <c r="H10" s="25">
        <v>65923</v>
      </c>
      <c r="I10" s="26">
        <v>3883</v>
      </c>
    </row>
    <row r="11" spans="3:9" ht="21" customHeight="1">
      <c r="C11" s="9" t="s">
        <v>25</v>
      </c>
      <c r="D11" s="12">
        <v>205110967</v>
      </c>
      <c r="E11" s="13">
        <v>51899</v>
      </c>
      <c r="F11" s="21">
        <f t="shared" si="0"/>
        <v>3952.1179020790382</v>
      </c>
      <c r="G11" s="25">
        <v>12646</v>
      </c>
      <c r="H11" s="25">
        <v>36713</v>
      </c>
      <c r="I11" s="26">
        <v>2710</v>
      </c>
    </row>
    <row r="12" spans="3:9" ht="21" customHeight="1">
      <c r="C12" s="9" t="s">
        <v>26</v>
      </c>
      <c r="D12" s="12">
        <v>188233359</v>
      </c>
      <c r="E12" s="13">
        <v>33199</v>
      </c>
      <c r="F12" s="21">
        <f t="shared" si="0"/>
        <v>5669.8502665742944</v>
      </c>
      <c r="G12" s="25">
        <v>10058</v>
      </c>
      <c r="H12" s="25">
        <v>21344</v>
      </c>
      <c r="I12" s="26">
        <v>1877</v>
      </c>
    </row>
    <row r="13" spans="3:9" ht="21" customHeight="1">
      <c r="C13" s="9" t="s">
        <v>27</v>
      </c>
      <c r="D13" s="12">
        <v>169663320</v>
      </c>
      <c r="E13" s="13">
        <v>22378</v>
      </c>
      <c r="F13" s="21">
        <f t="shared" si="0"/>
        <v>7581.7016712842969</v>
      </c>
      <c r="G13" s="25">
        <v>8014</v>
      </c>
      <c r="H13" s="25">
        <v>13102</v>
      </c>
      <c r="I13" s="26">
        <v>1293</v>
      </c>
    </row>
    <row r="14" spans="3:9" ht="21" customHeight="1">
      <c r="C14" s="9" t="s">
        <v>28</v>
      </c>
      <c r="D14" s="12">
        <v>159811442</v>
      </c>
      <c r="E14" s="13">
        <v>16422</v>
      </c>
      <c r="F14" s="21">
        <f t="shared" si="0"/>
        <v>9731.5456095481677</v>
      </c>
      <c r="G14" s="25">
        <v>6433</v>
      </c>
      <c r="H14" s="25">
        <v>8974</v>
      </c>
      <c r="I14" s="26">
        <v>1039</v>
      </c>
    </row>
    <row r="15" spans="3:9" ht="21" customHeight="1">
      <c r="C15" s="9" t="s">
        <v>29</v>
      </c>
      <c r="D15" s="12">
        <v>145422790</v>
      </c>
      <c r="E15" s="13">
        <v>12177</v>
      </c>
      <c r="F15" s="21">
        <f t="shared" si="0"/>
        <v>11942.415209000575</v>
      </c>
      <c r="G15" s="25">
        <v>4990</v>
      </c>
      <c r="H15" s="25">
        <v>6411</v>
      </c>
      <c r="I15" s="26">
        <v>795</v>
      </c>
    </row>
    <row r="16" spans="3:9" ht="21" customHeight="1">
      <c r="C16" s="9" t="s">
        <v>30</v>
      </c>
      <c r="D16" s="12">
        <v>303197628</v>
      </c>
      <c r="E16" s="13">
        <v>18781</v>
      </c>
      <c r="F16" s="21">
        <f t="shared" si="0"/>
        <v>16143.848996326074</v>
      </c>
      <c r="G16" s="25">
        <v>8449</v>
      </c>
      <c r="H16" s="25">
        <v>9089</v>
      </c>
      <c r="I16" s="26">
        <v>1258</v>
      </c>
    </row>
    <row r="17" spans="3:12" ht="21" customHeight="1">
      <c r="C17" s="9" t="s">
        <v>31</v>
      </c>
      <c r="D17" s="12">
        <v>217489230</v>
      </c>
      <c r="E17" s="13">
        <v>9746</v>
      </c>
      <c r="F17" s="21">
        <f t="shared" si="0"/>
        <v>22315.742868869278</v>
      </c>
      <c r="G17" s="25">
        <v>4736</v>
      </c>
      <c r="H17" s="25">
        <v>4382</v>
      </c>
      <c r="I17" s="26">
        <v>639</v>
      </c>
    </row>
    <row r="18" spans="3:12" ht="21" customHeight="1">
      <c r="C18" s="9" t="s">
        <v>32</v>
      </c>
      <c r="D18" s="12">
        <v>297003663</v>
      </c>
      <c r="E18" s="13">
        <v>9684</v>
      </c>
      <c r="F18" s="21">
        <f t="shared" si="0"/>
        <v>30669.523234200744</v>
      </c>
      <c r="G18" s="25">
        <v>5176</v>
      </c>
      <c r="H18" s="25">
        <v>3840</v>
      </c>
      <c r="I18" s="26">
        <v>679</v>
      </c>
    </row>
    <row r="19" spans="3:12" ht="21" customHeight="1">
      <c r="C19" s="9" t="s">
        <v>33</v>
      </c>
      <c r="D19" s="12">
        <v>186454535</v>
      </c>
      <c r="E19" s="13">
        <v>4353</v>
      </c>
      <c r="F19" s="21">
        <f t="shared" si="0"/>
        <v>42833.571100390538</v>
      </c>
      <c r="G19" s="25">
        <v>2365</v>
      </c>
      <c r="H19" s="25">
        <v>1728</v>
      </c>
      <c r="I19" s="26">
        <v>265</v>
      </c>
    </row>
    <row r="20" spans="3:12" ht="21" customHeight="1">
      <c r="C20" s="9" t="s">
        <v>34</v>
      </c>
      <c r="D20" s="12">
        <v>420913902</v>
      </c>
      <c r="E20" s="13">
        <v>6445</v>
      </c>
      <c r="F20" s="21">
        <f t="shared" si="0"/>
        <v>65308.596121024049</v>
      </c>
      <c r="G20" s="25">
        <v>3602</v>
      </c>
      <c r="H20" s="25">
        <v>2402</v>
      </c>
      <c r="I20" s="26">
        <v>450</v>
      </c>
    </row>
    <row r="21" spans="3:12" ht="21" customHeight="1">
      <c r="C21" s="9" t="s">
        <v>35</v>
      </c>
      <c r="D21" s="12">
        <v>930689525</v>
      </c>
      <c r="E21" s="13">
        <v>3165</v>
      </c>
      <c r="F21" s="21">
        <f t="shared" si="0"/>
        <v>294056.72195892577</v>
      </c>
      <c r="G21" s="25">
        <v>1912</v>
      </c>
      <c r="H21" s="25">
        <v>1076</v>
      </c>
      <c r="I21" s="26">
        <v>191</v>
      </c>
    </row>
    <row r="22" spans="3:12">
      <c r="C22" s="14"/>
      <c r="D22" s="1"/>
      <c r="E22" s="16"/>
      <c r="F22" s="21"/>
      <c r="G22" s="27"/>
      <c r="H22" s="27"/>
      <c r="I22" s="28"/>
    </row>
    <row r="23" spans="3:12">
      <c r="C23" s="17" t="s">
        <v>36</v>
      </c>
      <c r="D23" s="18">
        <f t="shared" ref="D23:E23" si="1">SUM(D3:D22)</f>
        <v>3787539471</v>
      </c>
      <c r="E23" s="19">
        <f t="shared" si="1"/>
        <v>741193</v>
      </c>
      <c r="F23" s="21">
        <f t="shared" si="0"/>
        <v>5110.0583397306773</v>
      </c>
      <c r="G23" s="30">
        <f t="shared" ref="G23:I23" si="2">SUM(G3:G22)</f>
        <v>205594</v>
      </c>
      <c r="H23" s="30">
        <f t="shared" si="2"/>
        <v>999687</v>
      </c>
      <c r="I23" s="31">
        <f t="shared" si="2"/>
        <v>31428</v>
      </c>
    </row>
    <row r="25" spans="3:12" ht="130">
      <c r="C25" s="7" t="s">
        <v>14</v>
      </c>
      <c r="D25" s="8" t="s">
        <v>15</v>
      </c>
      <c r="E25" s="8" t="s">
        <v>16</v>
      </c>
      <c r="F25" s="8" t="s">
        <v>42</v>
      </c>
      <c r="G25" s="8" t="s">
        <v>39</v>
      </c>
      <c r="H25" s="8" t="s">
        <v>40</v>
      </c>
      <c r="I25" s="8" t="s">
        <v>41</v>
      </c>
      <c r="K25" s="39" t="s">
        <v>46</v>
      </c>
    </row>
    <row r="26" spans="3:12">
      <c r="C26" t="s">
        <v>43</v>
      </c>
      <c r="D26" s="33">
        <f>SUM(D3:D10)</f>
        <v>563549110</v>
      </c>
      <c r="E26" s="33">
        <f>SUM(E3:E10)</f>
        <v>552944</v>
      </c>
      <c r="F26" s="33">
        <f>+D26/E26</f>
        <v>1019.1793563181805</v>
      </c>
      <c r="G26" s="33">
        <f>SUM(G3:G10)</f>
        <v>137213</v>
      </c>
      <c r="H26" s="33">
        <f>SUM(H3:H10)</f>
        <v>890626</v>
      </c>
      <c r="I26" s="33">
        <f>SUM(I3:I10)</f>
        <v>20232</v>
      </c>
      <c r="J26" s="33">
        <f>+G26+H26+I26</f>
        <v>1048071</v>
      </c>
      <c r="K26" s="33">
        <f>+G26+I26</f>
        <v>157445</v>
      </c>
    </row>
    <row r="27" spans="3:12">
      <c r="C27" t="s">
        <v>44</v>
      </c>
      <c r="D27" s="33">
        <f>SUM(D11:D15)</f>
        <v>868241878</v>
      </c>
      <c r="E27" s="33">
        <f>SUM(E11:E15)</f>
        <v>136075</v>
      </c>
      <c r="F27" s="33">
        <f t="shared" ref="F27:F30" si="3">+D27/E27</f>
        <v>6380.6127356237366</v>
      </c>
      <c r="G27" s="33">
        <f>SUM(G11:G15)</f>
        <v>42141</v>
      </c>
      <c r="H27" s="33">
        <f>SUM(H11:H15)</f>
        <v>86544</v>
      </c>
      <c r="I27" s="33">
        <f>SUM(I11:I15)</f>
        <v>7714</v>
      </c>
      <c r="J27" s="33">
        <f t="shared" ref="J27:J29" si="4">+G27+H27+I27</f>
        <v>136399</v>
      </c>
      <c r="K27" s="33">
        <f t="shared" ref="K27:K29" si="5">+G27+I27</f>
        <v>49855</v>
      </c>
    </row>
    <row r="28" spans="3:12">
      <c r="C28" t="s">
        <v>45</v>
      </c>
      <c r="D28" s="33">
        <f>SUM(D16:D17)</f>
        <v>520686858</v>
      </c>
      <c r="E28" s="33">
        <f>SUM(E16:E17)</f>
        <v>28527</v>
      </c>
      <c r="F28" s="33">
        <f t="shared" si="3"/>
        <v>18252.42254706068</v>
      </c>
      <c r="G28" s="33">
        <f>SUM(G16:G17)</f>
        <v>13185</v>
      </c>
      <c r="H28" s="33">
        <f>SUM(H16:H17)</f>
        <v>13471</v>
      </c>
      <c r="I28" s="33">
        <f>SUM(I16:I17)</f>
        <v>1897</v>
      </c>
      <c r="J28" s="33">
        <f t="shared" si="4"/>
        <v>28553</v>
      </c>
      <c r="K28" s="33">
        <f t="shared" si="5"/>
        <v>15082</v>
      </c>
    </row>
    <row r="29" spans="3:12">
      <c r="C29" s="37">
        <v>150000</v>
      </c>
      <c r="D29" s="33">
        <f>SUM(D18:D21)</f>
        <v>1835061625</v>
      </c>
      <c r="E29" s="33">
        <f>SUM(E18:E21)</f>
        <v>23647</v>
      </c>
      <c r="F29" s="33">
        <f t="shared" si="3"/>
        <v>77602.30156045164</v>
      </c>
      <c r="G29" s="33">
        <f>SUM(G18:G21)</f>
        <v>13055</v>
      </c>
      <c r="H29" s="33">
        <f>SUM(H18:H21)</f>
        <v>9046</v>
      </c>
      <c r="I29" s="33">
        <f>SUM(I18:I21)</f>
        <v>1585</v>
      </c>
      <c r="J29" s="33">
        <f t="shared" si="4"/>
        <v>23686</v>
      </c>
      <c r="K29" s="33">
        <f t="shared" si="5"/>
        <v>14640</v>
      </c>
    </row>
    <row r="30" spans="3:12">
      <c r="C30" t="s">
        <v>36</v>
      </c>
      <c r="D30" s="33">
        <f>SUM(D26:D29)</f>
        <v>3787539471</v>
      </c>
      <c r="E30" s="33">
        <f t="shared" ref="E30:K30" si="6">SUM(E26:E29)</f>
        <v>741193</v>
      </c>
      <c r="F30" s="33">
        <f t="shared" si="3"/>
        <v>5110.0583397306773</v>
      </c>
      <c r="G30" s="33">
        <f t="shared" si="6"/>
        <v>205594</v>
      </c>
      <c r="H30" s="33">
        <f t="shared" si="6"/>
        <v>999687</v>
      </c>
      <c r="I30" s="33">
        <f t="shared" si="6"/>
        <v>31428</v>
      </c>
      <c r="J30" s="33">
        <f t="shared" si="6"/>
        <v>1236709</v>
      </c>
      <c r="K30" s="33">
        <f t="shared" si="6"/>
        <v>237022</v>
      </c>
      <c r="L30" s="34">
        <f>+K30/J30</f>
        <v>0.19165543389754583</v>
      </c>
    </row>
    <row r="32" spans="3:12">
      <c r="C32" t="s">
        <v>43</v>
      </c>
      <c r="D32" s="38">
        <f>+D26/1000000</f>
        <v>563.54911000000004</v>
      </c>
      <c r="E32" s="33">
        <f>+E26</f>
        <v>552944</v>
      </c>
      <c r="F32" s="33">
        <f>+D32/E32*1000000</f>
        <v>1019.1793563181806</v>
      </c>
    </row>
    <row r="33" spans="3:6">
      <c r="C33" t="s">
        <v>44</v>
      </c>
      <c r="D33" s="38">
        <f t="shared" ref="D33:D36" si="7">+D27/1000000</f>
        <v>868.24187800000004</v>
      </c>
      <c r="E33" s="33">
        <f t="shared" ref="E33:E36" si="8">+E27</f>
        <v>136075</v>
      </c>
      <c r="F33" s="33">
        <f t="shared" ref="F33:F36" si="9">+D33/E33*1000000</f>
        <v>6380.6127356237375</v>
      </c>
    </row>
    <row r="34" spans="3:6">
      <c r="C34" t="s">
        <v>45</v>
      </c>
      <c r="D34" s="38">
        <f t="shared" si="7"/>
        <v>520.68685800000003</v>
      </c>
      <c r="E34" s="33">
        <f t="shared" si="8"/>
        <v>28527</v>
      </c>
      <c r="F34" s="33">
        <f t="shared" si="9"/>
        <v>18252.42254706068</v>
      </c>
    </row>
    <row r="35" spans="3:6">
      <c r="C35" s="37">
        <v>150000</v>
      </c>
      <c r="D35" s="38">
        <f t="shared" si="7"/>
        <v>1835.061625</v>
      </c>
      <c r="E35" s="33">
        <f t="shared" si="8"/>
        <v>23647</v>
      </c>
      <c r="F35" s="33">
        <f t="shared" si="9"/>
        <v>77602.30156045164</v>
      </c>
    </row>
    <row r="36" spans="3:6">
      <c r="C36" t="s">
        <v>36</v>
      </c>
      <c r="D36" s="38">
        <f t="shared" si="7"/>
        <v>3787.539471</v>
      </c>
      <c r="E36" s="33">
        <f t="shared" si="8"/>
        <v>741193</v>
      </c>
      <c r="F36" s="33">
        <f t="shared" si="9"/>
        <v>5110.0583397306773</v>
      </c>
    </row>
  </sheetData>
  <pageMargins left="0.2" right="0.2" top="0.75" bottom="0.5" header="0.3" footer="0.3"/>
  <pageSetup scale="71" orientation="landscape" r:id="rId1"/>
  <ignoredErrors>
    <ignoredError sqref="D26:E26 D27:E29 G26:I26 G27:I29" formulaRange="1"/>
    <ignoredError sqref="F26:F3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3EA4-07E6-40F6-931F-E41F31502D08}">
  <sheetPr>
    <pageSetUpPr fitToPage="1"/>
  </sheetPr>
  <dimension ref="A1:E28"/>
  <sheetViews>
    <sheetView workbookViewId="0">
      <selection activeCell="A6" sqref="A6:D27"/>
    </sheetView>
  </sheetViews>
  <sheetFormatPr baseColWidth="10" defaultColWidth="8.83203125" defaultRowHeight="15"/>
  <cols>
    <col min="1" max="1" width="20.1640625" customWidth="1"/>
    <col min="2" max="4" width="13.1640625" style="32" customWidth="1"/>
    <col min="5" max="5" width="9" bestFit="1" customWidth="1"/>
  </cols>
  <sheetData>
    <row r="1" spans="1:4" ht="19">
      <c r="A1" s="83" t="s">
        <v>11</v>
      </c>
      <c r="B1" s="83"/>
      <c r="C1" s="83"/>
      <c r="D1" s="83"/>
    </row>
    <row r="2" spans="1:4" ht="16">
      <c r="A2" s="84" t="s">
        <v>12</v>
      </c>
      <c r="B2" s="84"/>
      <c r="C2" s="84"/>
      <c r="D2" s="84"/>
    </row>
    <row r="3" spans="1:4" ht="16">
      <c r="A3" s="5"/>
      <c r="B3" s="5"/>
      <c r="C3" s="5"/>
      <c r="D3" s="6"/>
    </row>
    <row r="4" spans="1:4" ht="16">
      <c r="A4" s="84" t="s">
        <v>38</v>
      </c>
      <c r="B4" s="84"/>
      <c r="C4" s="84"/>
      <c r="D4" s="84"/>
    </row>
    <row r="5" spans="1:4">
      <c r="A5" s="85" t="s">
        <v>13</v>
      </c>
      <c r="B5" s="85"/>
      <c r="C5" s="85"/>
      <c r="D5" s="85"/>
    </row>
    <row r="6" spans="1:4" ht="77.25" customHeight="1">
      <c r="A6" s="22" t="s">
        <v>14</v>
      </c>
      <c r="B6" s="8" t="s">
        <v>39</v>
      </c>
      <c r="C6" s="8" t="s">
        <v>40</v>
      </c>
      <c r="D6" s="8" t="s">
        <v>41</v>
      </c>
    </row>
    <row r="7" spans="1:4" ht="21" customHeight="1">
      <c r="A7" s="9" t="s">
        <v>17</v>
      </c>
      <c r="B7" s="23">
        <v>39913</v>
      </c>
      <c r="C7" s="23">
        <v>336166</v>
      </c>
      <c r="D7" s="24">
        <v>4205</v>
      </c>
    </row>
    <row r="8" spans="1:4" ht="21" customHeight="1">
      <c r="A8" s="9" t="s">
        <v>18</v>
      </c>
      <c r="B8" s="25">
        <v>7400</v>
      </c>
      <c r="C8" s="25">
        <v>54626</v>
      </c>
      <c r="D8" s="26">
        <v>848</v>
      </c>
    </row>
    <row r="9" spans="1:4" ht="21" customHeight="1">
      <c r="A9" s="9" t="s">
        <v>19</v>
      </c>
      <c r="B9" s="25">
        <v>7192</v>
      </c>
      <c r="C9" s="25">
        <v>45343</v>
      </c>
      <c r="D9" s="26">
        <v>803</v>
      </c>
    </row>
    <row r="10" spans="1:4" ht="21" customHeight="1">
      <c r="A10" s="9" t="s">
        <v>20</v>
      </c>
      <c r="B10" s="25">
        <v>16300</v>
      </c>
      <c r="C10" s="25">
        <v>103846</v>
      </c>
      <c r="D10" s="26">
        <v>1697</v>
      </c>
    </row>
    <row r="11" spans="1:4" ht="21" customHeight="1">
      <c r="A11" s="9" t="s">
        <v>21</v>
      </c>
      <c r="B11" s="25">
        <v>15794</v>
      </c>
      <c r="C11" s="25">
        <v>103002</v>
      </c>
      <c r="D11" s="26">
        <v>2052</v>
      </c>
    </row>
    <row r="12" spans="1:4" ht="21" customHeight="1">
      <c r="A12" s="9" t="s">
        <v>22</v>
      </c>
      <c r="B12" s="25">
        <v>13486</v>
      </c>
      <c r="C12" s="25">
        <v>76597</v>
      </c>
      <c r="D12" s="26">
        <v>2261</v>
      </c>
    </row>
    <row r="13" spans="1:4" ht="21" customHeight="1">
      <c r="A13" s="9" t="s">
        <v>23</v>
      </c>
      <c r="B13" s="25">
        <v>20874</v>
      </c>
      <c r="C13" s="25">
        <v>105123</v>
      </c>
      <c r="D13" s="26">
        <v>4483</v>
      </c>
    </row>
    <row r="14" spans="1:4" ht="21" customHeight="1">
      <c r="A14" s="9" t="s">
        <v>24</v>
      </c>
      <c r="B14" s="25">
        <v>16254</v>
      </c>
      <c r="C14" s="25">
        <v>65923</v>
      </c>
      <c r="D14" s="26">
        <v>3883</v>
      </c>
    </row>
    <row r="15" spans="1:4" ht="21" customHeight="1">
      <c r="A15" s="9" t="s">
        <v>25</v>
      </c>
      <c r="B15" s="25">
        <v>12646</v>
      </c>
      <c r="C15" s="25">
        <v>36713</v>
      </c>
      <c r="D15" s="26">
        <v>2710</v>
      </c>
    </row>
    <row r="16" spans="1:4" ht="21" customHeight="1">
      <c r="A16" s="9" t="s">
        <v>26</v>
      </c>
      <c r="B16" s="25">
        <v>10058</v>
      </c>
      <c r="C16" s="25">
        <v>21344</v>
      </c>
      <c r="D16" s="26">
        <v>1877</v>
      </c>
    </row>
    <row r="17" spans="1:5" ht="21" customHeight="1">
      <c r="A17" s="9" t="s">
        <v>27</v>
      </c>
      <c r="B17" s="25">
        <v>8014</v>
      </c>
      <c r="C17" s="25">
        <v>13102</v>
      </c>
      <c r="D17" s="26">
        <v>1293</v>
      </c>
    </row>
    <row r="18" spans="1:5" ht="21" customHeight="1">
      <c r="A18" s="9" t="s">
        <v>28</v>
      </c>
      <c r="B18" s="25">
        <v>6433</v>
      </c>
      <c r="C18" s="25">
        <v>8974</v>
      </c>
      <c r="D18" s="26">
        <v>1039</v>
      </c>
    </row>
    <row r="19" spans="1:5" ht="21" customHeight="1">
      <c r="A19" s="9" t="s">
        <v>29</v>
      </c>
      <c r="B19" s="25">
        <v>4990</v>
      </c>
      <c r="C19" s="25">
        <v>6411</v>
      </c>
      <c r="D19" s="26">
        <v>795</v>
      </c>
    </row>
    <row r="20" spans="1:5" ht="21" customHeight="1">
      <c r="A20" s="9" t="s">
        <v>30</v>
      </c>
      <c r="B20" s="25">
        <v>8449</v>
      </c>
      <c r="C20" s="25">
        <v>9089</v>
      </c>
      <c r="D20" s="26">
        <v>1258</v>
      </c>
    </row>
    <row r="21" spans="1:5" ht="21" customHeight="1">
      <c r="A21" s="9" t="s">
        <v>31</v>
      </c>
      <c r="B21" s="25">
        <v>4736</v>
      </c>
      <c r="C21" s="25">
        <v>4382</v>
      </c>
      <c r="D21" s="26">
        <v>639</v>
      </c>
    </row>
    <row r="22" spans="1:5" ht="21" customHeight="1">
      <c r="A22" s="9" t="s">
        <v>32</v>
      </c>
      <c r="B22" s="25">
        <v>5176</v>
      </c>
      <c r="C22" s="25">
        <v>3840</v>
      </c>
      <c r="D22" s="26">
        <v>679</v>
      </c>
    </row>
    <row r="23" spans="1:5" ht="21" customHeight="1">
      <c r="A23" s="9" t="s">
        <v>33</v>
      </c>
      <c r="B23" s="25">
        <v>2365</v>
      </c>
      <c r="C23" s="25">
        <v>1728</v>
      </c>
      <c r="D23" s="26">
        <v>265</v>
      </c>
    </row>
    <row r="24" spans="1:5" ht="21" customHeight="1">
      <c r="A24" s="9" t="s">
        <v>34</v>
      </c>
      <c r="B24" s="25">
        <v>3602</v>
      </c>
      <c r="C24" s="25">
        <v>2402</v>
      </c>
      <c r="D24" s="26">
        <v>450</v>
      </c>
    </row>
    <row r="25" spans="1:5" ht="21" customHeight="1">
      <c r="A25" s="9" t="s">
        <v>35</v>
      </c>
      <c r="B25" s="25">
        <v>1912</v>
      </c>
      <c r="C25" s="25">
        <v>1076</v>
      </c>
      <c r="D25" s="26">
        <v>191</v>
      </c>
    </row>
    <row r="26" spans="1:5">
      <c r="A26" s="15"/>
      <c r="B26" s="27"/>
      <c r="C26" s="27"/>
      <c r="D26" s="28"/>
    </row>
    <row r="27" spans="1:5">
      <c r="A27" s="29" t="s">
        <v>36</v>
      </c>
      <c r="B27" s="30">
        <f t="shared" ref="B27:C27" si="0">SUM(B7:B26)</f>
        <v>205594</v>
      </c>
      <c r="C27" s="30">
        <f t="shared" si="0"/>
        <v>999687</v>
      </c>
      <c r="D27" s="31">
        <f t="shared" ref="D27" si="1">SUM(D7:D26)</f>
        <v>31428</v>
      </c>
      <c r="E27" s="33">
        <f>SUM(B27:D27)</f>
        <v>1236709</v>
      </c>
    </row>
    <row r="28" spans="1:5">
      <c r="A28" s="29"/>
      <c r="B28" s="35">
        <f>+B27/E27</f>
        <v>0.16624282672803384</v>
      </c>
      <c r="C28" s="35">
        <f>+C27/E27</f>
        <v>0.8083445661024542</v>
      </c>
      <c r="D28" s="36">
        <f>+D27/E27</f>
        <v>2.5412607169511988E-2</v>
      </c>
      <c r="E28" s="34"/>
    </row>
  </sheetData>
  <mergeCells count="4">
    <mergeCell ref="A1:D1"/>
    <mergeCell ref="A2:D2"/>
    <mergeCell ref="A4:D4"/>
    <mergeCell ref="A5:D5"/>
  </mergeCells>
  <pageMargins left="0.2" right="0.2" top="0.75" bottom="0.5" header="0.3" footer="0.3"/>
  <pageSetup scale="6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9A8F-DC68-4340-8D2C-4D2550AE0F65}">
  <sheetPr>
    <pageSetUpPr fitToPage="1"/>
  </sheetPr>
  <dimension ref="A1:C29"/>
  <sheetViews>
    <sheetView workbookViewId="0">
      <selection activeCell="F12" sqref="F12"/>
    </sheetView>
  </sheetViews>
  <sheetFormatPr baseColWidth="10" defaultColWidth="8.83203125" defaultRowHeight="15"/>
  <cols>
    <col min="1" max="1" width="22.5" customWidth="1"/>
    <col min="2" max="3" width="18.1640625" customWidth="1"/>
  </cols>
  <sheetData>
    <row r="1" spans="1:3" ht="25.5" customHeight="1">
      <c r="A1" s="83" t="s">
        <v>11</v>
      </c>
      <c r="B1" s="83"/>
      <c r="C1" s="83"/>
    </row>
    <row r="2" spans="1:3" ht="16">
      <c r="A2" s="84" t="s">
        <v>12</v>
      </c>
      <c r="B2" s="84"/>
      <c r="C2" s="84"/>
    </row>
    <row r="3" spans="1:3" ht="16">
      <c r="A3" s="5"/>
      <c r="B3" s="5"/>
      <c r="C3" s="5"/>
    </row>
    <row r="4" spans="1:3" ht="16">
      <c r="A4" s="6"/>
      <c r="B4" s="86"/>
      <c r="C4" s="87"/>
    </row>
    <row r="5" spans="1:3" ht="20.25" customHeight="1">
      <c r="A5" s="6"/>
      <c r="B5" s="85"/>
      <c r="C5" s="85"/>
    </row>
    <row r="6" spans="1:3" ht="78.75" customHeight="1">
      <c r="A6" s="7" t="s">
        <v>14</v>
      </c>
      <c r="B6" s="8" t="s">
        <v>61</v>
      </c>
      <c r="C6" s="8" t="s">
        <v>62</v>
      </c>
    </row>
    <row r="7" spans="1:3" ht="20.25" customHeight="1">
      <c r="A7" s="9" t="s">
        <v>17</v>
      </c>
      <c r="B7" s="10">
        <v>322545892</v>
      </c>
      <c r="C7" s="11">
        <v>104880</v>
      </c>
    </row>
    <row r="8" spans="1:3" ht="20.25" customHeight="1">
      <c r="A8" s="9" t="s">
        <v>18</v>
      </c>
      <c r="B8" s="12">
        <v>390131608</v>
      </c>
      <c r="C8" s="13">
        <v>60610</v>
      </c>
    </row>
    <row r="9" spans="1:3" ht="20.25" customHeight="1">
      <c r="A9" s="9" t="s">
        <v>19</v>
      </c>
      <c r="B9" s="12">
        <v>438026042</v>
      </c>
      <c r="C9" s="13">
        <v>52557</v>
      </c>
    </row>
    <row r="10" spans="1:3" ht="20.25" customHeight="1">
      <c r="A10" s="9" t="s">
        <v>20</v>
      </c>
      <c r="B10" s="12">
        <v>1435857097</v>
      </c>
      <c r="C10" s="13">
        <v>121335</v>
      </c>
    </row>
    <row r="11" spans="1:3" ht="20.25" customHeight="1">
      <c r="A11" s="9" t="s">
        <v>21</v>
      </c>
      <c r="B11" s="12">
        <v>1964078201</v>
      </c>
      <c r="C11" s="13">
        <v>120700</v>
      </c>
    </row>
    <row r="12" spans="1:3" ht="20.25" customHeight="1">
      <c r="A12" s="9" t="s">
        <v>22</v>
      </c>
      <c r="B12" s="12">
        <v>1908586351</v>
      </c>
      <c r="C12" s="13">
        <v>92261</v>
      </c>
    </row>
    <row r="13" spans="1:3" ht="20.25" customHeight="1">
      <c r="A13" s="9" t="s">
        <v>23</v>
      </c>
      <c r="B13" s="12">
        <v>3544261319</v>
      </c>
      <c r="C13" s="13">
        <v>130390</v>
      </c>
    </row>
    <row r="14" spans="1:3" ht="20.25" customHeight="1">
      <c r="A14" s="9" t="s">
        <v>24</v>
      </c>
      <c r="B14" s="12">
        <v>3104319679</v>
      </c>
      <c r="C14" s="13">
        <v>86011</v>
      </c>
    </row>
    <row r="15" spans="1:3" ht="20.25" customHeight="1">
      <c r="A15" s="9" t="s">
        <v>25</v>
      </c>
      <c r="B15" s="12">
        <v>2333254937</v>
      </c>
      <c r="C15" s="13">
        <v>52031</v>
      </c>
    </row>
    <row r="16" spans="1:3" ht="20.25" customHeight="1">
      <c r="A16" s="9" t="s">
        <v>26</v>
      </c>
      <c r="B16" s="12">
        <v>1790409954</v>
      </c>
      <c r="C16" s="13">
        <v>33255</v>
      </c>
    </row>
    <row r="17" spans="1:3" ht="20.25" customHeight="1">
      <c r="A17" s="9" t="s">
        <v>27</v>
      </c>
      <c r="B17" s="12">
        <v>1411899149</v>
      </c>
      <c r="C17" s="13">
        <v>22397</v>
      </c>
    </row>
    <row r="18" spans="1:3" ht="20.25" customHeight="1">
      <c r="A18" s="9" t="s">
        <v>28</v>
      </c>
      <c r="B18" s="12">
        <v>1182222664</v>
      </c>
      <c r="C18" s="13">
        <v>16436</v>
      </c>
    </row>
    <row r="19" spans="1:3" ht="20.25" customHeight="1">
      <c r="A19" s="9" t="s">
        <v>29</v>
      </c>
      <c r="B19" s="12">
        <v>986529434</v>
      </c>
      <c r="C19" s="13">
        <v>12180</v>
      </c>
    </row>
    <row r="20" spans="1:3" ht="20.25" customHeight="1">
      <c r="A20" s="9" t="s">
        <v>30</v>
      </c>
      <c r="B20" s="12">
        <v>1803712809</v>
      </c>
      <c r="C20" s="13">
        <v>18772</v>
      </c>
    </row>
    <row r="21" spans="1:3" ht="20.25" customHeight="1">
      <c r="A21" s="9" t="s">
        <v>31</v>
      </c>
      <c r="B21" s="12">
        <v>1162882336</v>
      </c>
      <c r="C21" s="13">
        <v>9731</v>
      </c>
    </row>
    <row r="22" spans="1:3" ht="20.25" customHeight="1">
      <c r="A22" s="9" t="s">
        <v>32</v>
      </c>
      <c r="B22" s="12">
        <v>1476617433</v>
      </c>
      <c r="C22" s="13">
        <v>9655</v>
      </c>
    </row>
    <row r="23" spans="1:3" ht="20.25" customHeight="1">
      <c r="A23" s="9" t="s">
        <v>33</v>
      </c>
      <c r="B23" s="12">
        <v>878869216</v>
      </c>
      <c r="C23" s="13">
        <v>4341</v>
      </c>
    </row>
    <row r="24" spans="1:3" ht="20.25" customHeight="1">
      <c r="A24" s="9" t="s">
        <v>34</v>
      </c>
      <c r="B24" s="12">
        <v>2024397234</v>
      </c>
      <c r="C24" s="13">
        <v>6412</v>
      </c>
    </row>
    <row r="25" spans="1:3" ht="20.25" customHeight="1">
      <c r="A25" s="9" t="s">
        <v>35</v>
      </c>
      <c r="B25" s="12">
        <v>4556325948</v>
      </c>
      <c r="C25" s="13">
        <v>3165</v>
      </c>
    </row>
    <row r="26" spans="1:3">
      <c r="A26" s="15"/>
      <c r="B26" s="1"/>
      <c r="C26" s="16"/>
    </row>
    <row r="27" spans="1:3">
      <c r="A27" s="29" t="s">
        <v>36</v>
      </c>
      <c r="B27" s="18">
        <f t="shared" ref="B27:C27" si="0">SUM(B7:B26)</f>
        <v>32714927303</v>
      </c>
      <c r="C27" s="19">
        <f t="shared" si="0"/>
        <v>957119</v>
      </c>
    </row>
    <row r="29" spans="1:3">
      <c r="A29" s="20" t="s">
        <v>37</v>
      </c>
    </row>
  </sheetData>
  <mergeCells count="4">
    <mergeCell ref="A1:C1"/>
    <mergeCell ref="A2:C2"/>
    <mergeCell ref="B4:C4"/>
    <mergeCell ref="B5:C5"/>
  </mergeCells>
  <pageMargins left="0.2" right="0.2" top="0.75" bottom="0.5" header="0.3" footer="0.3"/>
  <pageSetup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23fbc9-fed8-4fe5-aa4f-ed739643a384">
      <Terms xmlns="http://schemas.microsoft.com/office/infopath/2007/PartnerControls"/>
    </lcf76f155ced4ddcb4097134ff3c332f>
    <_ip_UnifiedCompliancePolicyUIAction xmlns="http://schemas.microsoft.com/sharepoint/v3" xsi:nil="true"/>
    <TaxCatchAll xmlns="a09e65a3-c7c6-46c4-8cad-d2b1e4cef29c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1ACFC58A9B741966E24964F98E401" ma:contentTypeVersion="15" ma:contentTypeDescription="Create a new document." ma:contentTypeScope="" ma:versionID="ac809ca55fc7002d74a9772506effe29">
  <xsd:schema xmlns:xsd="http://www.w3.org/2001/XMLSchema" xmlns:xs="http://www.w3.org/2001/XMLSchema" xmlns:p="http://schemas.microsoft.com/office/2006/metadata/properties" xmlns:ns1="http://schemas.microsoft.com/sharepoint/v3" xmlns:ns2="1f23fbc9-fed8-4fe5-aa4f-ed739643a384" xmlns:ns3="a09e65a3-c7c6-46c4-8cad-d2b1e4cef29c" targetNamespace="http://schemas.microsoft.com/office/2006/metadata/properties" ma:root="true" ma:fieldsID="6b24f4ca2dda56f0b82b1f329a45acd9" ns1:_="" ns2:_="" ns3:_="">
    <xsd:import namespace="http://schemas.microsoft.com/sharepoint/v3"/>
    <xsd:import namespace="1f23fbc9-fed8-4fe5-aa4f-ed739643a384"/>
    <xsd:import namespace="a09e65a3-c7c6-46c4-8cad-d2b1e4cef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3fbc9-fed8-4fe5-aa4f-ed739643a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ea84bf1-a941-4ccc-bbe9-6e1a58d22e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e65a3-c7c6-46c4-8cad-d2b1e4cef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8b396a-6396-4d81-8fef-45dc7c2f2882}" ma:internalName="TaxCatchAll" ma:showField="CatchAllData" ma:web="a09e65a3-c7c6-46c4-8cad-d2b1e4cef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0A174F-8027-421C-9509-F4F06A807144}">
  <ds:schemaRefs>
    <ds:schemaRef ds:uri="http://schemas.microsoft.com/office/2006/metadata/properties"/>
    <ds:schemaRef ds:uri="http://schemas.microsoft.com/office/infopath/2007/PartnerControls"/>
    <ds:schemaRef ds:uri="1f23fbc9-fed8-4fe5-aa4f-ed739643a384"/>
    <ds:schemaRef ds:uri="http://schemas.microsoft.com/sharepoint/v3"/>
    <ds:schemaRef ds:uri="a09e65a3-c7c6-46c4-8cad-d2b1e4cef29c"/>
  </ds:schemaRefs>
</ds:datastoreItem>
</file>

<file path=customXml/itemProps2.xml><?xml version="1.0" encoding="utf-8"?>
<ds:datastoreItem xmlns:ds="http://schemas.openxmlformats.org/officeDocument/2006/customXml" ds:itemID="{E122B226-B365-4F64-8563-B56BBD7708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f23fbc9-fed8-4fe5-aa4f-ed739643a384"/>
    <ds:schemaRef ds:uri="a09e65a3-c7c6-46c4-8cad-d2b1e4cef2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1A0C06-50B1-4F6F-B71A-36DD0ECE0E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Tabla 1</vt:lpstr>
      <vt:lpstr>Tabla 2</vt:lpstr>
      <vt:lpstr>Tabla 3 </vt:lpstr>
      <vt:lpstr>Cálculos </vt:lpstr>
      <vt:lpstr>Resp. Contributiva</vt:lpstr>
      <vt:lpstr>Estado Civil</vt:lpstr>
      <vt:lpstr>INE y Tasa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Rios</dc:creator>
  <cp:lastModifiedBy>Ronald Rivas</cp:lastModifiedBy>
  <dcterms:created xsi:type="dcterms:W3CDTF">2026-09-17T15:10:13Z</dcterms:created>
  <dcterms:modified xsi:type="dcterms:W3CDTF">2026-10-23T20:46:07Z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0x0101009401ACFC58A9B741966E24964F98E401</vt:lpwstr>
  </property>
  <property fmtid="{D5CDD505-2E9C-101B-9397-08002B2CF9AE}" pid="3" name="MediaServiceImageTags">
    <vt:lpwstr/>
  </property>
</Properties>
</file>