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fsggmbh-my.sharepoint.com/personal/m_maedler_fs_de/Documents/H/02b - Cases/2 - Mgmt Acctg/15+16 (11+12E)- Compagnie du Froid (Variances)/"/>
    </mc:Choice>
  </mc:AlternateContent>
  <xr:revisionPtr revIDLastSave="3" documentId="11_FF324D8BBC2CA3375C2C571018AD78B19560080A" xr6:coauthVersionLast="47" xr6:coauthVersionMax="47" xr10:uidLastSave="{D68CD02C-195A-4274-8727-189C40BB0A44}"/>
  <bookViews>
    <workbookView xWindow="-98" yWindow="-98" windowWidth="21795" windowHeight="13875" activeTab="1" xr2:uid="{00000000-000D-0000-FFFF-FFFF00000000}"/>
  </bookViews>
  <sheets>
    <sheet name="READ THIS FIRST" sheetId="40" r:id="rId1"/>
    <sheet name="Italy" sheetId="15" r:id="rId2"/>
    <sheet name="TP Overview" sheetId="39" r:id="rId3"/>
    <sheet name="France TP Details" sheetId="18" r:id="rId4"/>
    <sheet name="France" sheetId="17" r:id="rId5"/>
    <sheet name="Spain TP Details" sheetId="14" r:id="rId6"/>
    <sheet name="Spain" sheetId="16" r:id="rId7"/>
    <sheet name="Summary 1" sheetId="19" r:id="rId8"/>
    <sheet name="Summary 2" sheetId="25" r:id="rId9"/>
    <sheet name="Summary 3" sheetId="38" r:id="rId10"/>
    <sheet name="Italy Chart" sheetId="35" r:id="rId11"/>
    <sheet name="France Chart" sheetId="36" r:id="rId12"/>
    <sheet name="Spain Chart" sheetId="37" r:id="rId13"/>
    <sheet name="Waterfall Data" sheetId="23" r:id="rId14"/>
  </sheets>
  <definedNames>
    <definedName name="_xlnm.Print_Titles" localSheetId="4">France!$A:$D,France!$1:$6</definedName>
    <definedName name="_xlnm.Print_Titles" localSheetId="3">'France TP Details'!$A:$A,'France TP Details'!$3:$6</definedName>
    <definedName name="_xlnm.Print_Titles" localSheetId="1">Italy!$A:$D,Italy!$1:$6</definedName>
    <definedName name="_xlnm.Print_Titles" localSheetId="6">Spain!$A:$D,Spain!$1:$6</definedName>
    <definedName name="_xlnm.Print_Titles" localSheetId="5">'Spain TP Details'!$A:$A,'Spain TP Details'!$3:$7</definedName>
    <definedName name="_xlnm.Print_Titles" localSheetId="7">'Summary 1'!$C:$D,'Summary 1'!$1:$3</definedName>
    <definedName name="_xlnm.Print_Titles" localSheetId="8">'Summary 2'!$C:$D,'Summary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9" l="1"/>
  <c r="J27" i="39" s="1"/>
  <c r="F22" i="39"/>
  <c r="F27" i="39"/>
  <c r="L21" i="39"/>
  <c r="H20" i="39"/>
  <c r="L20" i="39" s="1"/>
  <c r="L22" i="39" s="1"/>
  <c r="L27" i="39" s="1"/>
  <c r="L28" i="39" s="1"/>
  <c r="L17" i="39"/>
  <c r="H19" i="39" s="1"/>
  <c r="H22" i="39" s="1"/>
  <c r="H27" i="39" s="1"/>
  <c r="J12" i="39"/>
  <c r="J26" i="39" s="1"/>
  <c r="J28" i="39" s="1"/>
  <c r="F12" i="39"/>
  <c r="F26" i="39"/>
  <c r="B12" i="39"/>
  <c r="B26" i="39" s="1"/>
  <c r="L10" i="39"/>
  <c r="L12" i="39" s="1"/>
  <c r="L26" i="39" s="1"/>
  <c r="D10" i="39"/>
  <c r="D9" i="39"/>
  <c r="L7" i="39"/>
  <c r="H9" i="39" s="1"/>
  <c r="H12" i="39" s="1"/>
  <c r="H26" i="39" s="1"/>
  <c r="D7" i="39"/>
  <c r="D17" i="39" s="1"/>
  <c r="B17" i="39" s="1"/>
  <c r="J28" i="38"/>
  <c r="W28" i="38" s="1"/>
  <c r="F28" i="38"/>
  <c r="J21" i="38"/>
  <c r="W21" i="38" s="1"/>
  <c r="F21" i="38"/>
  <c r="J17" i="38"/>
  <c r="F17" i="38"/>
  <c r="J14" i="38"/>
  <c r="W14" i="38" s="1"/>
  <c r="F14" i="38"/>
  <c r="J13" i="38"/>
  <c r="W13" i="38" s="1"/>
  <c r="F13" i="38"/>
  <c r="J10" i="38"/>
  <c r="AW79" i="16"/>
  <c r="AJ31" i="14"/>
  <c r="AH31" i="14" s="1"/>
  <c r="R30" i="14"/>
  <c r="L11" i="14"/>
  <c r="L9" i="14"/>
  <c r="Q70" i="16"/>
  <c r="Y70" i="16" s="1"/>
  <c r="AG70" i="16" s="1"/>
  <c r="AO70" i="16" s="1"/>
  <c r="AW70" i="16" s="1"/>
  <c r="BE70" i="16" s="1"/>
  <c r="BM70" i="16" s="1"/>
  <c r="BW70" i="16" s="1"/>
  <c r="Q67" i="16"/>
  <c r="Y67" i="16"/>
  <c r="AG67" i="16" s="1"/>
  <c r="AO67" i="16" s="1"/>
  <c r="AW67" i="16" s="1"/>
  <c r="BE67" i="16" s="1"/>
  <c r="BO67" i="16" s="1"/>
  <c r="Q66" i="16"/>
  <c r="Y66" i="16" s="1"/>
  <c r="AG66" i="16" s="1"/>
  <c r="AO66" i="16" s="1"/>
  <c r="AW66" i="16" s="1"/>
  <c r="BE66" i="16" s="1"/>
  <c r="BO66" i="16" s="1"/>
  <c r="Q65" i="16"/>
  <c r="Y65" i="16" s="1"/>
  <c r="AG65" i="16" s="1"/>
  <c r="AO65" i="16" s="1"/>
  <c r="AW65" i="16" s="1"/>
  <c r="BE65" i="16" s="1"/>
  <c r="BO65" i="16" s="1"/>
  <c r="Q64" i="16"/>
  <c r="Y64" i="16" s="1"/>
  <c r="Q62" i="16"/>
  <c r="Y62" i="16"/>
  <c r="Q61" i="16"/>
  <c r="I10" i="16"/>
  <c r="I9" i="16" s="1"/>
  <c r="Q9" i="16" s="1"/>
  <c r="AW79" i="17"/>
  <c r="BE79" i="17" s="1"/>
  <c r="BM79" i="17" s="1"/>
  <c r="BU79" i="17" s="1"/>
  <c r="BU66" i="17"/>
  <c r="BU65" i="17"/>
  <c r="BU64" i="17"/>
  <c r="BU62" i="17"/>
  <c r="BU61" i="17"/>
  <c r="BM68" i="17"/>
  <c r="AW35" i="17"/>
  <c r="BE35" i="17" s="1"/>
  <c r="AO17" i="17"/>
  <c r="I8" i="18"/>
  <c r="Y10" i="17"/>
  <c r="AG10" i="17" s="1"/>
  <c r="AO10" i="17" s="1"/>
  <c r="AW10" i="17" s="1"/>
  <c r="BE10" i="17" s="1"/>
  <c r="BM10" i="17" s="1"/>
  <c r="BU10" i="17" s="1"/>
  <c r="Q70" i="17"/>
  <c r="Y70" i="17"/>
  <c r="AG70" i="17" s="1"/>
  <c r="AO70" i="17" s="1"/>
  <c r="AW70" i="17" s="1"/>
  <c r="BE70" i="17" s="1"/>
  <c r="BM70" i="17" s="1"/>
  <c r="BW70" i="17" s="1"/>
  <c r="Q66" i="17"/>
  <c r="Y66" i="17"/>
  <c r="AG66" i="17" s="1"/>
  <c r="AO66" i="17" s="1"/>
  <c r="AW66" i="17" s="1"/>
  <c r="BE66" i="17" s="1"/>
  <c r="BO66" i="17" s="1"/>
  <c r="Q65" i="17"/>
  <c r="Y65" i="17" s="1"/>
  <c r="AG65" i="17" s="1"/>
  <c r="AO65" i="17" s="1"/>
  <c r="AW65" i="17" s="1"/>
  <c r="BE65" i="17" s="1"/>
  <c r="BO65" i="17" s="1"/>
  <c r="Q64" i="17"/>
  <c r="Y64" i="17"/>
  <c r="AG64" i="17" s="1"/>
  <c r="AO64" i="17" s="1"/>
  <c r="AW64" i="17" s="1"/>
  <c r="BE64" i="17" s="1"/>
  <c r="BO64" i="17" s="1"/>
  <c r="Q62" i="17"/>
  <c r="Y62" i="17" s="1"/>
  <c r="AG62" i="17" s="1"/>
  <c r="AO62" i="17" s="1"/>
  <c r="AW62" i="17" s="1"/>
  <c r="BE62" i="17" s="1"/>
  <c r="BO62" i="17" s="1"/>
  <c r="Q61" i="17"/>
  <c r="Y61" i="17"/>
  <c r="Q54" i="17"/>
  <c r="Q8" i="17"/>
  <c r="I30" i="17"/>
  <c r="I31" i="17"/>
  <c r="G19" i="17"/>
  <c r="I10" i="17"/>
  <c r="I9" i="17" s="1"/>
  <c r="Q9" i="17" s="1"/>
  <c r="AW30" i="15"/>
  <c r="J18" i="38" s="1"/>
  <c r="W18" i="38" s="1"/>
  <c r="BU67" i="15"/>
  <c r="BU66" i="15"/>
  <c r="BU65" i="15"/>
  <c r="BU62" i="15"/>
  <c r="BU61" i="15"/>
  <c r="BU19" i="15"/>
  <c r="BE37" i="15"/>
  <c r="BM37" i="15" s="1"/>
  <c r="BU37" i="15" s="1"/>
  <c r="BE28" i="15"/>
  <c r="BM28" i="15" s="1"/>
  <c r="BE27" i="15"/>
  <c r="BM27" i="15" s="1"/>
  <c r="BU27" i="15" s="1"/>
  <c r="BE24" i="15"/>
  <c r="BE23" i="15"/>
  <c r="BM23" i="15" s="1"/>
  <c r="BE19" i="15"/>
  <c r="BE20" i="15"/>
  <c r="AU24" i="15"/>
  <c r="AU20" i="15"/>
  <c r="AG10" i="15"/>
  <c r="AO10" i="15" s="1"/>
  <c r="AW10" i="15" s="1"/>
  <c r="BE10" i="15" s="1"/>
  <c r="BM10" i="15" s="1"/>
  <c r="BU10" i="15" s="1"/>
  <c r="Y70" i="15"/>
  <c r="AG70" i="15" s="1"/>
  <c r="AO70" i="15" s="1"/>
  <c r="AW70" i="15" s="1"/>
  <c r="BE70" i="15" s="1"/>
  <c r="BM70" i="15" s="1"/>
  <c r="BW70" i="15" s="1"/>
  <c r="Y67" i="15"/>
  <c r="AG67" i="15" s="1"/>
  <c r="AO67" i="15" s="1"/>
  <c r="AW67" i="15" s="1"/>
  <c r="BE67" i="15" s="1"/>
  <c r="BO67" i="15" s="1"/>
  <c r="Y66" i="15"/>
  <c r="AG66" i="15" s="1"/>
  <c r="AO66" i="15" s="1"/>
  <c r="AW66" i="15" s="1"/>
  <c r="BE66" i="15" s="1"/>
  <c r="BO66" i="15" s="1"/>
  <c r="Y65" i="15"/>
  <c r="AG65" i="15" s="1"/>
  <c r="AO65" i="15" s="1"/>
  <c r="Y64" i="15"/>
  <c r="AG64" i="15" s="1"/>
  <c r="AO64" i="15" s="1"/>
  <c r="AW64" i="15" s="1"/>
  <c r="Y62" i="15"/>
  <c r="AG62" i="15" s="1"/>
  <c r="AO62" i="15" s="1"/>
  <c r="AW62" i="15" s="1"/>
  <c r="BE62" i="15" s="1"/>
  <c r="BO62" i="15" s="1"/>
  <c r="Y61" i="15"/>
  <c r="AG61" i="15" s="1"/>
  <c r="AO61" i="15" s="1"/>
  <c r="AW61" i="15" s="1"/>
  <c r="BE61" i="15" s="1"/>
  <c r="BO61" i="15" s="1"/>
  <c r="Q70" i="15"/>
  <c r="Q67" i="15"/>
  <c r="Q66" i="15"/>
  <c r="Q65" i="15"/>
  <c r="Q64" i="15"/>
  <c r="Q62" i="15"/>
  <c r="Q61" i="15"/>
  <c r="Q8" i="15"/>
  <c r="Y8" i="15" s="1"/>
  <c r="Y9" i="15" s="1"/>
  <c r="AG9" i="15" s="1"/>
  <c r="AO9" i="15" s="1"/>
  <c r="AW9" i="15" s="1"/>
  <c r="BE9" i="15" s="1"/>
  <c r="BM9" i="15" s="1"/>
  <c r="BU9" i="15" s="1"/>
  <c r="I68" i="15"/>
  <c r="F26" i="38" s="1"/>
  <c r="I56" i="15"/>
  <c r="F24" i="38" s="1"/>
  <c r="I48" i="15"/>
  <c r="F22" i="38" s="1"/>
  <c r="G46" i="15"/>
  <c r="O46" i="15" s="1"/>
  <c r="G45" i="15"/>
  <c r="O45" i="15" s="1"/>
  <c r="W45" i="15" s="1"/>
  <c r="AE45" i="15" s="1"/>
  <c r="G42" i="15"/>
  <c r="O42" i="15" s="1"/>
  <c r="W42" i="15" s="1"/>
  <c r="AE42" i="15" s="1"/>
  <c r="AM42" i="15" s="1"/>
  <c r="G35" i="15"/>
  <c r="O35" i="15" s="1"/>
  <c r="W35" i="15" s="1"/>
  <c r="AE35" i="15" s="1"/>
  <c r="D21" i="38"/>
  <c r="I30" i="15"/>
  <c r="I31" i="15" s="1"/>
  <c r="G19" i="15"/>
  <c r="G17" i="15"/>
  <c r="D17" i="38" s="1"/>
  <c r="I10" i="15"/>
  <c r="Y14" i="15" s="1"/>
  <c r="K13" i="18"/>
  <c r="K14" i="18" s="1"/>
  <c r="K17" i="18"/>
  <c r="K18" i="18" s="1"/>
  <c r="K16" i="18"/>
  <c r="M14" i="18"/>
  <c r="K12" i="18"/>
  <c r="BR80" i="16"/>
  <c r="BT80" i="16"/>
  <c r="BI80" i="16"/>
  <c r="BQ80" i="16" s="1"/>
  <c r="BU62" i="16"/>
  <c r="BU64" i="16"/>
  <c r="BU65" i="16"/>
  <c r="BU66" i="16"/>
  <c r="BU67" i="16"/>
  <c r="BU61" i="16"/>
  <c r="BD79" i="16"/>
  <c r="BT79" i="16"/>
  <c r="BB79" i="16"/>
  <c r="BR79" i="16"/>
  <c r="BA79" i="16"/>
  <c r="BI79" i="16"/>
  <c r="BQ79" i="16" s="1"/>
  <c r="BD78" i="16"/>
  <c r="BL78" i="16" s="1"/>
  <c r="BT78" i="16" s="1"/>
  <c r="BB78" i="16"/>
  <c r="BJ78" i="16"/>
  <c r="BR78" i="16" s="1"/>
  <c r="BA78" i="16"/>
  <c r="BI78" i="16" s="1"/>
  <c r="BQ78" i="16" s="1"/>
  <c r="BU88" i="17"/>
  <c r="BW88" i="17" s="1"/>
  <c r="BB79" i="17"/>
  <c r="BJ79" i="17" s="1"/>
  <c r="BR79" i="17" s="1"/>
  <c r="BD79" i="17"/>
  <c r="BL79" i="17" s="1"/>
  <c r="BT79" i="17" s="1"/>
  <c r="BA80" i="17"/>
  <c r="BI80" i="17" s="1"/>
  <c r="BQ80" i="17" s="1"/>
  <c r="BB80" i="17"/>
  <c r="BJ80" i="17" s="1"/>
  <c r="BR80" i="17" s="1"/>
  <c r="BD80" i="17"/>
  <c r="BL80" i="17"/>
  <c r="BT80" i="17" s="1"/>
  <c r="BA81" i="17"/>
  <c r="BI81" i="17" s="1"/>
  <c r="BQ81" i="17"/>
  <c r="BB81" i="17"/>
  <c r="BJ81" i="17"/>
  <c r="BR81" i="17" s="1"/>
  <c r="BD81" i="17"/>
  <c r="BL81" i="17" s="1"/>
  <c r="BT81" i="17" s="1"/>
  <c r="BB78" i="17"/>
  <c r="BJ78" i="17"/>
  <c r="BR78" i="17" s="1"/>
  <c r="BD78" i="17"/>
  <c r="BL78" i="17" s="1"/>
  <c r="BT78" i="17" s="1"/>
  <c r="AS79" i="17"/>
  <c r="BA79" i="17" s="1"/>
  <c r="BI79" i="17" s="1"/>
  <c r="BQ79" i="17"/>
  <c r="AS78" i="17"/>
  <c r="BA78" i="17" s="1"/>
  <c r="BI78" i="17" s="1"/>
  <c r="BQ78" i="17" s="1"/>
  <c r="AQ79" i="17"/>
  <c r="AG78" i="17"/>
  <c r="AO78" i="17" s="1"/>
  <c r="E22" i="18"/>
  <c r="E18" i="18"/>
  <c r="E14" i="18"/>
  <c r="K21" i="18"/>
  <c r="K22" i="18"/>
  <c r="K20" i="18"/>
  <c r="M22" i="18"/>
  <c r="M18" i="18"/>
  <c r="T9" i="14"/>
  <c r="AJ10" i="14"/>
  <c r="AH30" i="14" s="1"/>
  <c r="BC80" i="16" s="1"/>
  <c r="AJ11" i="14"/>
  <c r="I68" i="17"/>
  <c r="AW67" i="17"/>
  <c r="BE67" i="17" s="1"/>
  <c r="I56" i="17"/>
  <c r="Q55" i="17"/>
  <c r="BM54" i="17"/>
  <c r="BU54" i="17"/>
  <c r="BT48" i="17"/>
  <c r="BL48" i="17"/>
  <c r="BD48" i="17"/>
  <c r="BA48" i="17"/>
  <c r="BI48" i="17" s="1"/>
  <c r="BQ48" i="17" s="1"/>
  <c r="I48" i="17"/>
  <c r="I49" i="17"/>
  <c r="BA47" i="17"/>
  <c r="BI47" i="17" s="1"/>
  <c r="BQ47" i="17" s="1"/>
  <c r="BE46" i="17"/>
  <c r="BM46" i="17" s="1"/>
  <c r="BU46" i="17" s="1"/>
  <c r="BA46" i="17"/>
  <c r="BI46" i="17"/>
  <c r="BQ46" i="17" s="1"/>
  <c r="AU46" i="17"/>
  <c r="BC46" i="17"/>
  <c r="BK46" i="17" s="1"/>
  <c r="BS46" i="17" s="1"/>
  <c r="G46" i="17"/>
  <c r="O46" i="17" s="1"/>
  <c r="W46" i="17" s="1"/>
  <c r="AE46" i="17" s="1"/>
  <c r="AM46" i="17" s="1"/>
  <c r="BE45" i="17"/>
  <c r="BM45" i="17" s="1"/>
  <c r="BU45" i="17" s="1"/>
  <c r="BA45" i="17"/>
  <c r="BI45" i="17"/>
  <c r="BQ45" i="17"/>
  <c r="G45" i="17"/>
  <c r="O45" i="17" s="1"/>
  <c r="BA43" i="17"/>
  <c r="BI43" i="17"/>
  <c r="BQ43" i="17" s="1"/>
  <c r="BE42" i="17"/>
  <c r="BA42" i="17"/>
  <c r="BI42" i="17"/>
  <c r="BQ42" i="17" s="1"/>
  <c r="AU42" i="17"/>
  <c r="BC42" i="17" s="1"/>
  <c r="BK42" i="17" s="1"/>
  <c r="BS42" i="17" s="1"/>
  <c r="G42" i="17"/>
  <c r="O42" i="17" s="1"/>
  <c r="BE41" i="17"/>
  <c r="BM41" i="17"/>
  <c r="BU41" i="17" s="1"/>
  <c r="BA41" i="17"/>
  <c r="BI41" i="17" s="1"/>
  <c r="BQ41" i="17"/>
  <c r="G41" i="17"/>
  <c r="BA39" i="17"/>
  <c r="BI39" i="17" s="1"/>
  <c r="BQ39" i="17" s="1"/>
  <c r="BE38" i="17"/>
  <c r="BM38" i="17" s="1"/>
  <c r="BA38" i="17"/>
  <c r="BI38" i="17" s="1"/>
  <c r="BQ38" i="17" s="1"/>
  <c r="AU38" i="17"/>
  <c r="BC38" i="17" s="1"/>
  <c r="BK38" i="17" s="1"/>
  <c r="BS38" i="17" s="1"/>
  <c r="G38" i="17"/>
  <c r="O38" i="17"/>
  <c r="BE37" i="17"/>
  <c r="BM37" i="17" s="1"/>
  <c r="BU37" i="17" s="1"/>
  <c r="BA37" i="17"/>
  <c r="BI37" i="17" s="1"/>
  <c r="BQ37" i="17" s="1"/>
  <c r="G37" i="17"/>
  <c r="O37" i="17"/>
  <c r="AS35" i="17"/>
  <c r="BA35" i="17" s="1"/>
  <c r="BI35" i="17" s="1"/>
  <c r="BQ35" i="17" s="1"/>
  <c r="G35" i="17"/>
  <c r="G28" i="17"/>
  <c r="O28" i="17" s="1"/>
  <c r="W28" i="17" s="1"/>
  <c r="G27" i="17"/>
  <c r="G24" i="17"/>
  <c r="O24" i="17" s="1"/>
  <c r="G23" i="17"/>
  <c r="G20" i="17"/>
  <c r="O20" i="17" s="1"/>
  <c r="W20" i="17" s="1"/>
  <c r="AE20" i="17" s="1"/>
  <c r="AM20" i="17" s="1"/>
  <c r="G17" i="17"/>
  <c r="AO14" i="17"/>
  <c r="AW14" i="17" s="1"/>
  <c r="Z30" i="14"/>
  <c r="D24" i="14"/>
  <c r="D20" i="14"/>
  <c r="R20" i="14" s="1"/>
  <c r="D16" i="14"/>
  <c r="Y13" i="16"/>
  <c r="AI13" i="16" s="1"/>
  <c r="I68" i="16"/>
  <c r="I56" i="16"/>
  <c r="Q55" i="16"/>
  <c r="BM54" i="16"/>
  <c r="BU54" i="16" s="1"/>
  <c r="Q54" i="16"/>
  <c r="Y54" i="16" s="1"/>
  <c r="AG54" i="16" s="1"/>
  <c r="AO54" i="16" s="1"/>
  <c r="AW54" i="16" s="1"/>
  <c r="BG54" i="16" s="1"/>
  <c r="BT48" i="16"/>
  <c r="BL48" i="16"/>
  <c r="BD48" i="16"/>
  <c r="BA48" i="16"/>
  <c r="BI48" i="16" s="1"/>
  <c r="BQ48" i="16" s="1"/>
  <c r="I48" i="16"/>
  <c r="I49" i="16" s="1"/>
  <c r="BA47" i="16"/>
  <c r="BI47" i="16"/>
  <c r="BQ47" i="16" s="1"/>
  <c r="BE46" i="16"/>
  <c r="BM46" i="16" s="1"/>
  <c r="BU46" i="16" s="1"/>
  <c r="BA46" i="16"/>
  <c r="BI46" i="16" s="1"/>
  <c r="BQ46" i="16" s="1"/>
  <c r="AU46" i="16"/>
  <c r="BC46" i="16"/>
  <c r="BK46" i="16" s="1"/>
  <c r="BS46" i="16" s="1"/>
  <c r="G46" i="16"/>
  <c r="O46" i="16"/>
  <c r="W46" i="16" s="1"/>
  <c r="AE46" i="16" s="1"/>
  <c r="AM46" i="16" s="1"/>
  <c r="BE45" i="16"/>
  <c r="BM45" i="16" s="1"/>
  <c r="BU45" i="16" s="1"/>
  <c r="BA45" i="16"/>
  <c r="BI45" i="16" s="1"/>
  <c r="BQ45" i="16" s="1"/>
  <c r="G45" i="16"/>
  <c r="BA43" i="16"/>
  <c r="BI43" i="16"/>
  <c r="BQ43" i="16" s="1"/>
  <c r="BE42" i="16"/>
  <c r="BM42" i="16" s="1"/>
  <c r="BU42" i="16" s="1"/>
  <c r="BA42" i="16"/>
  <c r="BI42" i="16"/>
  <c r="BQ42" i="16" s="1"/>
  <c r="AU42" i="16"/>
  <c r="BC42" i="16" s="1"/>
  <c r="BK42" i="16" s="1"/>
  <c r="BS42" i="16" s="1"/>
  <c r="G42" i="16"/>
  <c r="O42" i="16" s="1"/>
  <c r="W42" i="16" s="1"/>
  <c r="AE42" i="16" s="1"/>
  <c r="AM42" i="16" s="1"/>
  <c r="BE41" i="16"/>
  <c r="BM41" i="16" s="1"/>
  <c r="BU41" i="16" s="1"/>
  <c r="BA41" i="16"/>
  <c r="BI41" i="16" s="1"/>
  <c r="BQ41" i="16"/>
  <c r="G41" i="16"/>
  <c r="O41" i="16" s="1"/>
  <c r="BA39" i="16"/>
  <c r="BI39" i="16" s="1"/>
  <c r="BQ39" i="16" s="1"/>
  <c r="BE38" i="16"/>
  <c r="BM38" i="16" s="1"/>
  <c r="BA38" i="16"/>
  <c r="BI38" i="16" s="1"/>
  <c r="BQ38" i="16" s="1"/>
  <c r="AU38" i="16"/>
  <c r="BC38" i="16" s="1"/>
  <c r="BK38" i="16" s="1"/>
  <c r="BS38" i="16" s="1"/>
  <c r="G38" i="16"/>
  <c r="O38" i="16" s="1"/>
  <c r="W38" i="16" s="1"/>
  <c r="AE38" i="16" s="1"/>
  <c r="AM38" i="16" s="1"/>
  <c r="BE37" i="16"/>
  <c r="BM37" i="16" s="1"/>
  <c r="BU37" i="16" s="1"/>
  <c r="BA37" i="16"/>
  <c r="BI37" i="16" s="1"/>
  <c r="BQ37" i="16" s="1"/>
  <c r="G37" i="16"/>
  <c r="AW35" i="16"/>
  <c r="BE35" i="16"/>
  <c r="BM35" i="16" s="1"/>
  <c r="AS35" i="16"/>
  <c r="BA35" i="16"/>
  <c r="BI35" i="16" s="1"/>
  <c r="BQ35" i="16" s="1"/>
  <c r="G35" i="16"/>
  <c r="O35" i="16" s="1"/>
  <c r="W35" i="16" s="1"/>
  <c r="I30" i="16"/>
  <c r="I31" i="16"/>
  <c r="G28" i="16"/>
  <c r="G27" i="16"/>
  <c r="G24" i="16"/>
  <c r="G23" i="16"/>
  <c r="G20" i="16"/>
  <c r="O20" i="16" s="1"/>
  <c r="W20" i="16" s="1"/>
  <c r="AE20" i="16" s="1"/>
  <c r="AM20" i="16" s="1"/>
  <c r="G19" i="16"/>
  <c r="O19" i="16" s="1"/>
  <c r="AW17" i="16"/>
  <c r="BE17" i="16" s="1"/>
  <c r="BM17" i="16" s="1"/>
  <c r="BU17" i="16" s="1"/>
  <c r="G17" i="16"/>
  <c r="O17" i="16" s="1"/>
  <c r="AO14" i="16"/>
  <c r="AM35" i="16" s="1"/>
  <c r="AU35" i="16" s="1"/>
  <c r="AO13" i="16"/>
  <c r="AW13" i="16" s="1"/>
  <c r="BE13" i="16" s="1"/>
  <c r="BM13" i="16" s="1"/>
  <c r="BU13" i="16" s="1"/>
  <c r="AG10" i="16"/>
  <c r="AO10" i="16" s="1"/>
  <c r="AW10" i="16" s="1"/>
  <c r="BE10" i="16" s="1"/>
  <c r="BM10" i="16" s="1"/>
  <c r="BU10" i="16" s="1"/>
  <c r="Q8" i="16"/>
  <c r="Y8" i="16" s="1"/>
  <c r="BT48" i="15"/>
  <c r="BL48" i="15"/>
  <c r="BD48" i="15"/>
  <c r="BA47" i="15"/>
  <c r="BI47" i="15" s="1"/>
  <c r="BQ47" i="15" s="1"/>
  <c r="BA43" i="15"/>
  <c r="BI43" i="15" s="1"/>
  <c r="BQ43" i="15" s="1"/>
  <c r="BA39" i="15"/>
  <c r="BI39" i="15" s="1"/>
  <c r="BQ39" i="15" s="1"/>
  <c r="BE38" i="15"/>
  <c r="BM38" i="15" s="1"/>
  <c r="BU38" i="15" s="1"/>
  <c r="BE41" i="15"/>
  <c r="BM41" i="15" s="1"/>
  <c r="BU41" i="15" s="1"/>
  <c r="BE42" i="15"/>
  <c r="BM42" i="15" s="1"/>
  <c r="BE45" i="15"/>
  <c r="BM45" i="15" s="1"/>
  <c r="BU45" i="15" s="1"/>
  <c r="BE46" i="15"/>
  <c r="AU46" i="15"/>
  <c r="BC46" i="15" s="1"/>
  <c r="BK46" i="15" s="1"/>
  <c r="BS46" i="15" s="1"/>
  <c r="AU42" i="15"/>
  <c r="BC42" i="15" s="1"/>
  <c r="BK42" i="15" s="1"/>
  <c r="BS42" i="15" s="1"/>
  <c r="AU38" i="15"/>
  <c r="BC38" i="15" s="1"/>
  <c r="BK38" i="15" s="1"/>
  <c r="BS38" i="15" s="1"/>
  <c r="G38" i="15"/>
  <c r="O38" i="15" s="1"/>
  <c r="W38" i="15" s="1"/>
  <c r="AE38" i="15" s="1"/>
  <c r="AM38" i="15" s="1"/>
  <c r="AU28" i="15"/>
  <c r="G28" i="15"/>
  <c r="O28" i="15" s="1"/>
  <c r="G24" i="15"/>
  <c r="O24" i="15" s="1"/>
  <c r="W24" i="15" s="1"/>
  <c r="AE24" i="15" s="1"/>
  <c r="G20" i="15"/>
  <c r="O20" i="15" s="1"/>
  <c r="W20" i="15" s="1"/>
  <c r="AE20" i="15" s="1"/>
  <c r="AM20" i="15" s="1"/>
  <c r="Q55" i="15"/>
  <c r="Y55" i="15" s="1"/>
  <c r="BM54" i="15"/>
  <c r="BU54" i="15" s="1"/>
  <c r="Q54" i="15"/>
  <c r="Y54" i="15" s="1"/>
  <c r="AG54" i="15" s="1"/>
  <c r="AO54" i="15" s="1"/>
  <c r="AW54" i="15" s="1"/>
  <c r="BG54" i="15" s="1"/>
  <c r="BA48" i="15"/>
  <c r="BI48" i="15" s="1"/>
  <c r="BQ48" i="15" s="1"/>
  <c r="BA46" i="15"/>
  <c r="BI46" i="15" s="1"/>
  <c r="BQ46" i="15" s="1"/>
  <c r="BA45" i="15"/>
  <c r="BI45" i="15" s="1"/>
  <c r="BQ45" i="15" s="1"/>
  <c r="BA42" i="15"/>
  <c r="BI42" i="15" s="1"/>
  <c r="BQ42" i="15" s="1"/>
  <c r="BA41" i="15"/>
  <c r="BI41" i="15" s="1"/>
  <c r="BQ41" i="15" s="1"/>
  <c r="G41" i="15"/>
  <c r="O41" i="15" s="1"/>
  <c r="BA38" i="15"/>
  <c r="BI38" i="15" s="1"/>
  <c r="BQ38" i="15" s="1"/>
  <c r="BA37" i="15"/>
  <c r="BI37" i="15" s="1"/>
  <c r="BQ37" i="15" s="1"/>
  <c r="G37" i="15"/>
  <c r="G39" i="15" s="1"/>
  <c r="G27" i="15"/>
  <c r="O27" i="15" s="1"/>
  <c r="W27" i="15" s="1"/>
  <c r="G23" i="15"/>
  <c r="O23" i="15" s="1"/>
  <c r="AW35" i="15"/>
  <c r="BE35" i="15" s="1"/>
  <c r="BM35" i="15" s="1"/>
  <c r="BU35" i="15" s="1"/>
  <c r="AS35" i="15"/>
  <c r="BA35" i="15" s="1"/>
  <c r="BI35" i="15" s="1"/>
  <c r="BQ35" i="15" s="1"/>
  <c r="AW17" i="15"/>
  <c r="BE17" i="15" s="1"/>
  <c r="BM17" i="15" s="1"/>
  <c r="BU17" i="15" s="1"/>
  <c r="AO14" i="15"/>
  <c r="AM35" i="15" s="1"/>
  <c r="AO13" i="15"/>
  <c r="AB9" i="14"/>
  <c r="L31" i="14"/>
  <c r="F9" i="14"/>
  <c r="BM68" i="16"/>
  <c r="BU68" i="16"/>
  <c r="Y14" i="16"/>
  <c r="AI14" i="16" s="1"/>
  <c r="AG13" i="17"/>
  <c r="I13" i="18"/>
  <c r="I14" i="18" s="1"/>
  <c r="I20" i="18"/>
  <c r="AW27" i="17" s="1"/>
  <c r="BE27" i="17" s="1"/>
  <c r="BM27" i="17" s="1"/>
  <c r="BU27" i="17" s="1"/>
  <c r="I21" i="18"/>
  <c r="I22" i="18"/>
  <c r="I16" i="18"/>
  <c r="AW23" i="17" s="1"/>
  <c r="BE23" i="17" s="1"/>
  <c r="BM23" i="17" s="1"/>
  <c r="BE78" i="16"/>
  <c r="BM55" i="16"/>
  <c r="BU55" i="16" s="1"/>
  <c r="BU56" i="16" s="1"/>
  <c r="Y78" i="17"/>
  <c r="AI78" i="17"/>
  <c r="AW17" i="17"/>
  <c r="O23" i="16"/>
  <c r="W23" i="16" s="1"/>
  <c r="J16" i="14"/>
  <c r="R16" i="14"/>
  <c r="AW20" i="17"/>
  <c r="AH29" i="14"/>
  <c r="AJ9" i="14"/>
  <c r="O41" i="17"/>
  <c r="W41" i="17" s="1"/>
  <c r="AE41" i="17" s="1"/>
  <c r="Y61" i="16"/>
  <c r="AG61" i="16"/>
  <c r="AO61" i="16" s="1"/>
  <c r="BM78" i="16"/>
  <c r="BU78" i="16"/>
  <c r="O28" i="16"/>
  <c r="W28" i="16" s="1"/>
  <c r="AE28" i="16" s="1"/>
  <c r="AM28" i="16" s="1"/>
  <c r="AG62" i="16"/>
  <c r="Q68" i="16"/>
  <c r="W37" i="17"/>
  <c r="G25" i="17"/>
  <c r="O23" i="17"/>
  <c r="W23" i="17" s="1"/>
  <c r="AE23" i="17" s="1"/>
  <c r="AG23" i="17" s="1"/>
  <c r="Y8" i="17"/>
  <c r="AG8" i="17" s="1"/>
  <c r="AO8" i="17" s="1"/>
  <c r="AW8" i="17" s="1"/>
  <c r="BE8" i="17" s="1"/>
  <c r="BM8" i="17" s="1"/>
  <c r="BU8" i="17" s="1"/>
  <c r="O17" i="17"/>
  <c r="W17" i="17" s="1"/>
  <c r="AE17" i="17" s="1"/>
  <c r="AG17" i="17" s="1"/>
  <c r="AQ17" i="17" s="1"/>
  <c r="O19" i="17"/>
  <c r="G29" i="17"/>
  <c r="O27" i="17"/>
  <c r="G43" i="17"/>
  <c r="BE17" i="17"/>
  <c r="BM17" i="17" s="1"/>
  <c r="BU17" i="17" s="1"/>
  <c r="G39" i="17"/>
  <c r="G48" i="17" s="1"/>
  <c r="G49" i="17" s="1"/>
  <c r="BE48" i="17"/>
  <c r="BE49" i="17" s="1"/>
  <c r="BM42" i="17"/>
  <c r="BU42" i="17"/>
  <c r="G47" i="17"/>
  <c r="Y55" i="17"/>
  <c r="AG55" i="17" s="1"/>
  <c r="AO55" i="17" s="1"/>
  <c r="AW55" i="17" s="1"/>
  <c r="BE55" i="17" s="1"/>
  <c r="AM35" i="17"/>
  <c r="AU35" i="17" s="1"/>
  <c r="BC35" i="17" s="1"/>
  <c r="BK35" i="17" s="1"/>
  <c r="BS35" i="17" s="1"/>
  <c r="BU23" i="17"/>
  <c r="Z16" i="14"/>
  <c r="AH16" i="14"/>
  <c r="AW28" i="17"/>
  <c r="AW30" i="17" s="1"/>
  <c r="BE48" i="16"/>
  <c r="BE49" i="16" s="1"/>
  <c r="G43" i="16"/>
  <c r="BE20" i="17"/>
  <c r="BM20" i="17" s="1"/>
  <c r="BU20" i="17" s="1"/>
  <c r="AO13" i="17"/>
  <c r="AM17" i="17" s="1"/>
  <c r="AU17" i="17" s="1"/>
  <c r="BC17" i="17" s="1"/>
  <c r="BK17" i="17" s="1"/>
  <c r="BS17" i="17" s="1"/>
  <c r="I52" i="17"/>
  <c r="I12" i="18"/>
  <c r="AW19" i="17"/>
  <c r="I17" i="18"/>
  <c r="I18" i="18"/>
  <c r="G52" i="17"/>
  <c r="I58" i="17"/>
  <c r="I72" i="17" s="1"/>
  <c r="BU68" i="17"/>
  <c r="Y68" i="17"/>
  <c r="AG61" i="17"/>
  <c r="AG68" i="17" s="1"/>
  <c r="Q68" i="17"/>
  <c r="Y54" i="17"/>
  <c r="AG54" i="17" s="1"/>
  <c r="Q56" i="17"/>
  <c r="I7" i="19"/>
  <c r="B17" i="23" s="1"/>
  <c r="I7" i="25"/>
  <c r="D19" i="39"/>
  <c r="W10" i="38"/>
  <c r="O29" i="17"/>
  <c r="W27" i="17"/>
  <c r="AE27" i="17" s="1"/>
  <c r="D23" i="14"/>
  <c r="R23" i="14" s="1"/>
  <c r="D19" i="14"/>
  <c r="D15" i="14"/>
  <c r="R15" i="14" s="1"/>
  <c r="T15" i="14" s="1"/>
  <c r="S9" i="16"/>
  <c r="Q10" i="16"/>
  <c r="AA10" i="16" s="1"/>
  <c r="BE19" i="17"/>
  <c r="BM19" i="17" s="1"/>
  <c r="BU19" i="17"/>
  <c r="AU20" i="17"/>
  <c r="BC20" i="17" s="1"/>
  <c r="BK20" i="17" s="1"/>
  <c r="BS20" i="17" s="1"/>
  <c r="AW82" i="16"/>
  <c r="AY82" i="16" s="1"/>
  <c r="BE79" i="16"/>
  <c r="BM79" i="16" s="1"/>
  <c r="BU79" i="16"/>
  <c r="AY79" i="16"/>
  <c r="Y55" i="16"/>
  <c r="AW24" i="17"/>
  <c r="AU24" i="17" s="1"/>
  <c r="BC24" i="17" s="1"/>
  <c r="BK24" i="17" s="1"/>
  <c r="BS24" i="17" s="1"/>
  <c r="BM56" i="16"/>
  <c r="W19" i="17"/>
  <c r="Y19" i="17" s="1"/>
  <c r="Y20" i="17" s="1"/>
  <c r="O21" i="17"/>
  <c r="G25" i="16"/>
  <c r="O24" i="16"/>
  <c r="O25" i="16" s="1"/>
  <c r="O35" i="17"/>
  <c r="W35" i="17" s="1"/>
  <c r="AE35" i="17" s="1"/>
  <c r="AG35" i="17" s="1"/>
  <c r="AQ35" i="17" s="1"/>
  <c r="G29" i="16"/>
  <c r="O27" i="16"/>
  <c r="W27" i="16" s="1"/>
  <c r="AG8" i="16"/>
  <c r="AO8" i="16"/>
  <c r="AW8" i="16" s="1"/>
  <c r="BE8" i="16" s="1"/>
  <c r="BM8" i="16" s="1"/>
  <c r="BU8" i="16" s="1"/>
  <c r="Y9" i="16"/>
  <c r="AG9" i="16" s="1"/>
  <c r="AO9" i="16" s="1"/>
  <c r="AW9" i="16" s="1"/>
  <c r="BE9" i="16" s="1"/>
  <c r="BM9" i="16" s="1"/>
  <c r="BU9" i="16" s="1"/>
  <c r="BM35" i="17"/>
  <c r="BU35" i="17" s="1"/>
  <c r="O39" i="17"/>
  <c r="W38" i="17"/>
  <c r="W39" i="17" s="1"/>
  <c r="Y13" i="17"/>
  <c r="F18" i="38"/>
  <c r="J19" i="14"/>
  <c r="Z19" i="14" s="1"/>
  <c r="AH19" i="14" s="1"/>
  <c r="R19" i="14"/>
  <c r="D21" i="14"/>
  <c r="J21" i="14" s="1"/>
  <c r="Z21" i="14" s="1"/>
  <c r="AH21" i="14" s="1"/>
  <c r="O29" i="16"/>
  <c r="BE24" i="17"/>
  <c r="BM24" i="17" s="1"/>
  <c r="BU24" i="17" s="1"/>
  <c r="O11" i="25"/>
  <c r="O9" i="25"/>
  <c r="Q14" i="16"/>
  <c r="Y27" i="17"/>
  <c r="Y23" i="17"/>
  <c r="AI13" i="17"/>
  <c r="W24" i="16"/>
  <c r="W25" i="16" s="1"/>
  <c r="R21" i="14"/>
  <c r="L19" i="14"/>
  <c r="AW23" i="16" s="1"/>
  <c r="AU23" i="16" s="1"/>
  <c r="BC23" i="16" s="1"/>
  <c r="BK23" i="16" s="1"/>
  <c r="BS23" i="16" s="1"/>
  <c r="BC20" i="15" l="1"/>
  <c r="N17" i="38"/>
  <c r="G47" i="15"/>
  <c r="AW14" i="15"/>
  <c r="AU45" i="15" s="1"/>
  <c r="N13" i="38"/>
  <c r="O12" i="25"/>
  <c r="I9" i="15"/>
  <c r="Q9" i="15" s="1"/>
  <c r="F10" i="38"/>
  <c r="N10" i="38" s="1"/>
  <c r="O17" i="15"/>
  <c r="W17" i="15" s="1"/>
  <c r="AE17" i="15" s="1"/>
  <c r="Q17" i="38" s="1"/>
  <c r="Y13" i="15"/>
  <c r="Y27" i="15" s="1"/>
  <c r="O37" i="15"/>
  <c r="N21" i="38"/>
  <c r="S9" i="17"/>
  <c r="Q10" i="17"/>
  <c r="BE30" i="17"/>
  <c r="BM30" i="17" s="1"/>
  <c r="BU30" i="17" s="1"/>
  <c r="AW31" i="17"/>
  <c r="BE31" i="17" s="1"/>
  <c r="BC35" i="16"/>
  <c r="BK35" i="16" s="1"/>
  <c r="BS35" i="16" s="1"/>
  <c r="O43" i="16"/>
  <c r="Q41" i="16"/>
  <c r="Q42" i="16" s="1"/>
  <c r="W41" i="16"/>
  <c r="Y41" i="16" s="1"/>
  <c r="Y42" i="16" s="1"/>
  <c r="BM55" i="17"/>
  <c r="BG55" i="17"/>
  <c r="W17" i="16"/>
  <c r="AU45" i="17"/>
  <c r="AU37" i="17"/>
  <c r="BE14" i="17"/>
  <c r="BM14" i="17" s="1"/>
  <c r="BU14" i="17" s="1"/>
  <c r="AU41" i="17"/>
  <c r="Y27" i="16"/>
  <c r="Y28" i="16" s="1"/>
  <c r="AE27" i="16"/>
  <c r="W29" i="16"/>
  <c r="AG27" i="17"/>
  <c r="AM27" i="17"/>
  <c r="AO27" i="17" s="1"/>
  <c r="AG41" i="17"/>
  <c r="AM41" i="17"/>
  <c r="AO41" i="17" s="1"/>
  <c r="W24" i="17"/>
  <c r="O25" i="17"/>
  <c r="H28" i="39"/>
  <c r="O47" i="17"/>
  <c r="W45" i="17"/>
  <c r="Y56" i="16"/>
  <c r="Q56" i="16"/>
  <c r="AO61" i="17"/>
  <c r="BE48" i="15"/>
  <c r="BE49" i="15" s="1"/>
  <c r="Y9" i="17"/>
  <c r="AG9" i="17" s="1"/>
  <c r="AO9" i="17" s="1"/>
  <c r="AW9" i="17" s="1"/>
  <c r="BE9" i="17" s="1"/>
  <c r="BM9" i="17" s="1"/>
  <c r="BU9" i="17" s="1"/>
  <c r="BE30" i="15"/>
  <c r="AW14" i="16"/>
  <c r="Y24" i="17"/>
  <c r="AM23" i="17"/>
  <c r="AO23" i="17" s="1"/>
  <c r="O30" i="17"/>
  <c r="O31" i="17" s="1"/>
  <c r="Q13" i="16"/>
  <c r="AE38" i="17"/>
  <c r="AM38" i="17" s="1"/>
  <c r="K25" i="18"/>
  <c r="AE24" i="16"/>
  <c r="AM24" i="16" s="1"/>
  <c r="Y17" i="17"/>
  <c r="BM46" i="15"/>
  <c r="BU46" i="15" s="1"/>
  <c r="BE28" i="17"/>
  <c r="BM28" i="17" s="1"/>
  <c r="BU28" i="17" s="1"/>
  <c r="AM17" i="16"/>
  <c r="AU17" i="16" s="1"/>
  <c r="BC17" i="16" s="1"/>
  <c r="BK17" i="16" s="1"/>
  <c r="BS17" i="16" s="1"/>
  <c r="BE80" i="16"/>
  <c r="BG80" i="16" s="1"/>
  <c r="J15" i="14"/>
  <c r="Q56" i="15"/>
  <c r="AU28" i="17"/>
  <c r="BC28" i="17" s="1"/>
  <c r="BK28" i="17" s="1"/>
  <c r="BS28" i="17" s="1"/>
  <c r="Q35" i="16"/>
  <c r="D17" i="14"/>
  <c r="AW13" i="17"/>
  <c r="I25" i="18"/>
  <c r="I26" i="18" s="1"/>
  <c r="M25" i="18"/>
  <c r="M26" i="18" s="1"/>
  <c r="G21" i="17"/>
  <c r="G30" i="17" s="1"/>
  <c r="G31" i="17" s="1"/>
  <c r="Y23" i="16"/>
  <c r="Y24" i="16" s="1"/>
  <c r="F28" i="39"/>
  <c r="F30" i="39" s="1"/>
  <c r="N18" i="38"/>
  <c r="BC28" i="15"/>
  <c r="BM20" i="15"/>
  <c r="AW31" i="15"/>
  <c r="AM45" i="15"/>
  <c r="AO45" i="15" s="1"/>
  <c r="AG45" i="15"/>
  <c r="Q21" i="38"/>
  <c r="AG35" i="15"/>
  <c r="AU35" i="15"/>
  <c r="BC35" i="15" s="1"/>
  <c r="BK35" i="15" s="1"/>
  <c r="BS35" i="15" s="1"/>
  <c r="H21" i="38"/>
  <c r="BU42" i="15"/>
  <c r="BU48" i="15" s="1"/>
  <c r="BU49" i="15" s="1"/>
  <c r="BM48" i="15"/>
  <c r="BM49" i="15" s="1"/>
  <c r="W41" i="15"/>
  <c r="Y41" i="15" s="1"/>
  <c r="Y42" i="15" s="1"/>
  <c r="O43" i="15"/>
  <c r="AO68" i="15"/>
  <c r="AW65" i="15"/>
  <c r="BE65" i="15" s="1"/>
  <c r="BO65" i="15" s="1"/>
  <c r="AG68" i="15"/>
  <c r="AU41" i="15"/>
  <c r="BC41" i="15" s="1"/>
  <c r="BK41" i="15" s="1"/>
  <c r="BS41" i="15" s="1"/>
  <c r="S28" i="38"/>
  <c r="AA28" i="38" s="1"/>
  <c r="N28" i="38"/>
  <c r="N14" i="38"/>
  <c r="AG8" i="15"/>
  <c r="AO8" i="15" s="1"/>
  <c r="AW8" i="15" s="1"/>
  <c r="BE8" i="15" s="1"/>
  <c r="BM8" i="15" s="1"/>
  <c r="BU8" i="15" s="1"/>
  <c r="Q68" i="15"/>
  <c r="O47" i="15"/>
  <c r="G43" i="15"/>
  <c r="G48" i="15" s="1"/>
  <c r="D22" i="38" s="1"/>
  <c r="BE31" i="15"/>
  <c r="BE52" i="15" s="1"/>
  <c r="Y68" i="15"/>
  <c r="W28" i="15"/>
  <c r="AE28" i="15" s="1"/>
  <c r="AM28" i="15" s="1"/>
  <c r="O29" i="15"/>
  <c r="W23" i="15"/>
  <c r="O25" i="15"/>
  <c r="BU28" i="15"/>
  <c r="BS28" i="15" s="1"/>
  <c r="BK28" i="15"/>
  <c r="AE27" i="15"/>
  <c r="G25" i="15"/>
  <c r="G29" i="15"/>
  <c r="Y35" i="15"/>
  <c r="S14" i="38"/>
  <c r="AA14" i="38" s="1"/>
  <c r="AI14" i="15"/>
  <c r="Y45" i="15"/>
  <c r="G12" i="25"/>
  <c r="G39" i="16"/>
  <c r="O37" i="16"/>
  <c r="BU23" i="15"/>
  <c r="AE37" i="17"/>
  <c r="Q10" i="15"/>
  <c r="S9" i="15"/>
  <c r="BM48" i="16"/>
  <c r="BM49" i="16" s="1"/>
  <c r="BU38" i="16"/>
  <c r="BU48" i="16" s="1"/>
  <c r="AE19" i="17"/>
  <c r="W21" i="17"/>
  <c r="AO54" i="17"/>
  <c r="AG56" i="17"/>
  <c r="AU47" i="15"/>
  <c r="BC47" i="15" s="1"/>
  <c r="BK47" i="15" s="1"/>
  <c r="BS47" i="15" s="1"/>
  <c r="BC45" i="15"/>
  <c r="BK45" i="15" s="1"/>
  <c r="BS45" i="15" s="1"/>
  <c r="AE28" i="17"/>
  <c r="Y28" i="17"/>
  <c r="W29" i="17"/>
  <c r="AM79" i="17"/>
  <c r="AW78" i="17"/>
  <c r="BE78" i="17" s="1"/>
  <c r="BM78" i="17" s="1"/>
  <c r="BU78" i="17" s="1"/>
  <c r="K26" i="18"/>
  <c r="Z29" i="14"/>
  <c r="AU80" i="17"/>
  <c r="BE23" i="16"/>
  <c r="BM23" i="16" s="1"/>
  <c r="BU23" i="16" s="1"/>
  <c r="AM24" i="15"/>
  <c r="BE64" i="15"/>
  <c r="J23" i="14"/>
  <c r="D25" i="14"/>
  <c r="W43" i="16"/>
  <c r="BM48" i="17"/>
  <c r="BM49" i="17" s="1"/>
  <c r="BU38" i="17"/>
  <c r="BU48" i="17" s="1"/>
  <c r="BU49" i="17" s="1"/>
  <c r="AG55" i="16"/>
  <c r="B19" i="39"/>
  <c r="BE14" i="15"/>
  <c r="BM14" i="15" s="1"/>
  <c r="BU14" i="15" s="1"/>
  <c r="W46" i="15"/>
  <c r="AW61" i="16"/>
  <c r="I52" i="16"/>
  <c r="BM24" i="15"/>
  <c r="BC24" i="15"/>
  <c r="O45" i="16"/>
  <c r="G47" i="16"/>
  <c r="Y56" i="17"/>
  <c r="AU37" i="15"/>
  <c r="W42" i="17"/>
  <c r="O43" i="17"/>
  <c r="O48" i="17" s="1"/>
  <c r="O49" i="17" s="1"/>
  <c r="W19" i="16"/>
  <c r="O21" i="16"/>
  <c r="O30" i="16" s="1"/>
  <c r="Y35" i="16"/>
  <c r="AE35" i="16"/>
  <c r="O19" i="15"/>
  <c r="G21" i="15"/>
  <c r="Y68" i="16"/>
  <c r="AG64" i="16"/>
  <c r="AO64" i="16" s="1"/>
  <c r="AW64" i="16" s="1"/>
  <c r="BE64" i="16" s="1"/>
  <c r="BO64" i="16" s="1"/>
  <c r="AO62" i="16"/>
  <c r="AW62" i="16" s="1"/>
  <c r="BE62" i="16" s="1"/>
  <c r="BO62" i="16" s="1"/>
  <c r="AM17" i="15"/>
  <c r="AW13" i="15"/>
  <c r="J24" i="14"/>
  <c r="R24" i="14"/>
  <c r="AE23" i="16"/>
  <c r="E25" i="18"/>
  <c r="AE41" i="16"/>
  <c r="AG55" i="15"/>
  <c r="Y56" i="15"/>
  <c r="BU35" i="16"/>
  <c r="BU49" i="16" s="1"/>
  <c r="D20" i="39"/>
  <c r="B20" i="39" s="1"/>
  <c r="D12" i="39"/>
  <c r="D26" i="39" s="1"/>
  <c r="G21" i="16"/>
  <c r="G30" i="16" s="1"/>
  <c r="G31" i="16" s="1"/>
  <c r="Y14" i="17"/>
  <c r="W17" i="38"/>
  <c r="I49" i="15"/>
  <c r="I52" i="15" s="1"/>
  <c r="J20" i="14"/>
  <c r="AG17" i="15" l="1"/>
  <c r="S17" i="38" s="1"/>
  <c r="AA17" i="38" s="1"/>
  <c r="AU43" i="15"/>
  <c r="BC43" i="15" s="1"/>
  <c r="BK43" i="15" s="1"/>
  <c r="BS43" i="15" s="1"/>
  <c r="W29" i="15"/>
  <c r="AW68" i="15"/>
  <c r="W37" i="15"/>
  <c r="O39" i="15"/>
  <c r="AI13" i="15"/>
  <c r="S13" i="38"/>
  <c r="AA13" i="38" s="1"/>
  <c r="Y17" i="15"/>
  <c r="BU55" i="17"/>
  <c r="BU56" i="17" s="1"/>
  <c r="BM56" i="17"/>
  <c r="Q27" i="16"/>
  <c r="Q28" i="16" s="1"/>
  <c r="Q19" i="16"/>
  <c r="Q20" i="16" s="1"/>
  <c r="Q23" i="16"/>
  <c r="Q24" i="16" s="1"/>
  <c r="AM27" i="16"/>
  <c r="AG27" i="16"/>
  <c r="AG28" i="16" s="1"/>
  <c r="AE29" i="16"/>
  <c r="G49" i="15"/>
  <c r="AQ17" i="15"/>
  <c r="AE45" i="17"/>
  <c r="W47" i="17"/>
  <c r="AM49" i="15"/>
  <c r="AO49" i="15" s="1"/>
  <c r="Z15" i="14"/>
  <c r="L15" i="14"/>
  <c r="AU43" i="17"/>
  <c r="BC43" i="17" s="1"/>
  <c r="BK43" i="17" s="1"/>
  <c r="BS43" i="17" s="1"/>
  <c r="BC41" i="17"/>
  <c r="BK41" i="17" s="1"/>
  <c r="BS41" i="17" s="1"/>
  <c r="AU37" i="16"/>
  <c r="BE14" i="16"/>
  <c r="BM14" i="16" s="1"/>
  <c r="BU14" i="16" s="1"/>
  <c r="AU41" i="16"/>
  <c r="AU45" i="16"/>
  <c r="BM52" i="17"/>
  <c r="BM58" i="17" s="1"/>
  <c r="BM72" i="17" s="1"/>
  <c r="J17" i="14"/>
  <c r="Z17" i="14" s="1"/>
  <c r="AH17" i="14" s="1"/>
  <c r="R17" i="14"/>
  <c r="W25" i="17"/>
  <c r="AE24" i="17"/>
  <c r="AU39" i="17"/>
  <c r="BC37" i="17"/>
  <c r="BK37" i="17" s="1"/>
  <c r="BS37" i="17" s="1"/>
  <c r="BC45" i="17"/>
  <c r="BK45" i="17" s="1"/>
  <c r="BS45" i="17" s="1"/>
  <c r="AU47" i="17"/>
  <c r="BC47" i="17" s="1"/>
  <c r="BK47" i="17" s="1"/>
  <c r="BS47" i="17" s="1"/>
  <c r="BE52" i="17"/>
  <c r="BM31" i="17"/>
  <c r="BU31" i="17" s="1"/>
  <c r="Q17" i="16"/>
  <c r="BE82" i="16"/>
  <c r="BG82" i="16" s="1"/>
  <c r="BM80" i="16"/>
  <c r="BU80" i="16" s="1"/>
  <c r="AW61" i="17"/>
  <c r="AO68" i="17"/>
  <c r="Y17" i="16"/>
  <c r="AE17" i="16"/>
  <c r="AG17" i="16" s="1"/>
  <c r="AQ17" i="16" s="1"/>
  <c r="K9" i="25"/>
  <c r="Q13" i="17"/>
  <c r="AA10" i="17"/>
  <c r="Q78" i="17"/>
  <c r="Q14" i="17"/>
  <c r="K11" i="25"/>
  <c r="BU52" i="17"/>
  <c r="BU58" i="17" s="1"/>
  <c r="BU72" i="17" s="1"/>
  <c r="BU74" i="17" s="1"/>
  <c r="AU27" i="17"/>
  <c r="AU19" i="17"/>
  <c r="AU23" i="17"/>
  <c r="BE13" i="17"/>
  <c r="BM13" i="17" s="1"/>
  <c r="BU13" i="17" s="1"/>
  <c r="Y28" i="15"/>
  <c r="BU20" i="15"/>
  <c r="BS20" i="15" s="1"/>
  <c r="BK20" i="15"/>
  <c r="Y21" i="38"/>
  <c r="U21" i="38"/>
  <c r="L21" i="38"/>
  <c r="O48" i="15"/>
  <c r="O49" i="15" s="1"/>
  <c r="AQ35" i="15"/>
  <c r="S21" i="38"/>
  <c r="AA21" i="38" s="1"/>
  <c r="AE41" i="15"/>
  <c r="W43" i="15"/>
  <c r="AM27" i="15"/>
  <c r="AM29" i="15" s="1"/>
  <c r="AE29" i="15"/>
  <c r="AG27" i="15"/>
  <c r="W25" i="15"/>
  <c r="Y23" i="15"/>
  <c r="Y24" i="15" s="1"/>
  <c r="AE23" i="15"/>
  <c r="Z20" i="14"/>
  <c r="AH20" i="14" s="1"/>
  <c r="L20" i="14"/>
  <c r="AW24" i="16" s="1"/>
  <c r="AM23" i="16"/>
  <c r="AE25" i="16"/>
  <c r="AG23" i="16"/>
  <c r="AG24" i="16" s="1"/>
  <c r="Q30" i="16"/>
  <c r="O31" i="16"/>
  <c r="AB29" i="14"/>
  <c r="AB31" i="14" s="1"/>
  <c r="Z31" i="14" s="1"/>
  <c r="AG19" i="17"/>
  <c r="AG20" i="17" s="1"/>
  <c r="AE21" i="17"/>
  <c r="AM19" i="17"/>
  <c r="G48" i="16"/>
  <c r="W21" i="16"/>
  <c r="W30" i="16" s="1"/>
  <c r="AE19" i="16"/>
  <c r="Y19" i="16"/>
  <c r="Y20" i="16" s="1"/>
  <c r="BK24" i="15"/>
  <c r="BM30" i="15"/>
  <c r="BM31" i="15" s="1"/>
  <c r="BM52" i="15" s="1"/>
  <c r="BU24" i="15"/>
  <c r="AG56" i="16"/>
  <c r="AO55" i="16"/>
  <c r="G52" i="15"/>
  <c r="I58" i="15"/>
  <c r="I72" i="15" s="1"/>
  <c r="I58" i="16"/>
  <c r="I72" i="16" s="1"/>
  <c r="G52" i="16"/>
  <c r="G11" i="25"/>
  <c r="S10" i="38"/>
  <c r="AA10" i="38" s="1"/>
  <c r="Q14" i="15"/>
  <c r="Q13" i="15"/>
  <c r="Q19" i="15" s="1"/>
  <c r="Q20" i="15" s="1"/>
  <c r="G9" i="25"/>
  <c r="AA10" i="15"/>
  <c r="Y46" i="15"/>
  <c r="AI14" i="17"/>
  <c r="K12" i="25"/>
  <c r="Y35" i="17"/>
  <c r="Y45" i="17"/>
  <c r="Y46" i="17" s="1"/>
  <c r="Y41" i="17"/>
  <c r="Y42" i="17" s="1"/>
  <c r="O21" i="15"/>
  <c r="G30" i="15"/>
  <c r="AE42" i="17"/>
  <c r="W43" i="17"/>
  <c r="W48" i="17" s="1"/>
  <c r="W49" i="17" s="1"/>
  <c r="AO68" i="16"/>
  <c r="R25" i="14"/>
  <c r="D26" i="14"/>
  <c r="AU79" i="17"/>
  <c r="AU81" i="17" s="1"/>
  <c r="AO55" i="15"/>
  <c r="AG56" i="15"/>
  <c r="Z24" i="14"/>
  <c r="AH24" i="14" s="1"/>
  <c r="W19" i="15"/>
  <c r="AU39" i="15"/>
  <c r="BC37" i="15"/>
  <c r="BK37" i="15" s="1"/>
  <c r="BS37" i="15" s="1"/>
  <c r="BE61" i="16"/>
  <c r="AW68" i="16"/>
  <c r="J25" i="14"/>
  <c r="L23" i="14"/>
  <c r="AW27" i="16" s="1"/>
  <c r="Z23" i="14"/>
  <c r="AH23" i="14" s="1"/>
  <c r="AU19" i="15"/>
  <c r="AU21" i="15" s="1"/>
  <c r="AU23" i="15"/>
  <c r="AU25" i="15" s="1"/>
  <c r="BE13" i="15"/>
  <c r="AU27" i="15"/>
  <c r="AU29" i="15" s="1"/>
  <c r="AG35" i="16"/>
  <c r="W47" i="15"/>
  <c r="AE46" i="15"/>
  <c r="BM64" i="15"/>
  <c r="BE68" i="15"/>
  <c r="S26" i="38" s="1"/>
  <c r="AM37" i="17"/>
  <c r="AG37" i="17"/>
  <c r="AG38" i="17" s="1"/>
  <c r="AE39" i="17"/>
  <c r="AM41" i="16"/>
  <c r="AE43" i="16"/>
  <c r="AG41" i="16"/>
  <c r="AG42" i="16" s="1"/>
  <c r="H17" i="38"/>
  <c r="AU17" i="15"/>
  <c r="D22" i="39"/>
  <c r="D27" i="39" s="1"/>
  <c r="D28" i="39" s="1"/>
  <c r="AM28" i="17"/>
  <c r="AG28" i="17"/>
  <c r="AE29" i="17"/>
  <c r="AO56" i="17"/>
  <c r="AW54" i="17"/>
  <c r="Y37" i="17"/>
  <c r="Y38" i="17" s="1"/>
  <c r="Y48" i="17" s="1"/>
  <c r="R29" i="14"/>
  <c r="E26" i="18"/>
  <c r="AG68" i="16"/>
  <c r="W45" i="16"/>
  <c r="Q45" i="16"/>
  <c r="Q46" i="16" s="1"/>
  <c r="O47" i="16"/>
  <c r="B22" i="39"/>
  <c r="B27" i="39" s="1"/>
  <c r="B28" i="39" s="1"/>
  <c r="AW80" i="17"/>
  <c r="W30" i="17"/>
  <c r="W37" i="16"/>
  <c r="Q37" i="16"/>
  <c r="Q38" i="16" s="1"/>
  <c r="O39" i="16"/>
  <c r="AE37" i="15" l="1"/>
  <c r="Y37" i="15"/>
  <c r="Y38" i="15" s="1"/>
  <c r="Y48" i="15" s="1"/>
  <c r="Y49" i="15" s="1"/>
  <c r="W39" i="15"/>
  <c r="W48" i="15" s="1"/>
  <c r="W49" i="15" s="1"/>
  <c r="AE47" i="17"/>
  <c r="AG45" i="17"/>
  <c r="AG46" i="17" s="1"/>
  <c r="AM45" i="17"/>
  <c r="O48" i="16"/>
  <c r="O49" i="16" s="1"/>
  <c r="Q35" i="17"/>
  <c r="Q37" i="17"/>
  <c r="Q38" i="17" s="1"/>
  <c r="Q41" i="17"/>
  <c r="Q42" i="17" s="1"/>
  <c r="Q45" i="17"/>
  <c r="Q46" i="17" s="1"/>
  <c r="Q48" i="16"/>
  <c r="Q49" i="16" s="1"/>
  <c r="AU43" i="16"/>
  <c r="BC43" i="16" s="1"/>
  <c r="BK43" i="16" s="1"/>
  <c r="BS43" i="16" s="1"/>
  <c r="BC41" i="16"/>
  <c r="BK41" i="16" s="1"/>
  <c r="BS41" i="16" s="1"/>
  <c r="AU39" i="16"/>
  <c r="BC37" i="16"/>
  <c r="BK37" i="16" s="1"/>
  <c r="BS37" i="16" s="1"/>
  <c r="Q19" i="17"/>
  <c r="Q20" i="17" s="1"/>
  <c r="Q23" i="17"/>
  <c r="Q24" i="17" s="1"/>
  <c r="Q27" i="17"/>
  <c r="Q28" i="17" s="1"/>
  <c r="Q30" i="17"/>
  <c r="Q17" i="17"/>
  <c r="Q31" i="17" s="1"/>
  <c r="AO27" i="16"/>
  <c r="AO28" i="16" s="1"/>
  <c r="AM29" i="16"/>
  <c r="AU47" i="16"/>
  <c r="BC47" i="16" s="1"/>
  <c r="BK47" i="16" s="1"/>
  <c r="BS47" i="16" s="1"/>
  <c r="BC45" i="16"/>
  <c r="BK45" i="16" s="1"/>
  <c r="BS45" i="16" s="1"/>
  <c r="BC39" i="17"/>
  <c r="AU48" i="17"/>
  <c r="AW19" i="16"/>
  <c r="L16" i="14"/>
  <c r="AW20" i="16" s="1"/>
  <c r="AE25" i="17"/>
  <c r="AM24" i="17"/>
  <c r="AG24" i="17"/>
  <c r="AH15" i="14"/>
  <c r="AJ15" i="14" s="1"/>
  <c r="AB15" i="14"/>
  <c r="BU82" i="16"/>
  <c r="BW82" i="16" s="1"/>
  <c r="Q31" i="16"/>
  <c r="BC23" i="17"/>
  <c r="BK23" i="17" s="1"/>
  <c r="BS23" i="17" s="1"/>
  <c r="AU25" i="17"/>
  <c r="BC25" i="17" s="1"/>
  <c r="BK25" i="17" s="1"/>
  <c r="BS25" i="17" s="1"/>
  <c r="AU21" i="17"/>
  <c r="BC19" i="17"/>
  <c r="BK19" i="17" s="1"/>
  <c r="BS19" i="17" s="1"/>
  <c r="AW68" i="17"/>
  <c r="BE61" i="17"/>
  <c r="AU29" i="17"/>
  <c r="BC29" i="17" s="1"/>
  <c r="BK29" i="17" s="1"/>
  <c r="BS29" i="17" s="1"/>
  <c r="BC27" i="17"/>
  <c r="BK27" i="17" s="1"/>
  <c r="BS27" i="17" s="1"/>
  <c r="AM41" i="15"/>
  <c r="AG41" i="15"/>
  <c r="AG42" i="15" s="1"/>
  <c r="AE43" i="15"/>
  <c r="AM23" i="15"/>
  <c r="AG23" i="15"/>
  <c r="AG24" i="15" s="1"/>
  <c r="AE25" i="15"/>
  <c r="AO27" i="15"/>
  <c r="AG28" i="15"/>
  <c r="AO28" i="15" s="1"/>
  <c r="AU30" i="15"/>
  <c r="H18" i="38" s="1"/>
  <c r="U18" i="38" s="1"/>
  <c r="J26" i="14"/>
  <c r="L26" i="14" s="1"/>
  <c r="L34" i="14" s="1"/>
  <c r="Z25" i="14"/>
  <c r="W21" i="15"/>
  <c r="O30" i="15"/>
  <c r="O31" i="15" s="1"/>
  <c r="AM21" i="17"/>
  <c r="AO19" i="17"/>
  <c r="AO20" i="17" s="1"/>
  <c r="AY80" i="17"/>
  <c r="BE80" i="17"/>
  <c r="BM80" i="17" s="1"/>
  <c r="BU80" i="17" s="1"/>
  <c r="AW81" i="17"/>
  <c r="BO64" i="15"/>
  <c r="BU64" i="15"/>
  <c r="BU68" i="15" s="1"/>
  <c r="BM68" i="15"/>
  <c r="F26" i="14"/>
  <c r="R26" i="14"/>
  <c r="T26" i="14" s="1"/>
  <c r="BS24" i="15"/>
  <c r="BU30" i="15"/>
  <c r="BU31" i="15" s="1"/>
  <c r="BU52" i="15" s="1"/>
  <c r="AE30" i="17"/>
  <c r="Y37" i="16"/>
  <c r="Y38" i="16" s="1"/>
  <c r="AE37" i="16"/>
  <c r="W39" i="16"/>
  <c r="T29" i="14"/>
  <c r="T31" i="14" s="1"/>
  <c r="R31" i="14" s="1"/>
  <c r="AM43" i="16"/>
  <c r="AO41" i="16"/>
  <c r="AO42" i="16" s="1"/>
  <c r="AE47" i="15"/>
  <c r="AM46" i="15"/>
  <c r="AG46" i="15"/>
  <c r="BO61" i="16"/>
  <c r="BE68" i="16"/>
  <c r="BO68" i="16" s="1"/>
  <c r="AW55" i="15"/>
  <c r="AO56" i="15"/>
  <c r="M7" i="19"/>
  <c r="M7" i="25"/>
  <c r="Q52" i="16"/>
  <c r="AM29" i="17"/>
  <c r="AO28" i="17"/>
  <c r="Y49" i="17"/>
  <c r="Q17" i="15"/>
  <c r="Q27" i="15"/>
  <c r="Q28" i="15" s="1"/>
  <c r="Q23" i="15"/>
  <c r="Q24" i="15" s="1"/>
  <c r="E7" i="19"/>
  <c r="E7" i="25"/>
  <c r="AQ35" i="16"/>
  <c r="AU48" i="15"/>
  <c r="BC39" i="15"/>
  <c r="Q35" i="15"/>
  <c r="Q45" i="15"/>
  <c r="Q46" i="15" s="1"/>
  <c r="Q37" i="15"/>
  <c r="Q38" i="15" s="1"/>
  <c r="Q41" i="15"/>
  <c r="Q42" i="15" s="1"/>
  <c r="AM19" i="16"/>
  <c r="AG19" i="16"/>
  <c r="AG20" i="16" s="1"/>
  <c r="AE21" i="16"/>
  <c r="AE30" i="16" s="1"/>
  <c r="AO23" i="16"/>
  <c r="AO24" i="16" s="1"/>
  <c r="AM25" i="16"/>
  <c r="W31" i="17"/>
  <c r="Y30" i="17"/>
  <c r="Y31" i="17" s="1"/>
  <c r="Y52" i="17" s="1"/>
  <c r="Y45" i="16"/>
  <c r="Y46" i="16" s="1"/>
  <c r="W47" i="16"/>
  <c r="AE45" i="16"/>
  <c r="BC17" i="15"/>
  <c r="Y19" i="15"/>
  <c r="Y20" i="15" s="1"/>
  <c r="AE19" i="15"/>
  <c r="AM42" i="17"/>
  <c r="AE43" i="17"/>
  <c r="AE48" i="17" s="1"/>
  <c r="AE49" i="17" s="1"/>
  <c r="AG42" i="17"/>
  <c r="AG48" i="17" s="1"/>
  <c r="AG49" i="17" s="1"/>
  <c r="Y30" i="16"/>
  <c r="Y31" i="16" s="1"/>
  <c r="W31" i="16"/>
  <c r="BE24" i="16"/>
  <c r="BM24" i="16" s="1"/>
  <c r="BU24" i="16" s="1"/>
  <c r="AU24" i="16"/>
  <c r="AW56" i="17"/>
  <c r="BG54" i="17"/>
  <c r="BE56" i="17" s="1"/>
  <c r="U17" i="38"/>
  <c r="Y17" i="38"/>
  <c r="L17" i="38"/>
  <c r="AO37" i="17"/>
  <c r="AO38" i="17" s="1"/>
  <c r="AM39" i="17"/>
  <c r="BC23" i="15"/>
  <c r="BC25" i="15" s="1"/>
  <c r="BC27" i="15"/>
  <c r="BC29" i="15" s="1"/>
  <c r="BC19" i="15"/>
  <c r="BC21" i="15" s="1"/>
  <c r="BM13" i="15"/>
  <c r="BE27" i="16"/>
  <c r="BM27" i="16" s="1"/>
  <c r="BU27" i="16" s="1"/>
  <c r="AU27" i="16"/>
  <c r="L24" i="14"/>
  <c r="AW28" i="16" s="1"/>
  <c r="AW30" i="16" s="1"/>
  <c r="D18" i="38"/>
  <c r="G31" i="15"/>
  <c r="I21" i="19"/>
  <c r="I21" i="25"/>
  <c r="K21" i="25" s="1"/>
  <c r="BW74" i="17"/>
  <c r="AO56" i="16"/>
  <c r="AW55" i="16"/>
  <c r="G49" i="16"/>
  <c r="AM49" i="16"/>
  <c r="AO49" i="16" s="1"/>
  <c r="L18" i="38" l="1"/>
  <c r="AE39" i="15"/>
  <c r="AE48" i="15" s="1"/>
  <c r="AE49" i="15" s="1"/>
  <c r="AG37" i="15"/>
  <c r="AG38" i="15" s="1"/>
  <c r="AG48" i="15" s="1"/>
  <c r="AG49" i="15" s="1"/>
  <c r="AO50" i="15" s="1"/>
  <c r="AQ50" i="15" s="1"/>
  <c r="AM37" i="15"/>
  <c r="BC21" i="17"/>
  <c r="BK21" i="17" s="1"/>
  <c r="BS21" i="17" s="1"/>
  <c r="AU30" i="17"/>
  <c r="AU49" i="17"/>
  <c r="AW48" i="17"/>
  <c r="AW49" i="17" s="1"/>
  <c r="AW52" i="17" s="1"/>
  <c r="AW58" i="17" s="1"/>
  <c r="AW72" i="17" s="1"/>
  <c r="AU48" i="16"/>
  <c r="BC39" i="16"/>
  <c r="BC48" i="17"/>
  <c r="BC49" i="17" s="1"/>
  <c r="BK39" i="17"/>
  <c r="AM30" i="17"/>
  <c r="Q48" i="17"/>
  <c r="Q49" i="17" s="1"/>
  <c r="Q52" i="17" s="1"/>
  <c r="AO24" i="17"/>
  <c r="AM25" i="17"/>
  <c r="BE68" i="17"/>
  <c r="BO68" i="17" s="1"/>
  <c r="BO61" i="17"/>
  <c r="AO45" i="17"/>
  <c r="AO46" i="17" s="1"/>
  <c r="AM47" i="17"/>
  <c r="R32" i="14"/>
  <c r="AW85" i="16" s="1"/>
  <c r="AU20" i="16"/>
  <c r="BC20" i="16" s="1"/>
  <c r="BK20" i="16" s="1"/>
  <c r="BS20" i="16" s="1"/>
  <c r="BE20" i="16"/>
  <c r="BM20" i="16" s="1"/>
  <c r="BU20" i="16" s="1"/>
  <c r="AU19" i="16"/>
  <c r="BE19" i="16"/>
  <c r="BM19" i="16" s="1"/>
  <c r="BU19" i="16" s="1"/>
  <c r="AU31" i="15"/>
  <c r="Q30" i="15"/>
  <c r="Q31" i="15" s="1"/>
  <c r="AO41" i="15"/>
  <c r="AO42" i="15" s="1"/>
  <c r="AM43" i="15"/>
  <c r="AO23" i="15"/>
  <c r="AO24" i="15" s="1"/>
  <c r="AM25" i="15"/>
  <c r="AG37" i="16"/>
  <c r="AG38" i="16" s="1"/>
  <c r="AE39" i="16"/>
  <c r="AM37" i="16"/>
  <c r="AW31" i="16"/>
  <c r="BE30" i="16"/>
  <c r="Q7" i="19"/>
  <c r="B3" i="23"/>
  <c r="B4" i="23" s="1"/>
  <c r="O52" i="16"/>
  <c r="Q58" i="16"/>
  <c r="Q72" i="16" s="1"/>
  <c r="Q74" i="16" s="1"/>
  <c r="BC24" i="16"/>
  <c r="BK24" i="16" s="1"/>
  <c r="BS24" i="16" s="1"/>
  <c r="AU25" i="16"/>
  <c r="AO42" i="17"/>
  <c r="AM43" i="17"/>
  <c r="AM48" i="17" s="1"/>
  <c r="AM49" i="17" s="1"/>
  <c r="AO49" i="17" s="1"/>
  <c r="BK17" i="15"/>
  <c r="AE31" i="16"/>
  <c r="AG30" i="16"/>
  <c r="AG31" i="16" s="1"/>
  <c r="AM47" i="15"/>
  <c r="AO46" i="15"/>
  <c r="Y48" i="16"/>
  <c r="Y49" i="16" s="1"/>
  <c r="Y52" i="16" s="1"/>
  <c r="AO30" i="17"/>
  <c r="AM31" i="17"/>
  <c r="AM80" i="17"/>
  <c r="BE28" i="16"/>
  <c r="BM28" i="16" s="1"/>
  <c r="BU28" i="16" s="1"/>
  <c r="AU28" i="16"/>
  <c r="BC28" i="16" s="1"/>
  <c r="BK28" i="16" s="1"/>
  <c r="BS28" i="16" s="1"/>
  <c r="AO48" i="17"/>
  <c r="AY48" i="17" s="1"/>
  <c r="AM45" i="16"/>
  <c r="AG45" i="16"/>
  <c r="AG46" i="16" s="1"/>
  <c r="AE47" i="16"/>
  <c r="BC48" i="15"/>
  <c r="BC49" i="15" s="1"/>
  <c r="BK39" i="15"/>
  <c r="AE31" i="17"/>
  <c r="AG30" i="17"/>
  <c r="AG31" i="17" s="1"/>
  <c r="AG52" i="17" s="1"/>
  <c r="BO68" i="15"/>
  <c r="J26" i="38"/>
  <c r="BG55" i="16"/>
  <c r="BE56" i="16" s="1"/>
  <c r="AW56" i="16"/>
  <c r="BC27" i="16"/>
  <c r="BK27" i="16" s="1"/>
  <c r="BS27" i="16" s="1"/>
  <c r="AU29" i="16"/>
  <c r="BC29" i="16" s="1"/>
  <c r="BK29" i="16" s="1"/>
  <c r="BS29" i="16" s="1"/>
  <c r="AM21" i="16"/>
  <c r="AM30" i="16" s="1"/>
  <c r="AO19" i="16"/>
  <c r="AO20" i="16" s="1"/>
  <c r="AW48" i="15"/>
  <c r="H22" i="38"/>
  <c r="AU49" i="15"/>
  <c r="B31" i="23"/>
  <c r="BU13" i="15"/>
  <c r="BK27" i="15"/>
  <c r="BK29" i="15" s="1"/>
  <c r="BK19" i="15"/>
  <c r="BK21" i="15" s="1"/>
  <c r="BK23" i="15"/>
  <c r="BK25" i="15" s="1"/>
  <c r="AM19" i="15"/>
  <c r="AO19" i="15" s="1"/>
  <c r="AO20" i="15" s="1"/>
  <c r="AG19" i="15"/>
  <c r="AG20" i="15" s="1"/>
  <c r="W52" i="17"/>
  <c r="Y58" i="17"/>
  <c r="Y72" i="17" s="1"/>
  <c r="BE55" i="15"/>
  <c r="AW56" i="15"/>
  <c r="S24" i="38" s="1"/>
  <c r="T34" i="14"/>
  <c r="T36" i="14" s="1"/>
  <c r="BE81" i="17"/>
  <c r="BM81" i="17" s="1"/>
  <c r="BU81" i="17" s="1"/>
  <c r="BU91" i="17" s="1"/>
  <c r="W30" i="15"/>
  <c r="AE21" i="15"/>
  <c r="BG56" i="17"/>
  <c r="BE58" i="17"/>
  <c r="BE72" i="17" s="1"/>
  <c r="AH25" i="14"/>
  <c r="AH26" i="14" s="1"/>
  <c r="Z26" i="14"/>
  <c r="BC30" i="15"/>
  <c r="BC31" i="15" s="1"/>
  <c r="C25" i="23"/>
  <c r="D25" i="23" s="1"/>
  <c r="K21" i="19"/>
  <c r="Q48" i="15"/>
  <c r="Q49" i="15" s="1"/>
  <c r="Q7" i="25"/>
  <c r="W48" i="16"/>
  <c r="W49" i="16" s="1"/>
  <c r="AO37" i="15" l="1"/>
  <c r="AO38" i="15" s="1"/>
  <c r="AM39" i="15"/>
  <c r="O52" i="17"/>
  <c r="Q58" i="17"/>
  <c r="Q72" i="17" s="1"/>
  <c r="Q74" i="17" s="1"/>
  <c r="BC19" i="16"/>
  <c r="BK19" i="16" s="1"/>
  <c r="BS19" i="16" s="1"/>
  <c r="AU21" i="16"/>
  <c r="BC21" i="16" s="1"/>
  <c r="BK21" i="16" s="1"/>
  <c r="BS21" i="16" s="1"/>
  <c r="AE48" i="16"/>
  <c r="AE49" i="16" s="1"/>
  <c r="BS39" i="17"/>
  <c r="BS48" i="17" s="1"/>
  <c r="BS49" i="17" s="1"/>
  <c r="BK48" i="17"/>
  <c r="BK49" i="17" s="1"/>
  <c r="BK39" i="16"/>
  <c r="BC48" i="16"/>
  <c r="BC49" i="16" s="1"/>
  <c r="AW48" i="16"/>
  <c r="AW49" i="16" s="1"/>
  <c r="AW50" i="16" s="1"/>
  <c r="AU49" i="16"/>
  <c r="Q52" i="15"/>
  <c r="Q58" i="15" s="1"/>
  <c r="Q72" i="15" s="1"/>
  <c r="Q74" i="15" s="1"/>
  <c r="AU31" i="17"/>
  <c r="BC31" i="17" s="1"/>
  <c r="BK31" i="17" s="1"/>
  <c r="BS31" i="17" s="1"/>
  <c r="BC30" i="17"/>
  <c r="BK30" i="17" s="1"/>
  <c r="BS30" i="17" s="1"/>
  <c r="AO48" i="15"/>
  <c r="S22" i="38" s="1"/>
  <c r="AM48" i="15"/>
  <c r="Q22" i="38" s="1"/>
  <c r="Y22" i="38" s="1"/>
  <c r="W52" i="16"/>
  <c r="Y58" i="16"/>
  <c r="Y72" i="16" s="1"/>
  <c r="Y74" i="16" s="1"/>
  <c r="BC25" i="16"/>
  <c r="BK25" i="16" s="1"/>
  <c r="BS25" i="16" s="1"/>
  <c r="AU30" i="16"/>
  <c r="AJ26" i="14"/>
  <c r="AJ34" i="14" s="1"/>
  <c r="AH32" i="14"/>
  <c r="BA85" i="16" s="1"/>
  <c r="BK30" i="15"/>
  <c r="BE74" i="17"/>
  <c r="BM74" i="17"/>
  <c r="BK48" i="15"/>
  <c r="BK49" i="15" s="1"/>
  <c r="BS39" i="15"/>
  <c r="BS48" i="15" s="1"/>
  <c r="BS49" i="15" s="1"/>
  <c r="AO50" i="17"/>
  <c r="AQ50" i="17" s="1"/>
  <c r="AW50" i="17"/>
  <c r="BS19" i="15"/>
  <c r="BS21" i="15" s="1"/>
  <c r="BS27" i="15"/>
  <c r="BS29" i="15" s="1"/>
  <c r="BS23" i="15"/>
  <c r="BS25" i="15" s="1"/>
  <c r="AO80" i="17"/>
  <c r="AO81" i="17" s="1"/>
  <c r="AM81" i="17"/>
  <c r="AB26" i="14"/>
  <c r="AB34" i="14" s="1"/>
  <c r="Z32" i="14"/>
  <c r="AY85" i="16" s="1"/>
  <c r="AM31" i="16"/>
  <c r="AO30" i="16"/>
  <c r="BG55" i="15"/>
  <c r="BM55" i="15"/>
  <c r="BE56" i="15"/>
  <c r="BM30" i="16"/>
  <c r="BE31" i="16"/>
  <c r="BE52" i="16" s="1"/>
  <c r="BE58" i="16" s="1"/>
  <c r="BE72" i="16" s="1"/>
  <c r="AE30" i="15"/>
  <c r="AM21" i="15"/>
  <c r="AM30" i="15" s="1"/>
  <c r="BG56" i="16"/>
  <c r="W31" i="15"/>
  <c r="Y30" i="15"/>
  <c r="Y31" i="15" s="1"/>
  <c r="Y52" i="15" s="1"/>
  <c r="U22" i="38"/>
  <c r="L22" i="38"/>
  <c r="AA26" i="38"/>
  <c r="W26" i="38"/>
  <c r="N26" i="38"/>
  <c r="AO31" i="17"/>
  <c r="AY30" i="17"/>
  <c r="BK31" i="15"/>
  <c r="BS17" i="15"/>
  <c r="S74" i="16"/>
  <c r="M9" i="25"/>
  <c r="M9" i="19"/>
  <c r="AO37" i="16"/>
  <c r="AO38" i="16" s="1"/>
  <c r="AM39" i="16"/>
  <c r="J22" i="38"/>
  <c r="AW49" i="15"/>
  <c r="AO45" i="16"/>
  <c r="AO46" i="16" s="1"/>
  <c r="AM47" i="16"/>
  <c r="AE52" i="17"/>
  <c r="AG58" i="17"/>
  <c r="AG72" i="17" s="1"/>
  <c r="AG74" i="17" s="1"/>
  <c r="AG48" i="16"/>
  <c r="AG49" i="16" s="1"/>
  <c r="AO50" i="16" s="1"/>
  <c r="AQ50" i="16" s="1"/>
  <c r="BK48" i="16" l="1"/>
  <c r="BK49" i="16" s="1"/>
  <c r="BS39" i="16"/>
  <c r="BS48" i="16" s="1"/>
  <c r="BS49" i="16" s="1"/>
  <c r="O52" i="15"/>
  <c r="AW52" i="16"/>
  <c r="AW58" i="16" s="1"/>
  <c r="AW72" i="16" s="1"/>
  <c r="BE74" i="16"/>
  <c r="M17" i="25" s="1"/>
  <c r="O17" i="25" s="1"/>
  <c r="I9" i="19"/>
  <c r="S74" i="17"/>
  <c r="I9" i="25"/>
  <c r="AY48" i="15"/>
  <c r="Y74" i="17"/>
  <c r="C32" i="23"/>
  <c r="O9" i="19"/>
  <c r="Q18" i="38"/>
  <c r="Y18" i="38" s="1"/>
  <c r="AO30" i="15"/>
  <c r="AM31" i="15"/>
  <c r="AO31" i="16"/>
  <c r="AY30" i="16"/>
  <c r="AO83" i="17"/>
  <c r="AW83" i="17"/>
  <c r="AY83" i="17" s="1"/>
  <c r="AY50" i="17"/>
  <c r="AJ36" i="14"/>
  <c r="AG30" i="15"/>
  <c r="AG31" i="15" s="1"/>
  <c r="AG52" i="15" s="1"/>
  <c r="AE31" i="15"/>
  <c r="M17" i="19"/>
  <c r="AU31" i="16"/>
  <c r="BC30" i="16"/>
  <c r="BM31" i="16"/>
  <c r="BM52" i="16" s="1"/>
  <c r="BM58" i="16" s="1"/>
  <c r="BM72" i="16" s="1"/>
  <c r="BM74" i="16" s="1"/>
  <c r="BU30" i="16"/>
  <c r="BU31" i="16" s="1"/>
  <c r="BU52" i="16" s="1"/>
  <c r="BU58" i="16" s="1"/>
  <c r="BU72" i="16" s="1"/>
  <c r="AB36" i="14"/>
  <c r="AB38" i="14"/>
  <c r="AW50" i="15"/>
  <c r="AY50" i="15" s="1"/>
  <c r="AW52" i="15"/>
  <c r="AW58" i="15" s="1"/>
  <c r="AW72" i="15" s="1"/>
  <c r="AG52" i="16"/>
  <c r="BS30" i="15"/>
  <c r="BS31" i="15" s="1"/>
  <c r="BO74" i="17"/>
  <c r="I18" i="25"/>
  <c r="K18" i="25" s="1"/>
  <c r="I18" i="19"/>
  <c r="M11" i="25"/>
  <c r="AA74" i="16"/>
  <c r="M11" i="19"/>
  <c r="Y58" i="15"/>
  <c r="Y72" i="15" s="1"/>
  <c r="Y74" i="15" s="1"/>
  <c r="W52" i="15"/>
  <c r="I17" i="19"/>
  <c r="BG74" i="17"/>
  <c r="I17" i="25"/>
  <c r="K17" i="25" s="1"/>
  <c r="I12" i="19"/>
  <c r="AI74" i="17"/>
  <c r="I12" i="25"/>
  <c r="N22" i="38"/>
  <c r="W22" i="38"/>
  <c r="AA22" i="38"/>
  <c r="BG56" i="15"/>
  <c r="J24" i="38"/>
  <c r="BE58" i="15"/>
  <c r="BE72" i="15" s="1"/>
  <c r="AM48" i="16"/>
  <c r="AO32" i="17"/>
  <c r="AQ32" i="17" s="1"/>
  <c r="AO52" i="17"/>
  <c r="AW32" i="17"/>
  <c r="BM56" i="15"/>
  <c r="BM58" i="15" s="1"/>
  <c r="BM72" i="15" s="1"/>
  <c r="BU55" i="15"/>
  <c r="BU56" i="15" s="1"/>
  <c r="BU58" i="15" s="1"/>
  <c r="BU72" i="15" s="1"/>
  <c r="AY50" i="16"/>
  <c r="AO48" i="16"/>
  <c r="AY48" i="16" s="1"/>
  <c r="E9" i="25"/>
  <c r="E9" i="19"/>
  <c r="S74" i="15"/>
  <c r="I11" i="25" l="1"/>
  <c r="I11" i="19"/>
  <c r="AA74" i="17"/>
  <c r="AY32" i="17"/>
  <c r="K9" i="19"/>
  <c r="C18" i="23"/>
  <c r="BG74" i="16"/>
  <c r="BM74" i="15"/>
  <c r="BO74" i="15" s="1"/>
  <c r="BE74" i="15"/>
  <c r="E17" i="25" s="1"/>
  <c r="E18" i="19"/>
  <c r="E18" i="25"/>
  <c r="K18" i="19"/>
  <c r="C24" i="23"/>
  <c r="D24" i="23" s="1"/>
  <c r="C37" i="23"/>
  <c r="D37" i="23" s="1"/>
  <c r="O17" i="19"/>
  <c r="AO52" i="16"/>
  <c r="AO32" i="16"/>
  <c r="AQ32" i="16" s="1"/>
  <c r="AW32" i="16"/>
  <c r="AY32" i="16" s="1"/>
  <c r="AM52" i="17"/>
  <c r="AO58" i="17"/>
  <c r="AO72" i="17" s="1"/>
  <c r="K17" i="19"/>
  <c r="C23" i="23"/>
  <c r="D23" i="23" s="1"/>
  <c r="BU74" i="16"/>
  <c r="BU85" i="16"/>
  <c r="M18" i="19"/>
  <c r="BO74" i="16"/>
  <c r="M18" i="25"/>
  <c r="O18" i="25" s="1"/>
  <c r="AE52" i="15"/>
  <c r="AG58" i="15"/>
  <c r="AG72" i="15" s="1"/>
  <c r="AG74" i="15" s="1"/>
  <c r="AO31" i="15"/>
  <c r="AY30" i="15"/>
  <c r="S18" i="38"/>
  <c r="AA18" i="38" s="1"/>
  <c r="Q9" i="25"/>
  <c r="AA74" i="15"/>
  <c r="E11" i="25"/>
  <c r="E11" i="19"/>
  <c r="AG58" i="16"/>
  <c r="AG72" i="16" s="1"/>
  <c r="AG74" i="16" s="1"/>
  <c r="AE52" i="16"/>
  <c r="C20" i="23"/>
  <c r="K12" i="19"/>
  <c r="C33" i="23"/>
  <c r="D33" i="23" s="1"/>
  <c r="O11" i="19"/>
  <c r="BK30" i="16"/>
  <c r="BC31" i="16"/>
  <c r="G9" i="19"/>
  <c r="C4" i="23"/>
  <c r="Q9" i="19"/>
  <c r="S9" i="19" s="1"/>
  <c r="BU74" i="15"/>
  <c r="W24" i="38"/>
  <c r="AA24" i="38"/>
  <c r="N24" i="38"/>
  <c r="AQ83" i="17"/>
  <c r="BU83" i="17"/>
  <c r="BW83" i="17" s="1"/>
  <c r="D32" i="23"/>
  <c r="B32" i="23"/>
  <c r="B33" i="23" s="1"/>
  <c r="D18" i="23" l="1"/>
  <c r="B18" i="23"/>
  <c r="B19" i="23" s="1"/>
  <c r="BG74" i="15"/>
  <c r="K11" i="19"/>
  <c r="C19" i="23"/>
  <c r="D19" i="23" s="1"/>
  <c r="E17" i="19"/>
  <c r="G17" i="19" s="1"/>
  <c r="AM52" i="16"/>
  <c r="AO58" i="16"/>
  <c r="AO72" i="16" s="1"/>
  <c r="M21" i="19"/>
  <c r="M21" i="25"/>
  <c r="O21" i="25" s="1"/>
  <c r="BW74" i="16"/>
  <c r="M12" i="19"/>
  <c r="AI74" i="16"/>
  <c r="M12" i="25"/>
  <c r="AO32" i="15"/>
  <c r="AQ32" i="15" s="1"/>
  <c r="AW32" i="15"/>
  <c r="AO52" i="15"/>
  <c r="BW74" i="15"/>
  <c r="E21" i="19"/>
  <c r="E21" i="25"/>
  <c r="C5" i="23"/>
  <c r="D5" i="23" s="1"/>
  <c r="Q11" i="19"/>
  <c r="G11" i="19"/>
  <c r="AI74" i="15"/>
  <c r="E12" i="25"/>
  <c r="E12" i="19"/>
  <c r="D4" i="23"/>
  <c r="B5" i="23"/>
  <c r="Q11" i="25"/>
  <c r="AO74" i="17"/>
  <c r="AW74" i="17"/>
  <c r="D20" i="23"/>
  <c r="B20" i="23"/>
  <c r="B21" i="23" s="1"/>
  <c r="Q18" i="19"/>
  <c r="S18" i="19" s="1"/>
  <c r="C10" i="23"/>
  <c r="D10" i="23" s="1"/>
  <c r="G18" i="19"/>
  <c r="G18" i="25"/>
  <c r="Q18" i="25"/>
  <c r="BK31" i="16"/>
  <c r="BS30" i="16"/>
  <c r="BS31" i="16" s="1"/>
  <c r="G17" i="25"/>
  <c r="Q17" i="25"/>
  <c r="O18" i="19"/>
  <c r="C38" i="23"/>
  <c r="D38" i="23" s="1"/>
  <c r="C9" i="23" l="1"/>
  <c r="D9" i="23" s="1"/>
  <c r="B6" i="23"/>
  <c r="Q12" i="25"/>
  <c r="Q17" i="19"/>
  <c r="S17" i="19" s="1"/>
  <c r="AY32" i="15"/>
  <c r="C39" i="23"/>
  <c r="D39" i="23" s="1"/>
  <c r="O21" i="19"/>
  <c r="AO74" i="16"/>
  <c r="AW74" i="16"/>
  <c r="I16" i="19"/>
  <c r="AY74" i="17"/>
  <c r="I16" i="25"/>
  <c r="S11" i="19"/>
  <c r="AQ74" i="17"/>
  <c r="I13" i="25"/>
  <c r="I13" i="19"/>
  <c r="G21" i="25"/>
  <c r="Q21" i="25"/>
  <c r="O12" i="19"/>
  <c r="C34" i="23"/>
  <c r="AM52" i="15"/>
  <c r="AO58" i="15"/>
  <c r="AO72" i="15" s="1"/>
  <c r="G12" i="19"/>
  <c r="C6" i="23"/>
  <c r="D6" i="23" s="1"/>
  <c r="Q12" i="19"/>
  <c r="S12" i="19" s="1"/>
  <c r="C11" i="23"/>
  <c r="D11" i="23" s="1"/>
  <c r="G21" i="19"/>
  <c r="Q21" i="19"/>
  <c r="S21" i="19" s="1"/>
  <c r="B7" i="23" l="1"/>
  <c r="I19" i="25"/>
  <c r="K16" i="25"/>
  <c r="AO74" i="15"/>
  <c r="AW74" i="15"/>
  <c r="K13" i="25"/>
  <c r="I14" i="25"/>
  <c r="I23" i="25" s="1"/>
  <c r="AY74" i="16"/>
  <c r="M16" i="19"/>
  <c r="M16" i="25"/>
  <c r="K13" i="19"/>
  <c r="C21" i="23"/>
  <c r="I14" i="19"/>
  <c r="K16" i="19"/>
  <c r="C22" i="23"/>
  <c r="D22" i="23" s="1"/>
  <c r="I19" i="19"/>
  <c r="AQ74" i="16"/>
  <c r="M13" i="19"/>
  <c r="M13" i="25"/>
  <c r="D34" i="23"/>
  <c r="B34" i="23"/>
  <c r="I23" i="19" l="1"/>
  <c r="K23" i="19" s="1"/>
  <c r="AQ74" i="15"/>
  <c r="E13" i="19"/>
  <c r="E13" i="25"/>
  <c r="AY74" i="15"/>
  <c r="E16" i="25"/>
  <c r="E16" i="19"/>
  <c r="D21" i="23"/>
  <c r="B22" i="23"/>
  <c r="B23" i="23" s="1"/>
  <c r="B24" i="23" s="1"/>
  <c r="B25" i="23" s="1"/>
  <c r="B26" i="23" s="1"/>
  <c r="O13" i="25"/>
  <c r="M14" i="25"/>
  <c r="C35" i="23"/>
  <c r="D35" i="23" s="1"/>
  <c r="O13" i="19"/>
  <c r="M14" i="19"/>
  <c r="M19" i="25"/>
  <c r="O16" i="25"/>
  <c r="C36" i="23"/>
  <c r="D36" i="23" s="1"/>
  <c r="O16" i="19"/>
  <c r="M19" i="19"/>
  <c r="M23" i="19" l="1"/>
  <c r="O23" i="19" s="1"/>
  <c r="G13" i="25"/>
  <c r="Q13" i="25"/>
  <c r="Q14" i="25" s="1"/>
  <c r="E14" i="25"/>
  <c r="M23" i="25"/>
  <c r="C7" i="23"/>
  <c r="Q13" i="19"/>
  <c r="G13" i="19"/>
  <c r="E14" i="19"/>
  <c r="E23" i="19" s="1"/>
  <c r="C8" i="23"/>
  <c r="D8" i="23" s="1"/>
  <c r="Q16" i="19"/>
  <c r="G16" i="19"/>
  <c r="E19" i="19"/>
  <c r="G16" i="25"/>
  <c r="E19" i="25"/>
  <c r="Q16" i="25"/>
  <c r="Q19" i="25" s="1"/>
  <c r="B35" i="23"/>
  <c r="B36" i="23" s="1"/>
  <c r="B37" i="23" s="1"/>
  <c r="B38" i="23" s="1"/>
  <c r="B39" i="23" s="1"/>
  <c r="B40" i="23" s="1"/>
  <c r="G23" i="19" l="1"/>
  <c r="Q23" i="19"/>
  <c r="S23" i="19" s="1"/>
  <c r="E23" i="25"/>
  <c r="Q23" i="25" s="1"/>
  <c r="S13" i="19"/>
  <c r="Q14" i="19"/>
  <c r="S16" i="19"/>
  <c r="Q19" i="19"/>
  <c r="D7" i="23"/>
  <c r="B8" i="23"/>
  <c r="B9" i="23" s="1"/>
  <c r="B10" i="23" s="1"/>
  <c r="B11" i="23" s="1"/>
  <c r="B1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MMaedler</author>
  </authors>
  <commentList>
    <comment ref="C60" authorId="0" shapeId="0" xr:uid="{00000000-0006-0000-0100-000001000000}">
      <text>
        <r>
          <rPr>
            <b/>
            <sz val="9"/>
            <color indexed="81"/>
            <rFont val="Tahoma"/>
            <family val="2"/>
          </rPr>
          <t>MMaedler:</t>
        </r>
        <r>
          <rPr>
            <sz val="9"/>
            <color indexed="81"/>
            <rFont val="Tahoma"/>
            <family val="2"/>
          </rPr>
          <t xml:space="preserve">
According to the case exhibits, these positions are fixed costs. Therefore, I simply treat them as fixed in this variance analysis. However, one could make an argument that they may vary with the level of activity and should hence be variable.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MMaedler</author>
  </authors>
  <commentList>
    <comment ref="C60" authorId="0" shapeId="0" xr:uid="{00000000-0006-0000-0400-000001000000}">
      <text>
        <r>
          <rPr>
            <b/>
            <sz val="9"/>
            <color indexed="81"/>
            <rFont val="Tahoma"/>
            <family val="2"/>
          </rPr>
          <t>MMaedler:</t>
        </r>
        <r>
          <rPr>
            <sz val="9"/>
            <color indexed="81"/>
            <rFont val="Tahoma"/>
            <family val="2"/>
          </rPr>
          <t xml:space="preserve">
According to the case exhibits, these positions are fixed costs. Therefore, I simply treat them as fixed in this variance analysis. However, one could make an argument that they may vary with the level of activity and should hence be variable.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MMaedler</author>
  </authors>
  <commentList>
    <comment ref="C60" authorId="0" shapeId="0" xr:uid="{00000000-0006-0000-0600-000001000000}">
      <text>
        <r>
          <rPr>
            <b/>
            <sz val="9"/>
            <color indexed="81"/>
            <rFont val="Tahoma"/>
            <family val="2"/>
          </rPr>
          <t>MMaedler:</t>
        </r>
        <r>
          <rPr>
            <sz val="9"/>
            <color indexed="81"/>
            <rFont val="Tahoma"/>
            <family val="2"/>
          </rPr>
          <t xml:space="preserve">
According to the case exhibits, these positions are fixed costs. Therefore, I simply treat them as fixed in this variance analysis. However, one could make an argument that they may vary with the level of activity and should hence be variable.</t>
        </r>
      </text>
    </comment>
  </commentList>
</comments>
</file>

<file path=xl/sharedStrings.xml><?xml version="1.0" encoding="utf-8"?>
<sst xmlns="http://schemas.openxmlformats.org/spreadsheetml/2006/main" count="1761" uniqueCount="171">
  <si>
    <t>Position</t>
  </si>
  <si>
    <t>Labor</t>
  </si>
  <si>
    <t>Rent</t>
  </si>
  <si>
    <t>Depreciation</t>
  </si>
  <si>
    <t>Dairy ingredients</t>
  </si>
  <si>
    <t>Product Mix</t>
  </si>
  <si>
    <t>Ice-cream</t>
  </si>
  <si>
    <t>Delivery Expenses</t>
  </si>
  <si>
    <t>Depreciation of truck</t>
  </si>
  <si>
    <t>Fixed S&amp;GA:</t>
  </si>
  <si>
    <t>Selling Expenses</t>
  </si>
  <si>
    <t>Advertising</t>
  </si>
  <si>
    <t>Administrative Salaries and Expenses</t>
  </si>
  <si>
    <t>Allocated Central Office Expenses</t>
  </si>
  <si>
    <t>EBIT</t>
  </si>
  <si>
    <t>Spain</t>
  </si>
  <si>
    <t>France</t>
  </si>
  <si>
    <t>Other ingredients (100gr.)</t>
  </si>
  <si>
    <t>Miscellaneous</t>
  </si>
  <si>
    <t>Unit</t>
  </si>
  <si>
    <t>Total</t>
  </si>
  <si>
    <t>Effect</t>
  </si>
  <si>
    <t>Actual</t>
  </si>
  <si>
    <t>Sales Price</t>
  </si>
  <si>
    <t>Variable COGS</t>
  </si>
  <si>
    <t>Fixed COGS</t>
  </si>
  <si>
    <t>Transferred</t>
  </si>
  <si>
    <t>Produced</t>
  </si>
  <si>
    <t>Previous year</t>
  </si>
  <si>
    <t>Growth rate</t>
  </si>
  <si>
    <t>Specialities</t>
  </si>
  <si>
    <t>Volumes</t>
  </si>
  <si>
    <t>Market</t>
  </si>
  <si>
    <t>This year</t>
  </si>
  <si>
    <t>Plan (Budget)</t>
  </si>
  <si>
    <t>B, T, or A*</t>
  </si>
  <si>
    <t>Rate</t>
  </si>
  <si>
    <t>A</t>
  </si>
  <si>
    <t>B</t>
  </si>
  <si>
    <t>Variance</t>
  </si>
  <si>
    <t>T</t>
  </si>
  <si>
    <t>F or U**</t>
  </si>
  <si>
    <t>Market Share</t>
  </si>
  <si>
    <t>Amounts</t>
  </si>
  <si>
    <t>S&amp;GA</t>
  </si>
  <si>
    <t>-</t>
  </si>
  <si>
    <t>Market Size</t>
  </si>
  <si>
    <t>Contribution margin</t>
  </si>
  <si>
    <t>Sales price</t>
  </si>
  <si>
    <t>Total contribution margin</t>
  </si>
  <si>
    <t>Operating margin</t>
  </si>
  <si>
    <t>Compagnie du Froid</t>
  </si>
  <si>
    <t>Actual
(allocated S&amp;GA)</t>
  </si>
  <si>
    <t>Input price (per liter)</t>
  </si>
  <si>
    <t>Input quantity (liters)</t>
  </si>
  <si>
    <t>Input quantity (hours)</t>
  </si>
  <si>
    <t>Input price (per hour)</t>
  </si>
  <si>
    <t>Unit cost (per liter ice-cream)</t>
  </si>
  <si>
    <t>Transfer</t>
  </si>
  <si>
    <t>Volume</t>
  </si>
  <si>
    <t>Transfer price</t>
  </si>
  <si>
    <t>Unit Cost
Calculation</t>
  </si>
  <si>
    <t>Hypothetical
 (local production)</t>
  </si>
  <si>
    <t>Production Mix</t>
  </si>
  <si>
    <t>Hypothetical
 (transfer price =
actual variable cost)</t>
  </si>
  <si>
    <t>Hypothetical
 (transfer price =
standard variable cost)</t>
  </si>
  <si>
    <t>Budget</t>
  </si>
  <si>
    <t>Domestic</t>
  </si>
  <si>
    <t>Variance effect</t>
  </si>
  <si>
    <t>Distribution</t>
  </si>
  <si>
    <t>Revenue</t>
  </si>
  <si>
    <t>Ice-cream sold</t>
  </si>
  <si>
    <t>Produced: variable COGS</t>
  </si>
  <si>
    <t>Total COGS</t>
  </si>
  <si>
    <t>Incremental variance</t>
  </si>
  <si>
    <t>1: Profit Variance Analysis ITALY</t>
  </si>
  <si>
    <t>Estimate of actual incremental cost to Compagnie du Froid</t>
  </si>
  <si>
    <t>Hypothetical
(transfer price =
actual full cost + markup)</t>
  </si>
  <si>
    <t>Incremental fixed COGS</t>
  </si>
  <si>
    <t>Transferred-in COGS</t>
  </si>
  <si>
    <t>Transferred-in: COGS</t>
  </si>
  <si>
    <t>Transfer price vs. variable COGS</t>
  </si>
  <si>
    <t>Subcontracted transportation</t>
  </si>
  <si>
    <t>Transferred-in: ice-cream</t>
  </si>
  <si>
    <t>Transferred-out: ice-cream</t>
  </si>
  <si>
    <t>Total EBIT</t>
  </si>
  <si>
    <t>Diversific.</t>
  </si>
  <si>
    <t>$</t>
  </si>
  <si>
    <t>%</t>
  </si>
  <si>
    <t>Italy</t>
  </si>
  <si>
    <t>Allocated S&amp;GA</t>
  </si>
  <si>
    <t>Core business</t>
  </si>
  <si>
    <t>Variances</t>
  </si>
  <si>
    <t>Competitive
Effectiveness</t>
  </si>
  <si>
    <t>Operational
Efficiency</t>
  </si>
  <si>
    <t>I split all variable costs proportionally.</t>
  </si>
  <si>
    <t>Comment</t>
  </si>
  <si>
    <t>Focus: product markets.</t>
  </si>
  <si>
    <t>Sometimes also:
Market size v. + Market share v. = Market v.</t>
  </si>
  <si>
    <t>Focus: resource markets &amp; operations.</t>
  </si>
  <si>
    <t>May be included in "Competitive Effectiveness" if a company can "create" the market.</t>
  </si>
  <si>
    <t>"As if" analysis</t>
  </si>
  <si>
    <t>Variable (?) S&amp;GA:</t>
  </si>
  <si>
    <t>Value</t>
  </si>
  <si>
    <t>Change</t>
  </si>
  <si>
    <r>
      <rPr>
        <sz val="10"/>
        <rFont val="Calibri"/>
        <family val="2"/>
      </rPr>
      <t>Δ</t>
    </r>
    <r>
      <rPr>
        <sz val="10"/>
        <rFont val="Arial"/>
        <family val="2"/>
      </rPr>
      <t>%</t>
    </r>
  </si>
  <si>
    <t>Abs. Change</t>
  </si>
  <si>
    <t>Input price (total)</t>
  </si>
  <si>
    <t>Overhead</t>
  </si>
  <si>
    <t>Examples:</t>
  </si>
  <si>
    <t>Market Size: % deviation of actual market size from theoretical market size (in liters).</t>
  </si>
  <si>
    <t>Variable COGS: % deviation of actual variable COGS from theoretical variable COGS.</t>
  </si>
  <si>
    <t>Product Mix: % deviation of actual "specialities" volume from theoretical "specialities" volume.</t>
  </si>
  <si>
    <t>* B = Budget; T = Theoretical (budgeted %- or $-rate applied to an actual base); A = Actual.</t>
  </si>
  <si>
    <t>** F = Favorable effect on profit; U = Unfavorable effect on profit.</t>
  </si>
  <si>
    <r>
      <t>Variable COGS</t>
    </r>
    <r>
      <rPr>
        <b/>
        <vertAlign val="superscript"/>
        <sz val="10"/>
        <rFont val="Arial"/>
        <family val="2"/>
      </rPr>
      <t>1</t>
    </r>
  </si>
  <si>
    <r>
      <rPr>
        <vertAlign val="superscript"/>
        <sz val="10"/>
        <color indexed="23"/>
        <rFont val="Arial"/>
        <family val="2"/>
      </rPr>
      <t>1</t>
    </r>
    <r>
      <rPr>
        <sz val="10"/>
        <color indexed="23"/>
        <rFont val="Arial"/>
        <family val="2"/>
      </rPr>
      <t xml:space="preserve"> for illustration, this column takes the following approach: first, estimate "core business" profitability as if SPAIN had produced all ice-cream itself; second, subtract the incremental cost that SPAIN pays to FRANCE for the ice-cream transfer.</t>
    </r>
  </si>
  <si>
    <r>
      <rPr>
        <vertAlign val="superscript"/>
        <sz val="10"/>
        <color indexed="23"/>
        <rFont val="Arial"/>
        <family val="2"/>
      </rPr>
      <t>2</t>
    </r>
    <r>
      <rPr>
        <sz val="10"/>
        <color indexed="23"/>
        <rFont val="Arial"/>
        <family val="2"/>
      </rPr>
      <t xml:space="preserve"> alternatives:</t>
    </r>
  </si>
  <si>
    <r>
      <t>Incremental variable COGS</t>
    </r>
    <r>
      <rPr>
        <vertAlign val="superscript"/>
        <sz val="10"/>
        <rFont val="Arial"/>
        <family val="2"/>
      </rPr>
      <t>2</t>
    </r>
  </si>
  <si>
    <r>
      <t xml:space="preserve">Forth &amp; Back
Approach
</t>
    </r>
    <r>
      <rPr>
        <b/>
        <sz val="10"/>
        <color indexed="10"/>
        <rFont val="Arial"/>
        <family val="2"/>
      </rPr>
      <t>(NOT recommended)</t>
    </r>
  </si>
  <si>
    <t>Incremental
Approach
(recommended)</t>
  </si>
  <si>
    <t>Original
Budget</t>
  </si>
  <si>
    <t>Actual vs.
Original Budget</t>
  </si>
  <si>
    <t>"Flexed"
Budget</t>
  </si>
  <si>
    <t>Actual vs.
Flexed Budget</t>
  </si>
  <si>
    <t>Ice Cream</t>
  </si>
  <si>
    <t>Fix Cost</t>
  </si>
  <si>
    <t>SGA</t>
  </si>
  <si>
    <t>Example "Specialities": actual unit price is $8.16, i.e. 0.52% lower than originally budgeted ($8.21). The variances in the incremental approach correctly reflect this percentage deviation for both the unit amounts and the total amounts.</t>
  </si>
  <si>
    <t>This is yet another reason why we favor the "incremental" approach over the "forth &amp; back" approach.</t>
  </si>
  <si>
    <t>Actual
(production in France)</t>
  </si>
  <si>
    <t>Self</t>
  </si>
  <si>
    <t>To
Spain</t>
  </si>
  <si>
    <t>From
France</t>
  </si>
  <si>
    <t>Volume ('000 liters)</t>
  </si>
  <si>
    <t>Revenues</t>
  </si>
  <si>
    <t>Variable Cost</t>
  </si>
  <si>
    <t>Subcontracted
Transportation</t>
  </si>
  <si>
    <t>Contribution Margin</t>
  </si>
  <si>
    <t>Hypothetical
(production in Spain)</t>
  </si>
  <si>
    <t>Incremental Effect
(Contribution Margins)</t>
  </si>
  <si>
    <t>Hypothetical</t>
  </si>
  <si>
    <t>Incremental Effect</t>
  </si>
  <si>
    <t>Effective Cost for Compagnie du Froid</t>
  </si>
  <si>
    <t>In this spreadsheet, all percentage rates reflect the change relative to the budgeted profit. We can hereby understand how much each variance contributed to the overall excess of 12.6% over budget.</t>
  </si>
  <si>
    <t xml:space="preserve">In this spreadsheet, all percentage rates express the excess or shortfall of each actual amount relative to the amount predicted from the budget and the previous steps in the analysis. For example, variable COGS in Italy were 0.19% lower than we would have predicted given the actually produced output. To calculate these percentage rates, one has to compare the actual amount to the theoretical amount calculated in the previous step of the variance analysis. </t>
  </si>
  <si>
    <t>The answer: only the incremental approach to variance analysis gives us the correct percentage variances!</t>
  </si>
  <si>
    <t>This spreadsheet uses the example of ITALY to address a rather frequent question: why do we not simply compare each actual amount to the originally budgeted amount?</t>
  </si>
  <si>
    <t>2: Transfer Price - Overview</t>
  </si>
  <si>
    <t>3a: Transfer price preliminaries - FRANCE's variable COGS</t>
  </si>
  <si>
    <t>3b: Profit Variance Analysis FRANCE</t>
  </si>
  <si>
    <t>4a: Transfer price preliminaries - SPAIN's profit impact</t>
  </si>
  <si>
    <t>4b: Profit Variance Analysis SPAIN</t>
  </si>
  <si>
    <t>5a: Comparison of regions (1)</t>
  </si>
  <si>
    <t>5b: Comparison of regions (29</t>
  </si>
  <si>
    <t>5c: Percentage Variances ITALY</t>
  </si>
  <si>
    <r>
      <t xml:space="preserve">Therefore, the Sales Manager can focus on the unit price at which he sells the ice cream - and the CEO can focus on the overall impact on the Income Statement. Both receive fully consistent signals. In the "forth &amp; back" approach, they may receive contradicting signals, as the numbers highlighted in </t>
    </r>
    <r>
      <rPr>
        <i/>
        <sz val="10"/>
        <color indexed="10"/>
        <rFont val="Arial"/>
        <family val="2"/>
      </rPr>
      <t>red</t>
    </r>
    <r>
      <rPr>
        <i/>
        <sz val="10"/>
        <rFont val="Arial"/>
        <family val="2"/>
      </rPr>
      <t xml:space="preserve"> illustrate.</t>
    </r>
  </si>
  <si>
    <t>These variances are calculated by comparing
every line item in the actual Income Statement
to the previous colum (updated or "flexed" budget).</t>
  </si>
  <si>
    <t>These "variances" are calculated by comparing
every line item in the actual Income Statement
to the original Budget.</t>
  </si>
  <si>
    <t xml:space="preserve">This Excel file contains some calculations and numbers that serve as the basis for class discussion. It has been prepared solely for your personal use with the purpose to foster your learning progress as participant in a program taught by the author. This file and any information contained therein may not be circulated, transmitted, reproduced, quoted, referred to or otherwise used, in part or in full, without the prior written consent of the author. 
Copyright (c) 2013-2022 Markus Maedler. </t>
  </si>
  <si>
    <t>a. Worksheets for case preparation</t>
  </si>
  <si>
    <t>Worksheet</t>
  </si>
  <si>
    <t>Content</t>
  </si>
  <si>
    <t>Case sources used</t>
  </si>
  <si>
    <t>Exhibits</t>
  </si>
  <si>
    <t>Text</t>
  </si>
  <si>
    <t>Overview</t>
  </si>
  <si>
    <t>This table contains the worksheets that are helpful for preparing the case discussion. Please have a look at them.</t>
  </si>
  <si>
    <t>P&amp;L with granularity of all key value drivers and variance analysis.</t>
  </si>
  <si>
    <t>b. Worksheets for classroom discussion and/or case debriefing after class.</t>
  </si>
  <si>
    <t>All oter worksheets. You do not have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</si>
</sst>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F-40C]"/>
    <numFmt numFmtId="167" formatCode="#,##0.00\ [$F-40C]"/>
    <numFmt numFmtId="168" formatCode="#,##0_ ;[Red]\-#,##0\ "/>
  </numFmts>
  <fonts count="27" x14ac:knownFonts="1">
    <font>
      <sz val="10"/>
      <name val="Arial"/>
      <family val="2"/>
    </font>
    <font>
      <sz val="10"/>
      <name val="Arial"/>
      <family val="2"/>
    </font>
    <font>
      <sz val="10"/>
      <name val="Arial"/>
      <family val="2"/>
    </font>
    <font>
      <b/>
      <u/>
      <sz val="10"/>
      <name val="Arial"/>
      <family val="2"/>
    </font>
    <font>
      <b/>
      <sz val="10"/>
      <name val="Arial"/>
      <family val="2"/>
    </font>
    <font>
      <b/>
      <i/>
      <sz val="10"/>
      <name val="Arial"/>
      <family val="2"/>
    </font>
    <font>
      <u/>
      <sz val="10"/>
      <name val="Arial"/>
      <family val="2"/>
    </font>
    <font>
      <sz val="10"/>
      <color indexed="18"/>
      <name val="Arial"/>
      <family val="2"/>
    </font>
    <font>
      <i/>
      <sz val="10"/>
      <name val="Arial"/>
      <family val="2"/>
    </font>
    <font>
      <sz val="10"/>
      <name val="Calibri"/>
      <family val="2"/>
    </font>
    <font>
      <sz val="9"/>
      <name val="細明體"/>
      <family val="3"/>
      <charset val="136"/>
    </font>
    <font>
      <sz val="9"/>
      <color indexed="81"/>
      <name val="Tahoma"/>
      <family val="2"/>
    </font>
    <font>
      <b/>
      <sz val="9"/>
      <color indexed="81"/>
      <name val="Tahoma"/>
      <family val="2"/>
    </font>
    <font>
      <b/>
      <sz val="10"/>
      <color indexed="10"/>
      <name val="Arial"/>
      <family val="2"/>
    </font>
    <font>
      <sz val="10"/>
      <color indexed="23"/>
      <name val="Arial"/>
      <family val="2"/>
    </font>
    <font>
      <b/>
      <vertAlign val="superscript"/>
      <sz val="10"/>
      <name val="Arial"/>
      <family val="2"/>
    </font>
    <font>
      <vertAlign val="superscript"/>
      <sz val="10"/>
      <color indexed="23"/>
      <name val="Arial"/>
      <family val="2"/>
    </font>
    <font>
      <vertAlign val="superscript"/>
      <sz val="10"/>
      <name val="Arial"/>
      <family val="2"/>
    </font>
    <font>
      <i/>
      <sz val="10"/>
      <color indexed="10"/>
      <name val="Arial"/>
      <family val="2"/>
    </font>
    <font>
      <b/>
      <sz val="10"/>
      <color rgb="FFFF0000"/>
      <name val="Arial"/>
      <family val="2"/>
    </font>
    <font>
      <sz val="10"/>
      <color theme="1" tint="0.499984740745262"/>
      <name val="Arial"/>
      <family val="2"/>
    </font>
    <font>
      <sz val="10"/>
      <color rgb="FFFF0000"/>
      <name val="Arial"/>
      <family val="2"/>
    </font>
    <font>
      <sz val="10"/>
      <color rgb="FF00B050"/>
      <name val="Arial"/>
      <family val="2"/>
    </font>
    <font>
      <sz val="10"/>
      <color theme="1"/>
      <name val="Arial"/>
      <family val="2"/>
    </font>
    <font>
      <b/>
      <sz val="10"/>
      <color rgb="FF00B050"/>
      <name val="Arial"/>
      <family val="2"/>
    </font>
    <font>
      <b/>
      <sz val="10"/>
      <color theme="1"/>
      <name val="Arial"/>
      <family val="2"/>
    </font>
    <font>
      <b/>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dotted">
        <color indexed="64"/>
      </bottom>
      <diagonal/>
    </border>
    <border>
      <left style="thin">
        <color indexed="64"/>
      </left>
      <right/>
      <top/>
      <bottom/>
      <diagonal/>
    </border>
    <border>
      <left/>
      <right style="dotted">
        <color indexed="64"/>
      </right>
      <top/>
      <bottom/>
      <diagonal/>
    </border>
    <border>
      <left/>
      <right/>
      <top style="thin">
        <color indexed="64"/>
      </top>
      <bottom style="double">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204">
    <xf numFmtId="0" fontId="0" fillId="0" borderId="0" xfId="0"/>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2" fontId="2" fillId="0" borderId="0" xfId="0" applyNumberFormat="1" applyFont="1" applyAlignment="1">
      <alignment horizontal="center" vertical="center"/>
    </xf>
    <xf numFmtId="0" fontId="2" fillId="0" borderId="0" xfId="0" applyFont="1" applyAlignment="1">
      <alignment horizontal="center" vertical="center" wrapText="1"/>
    </xf>
    <xf numFmtId="1" fontId="2" fillId="0" borderId="0" xfId="0" applyNumberFormat="1" applyFont="1" applyAlignment="1">
      <alignment horizontal="center" vertical="center"/>
    </xf>
    <xf numFmtId="167" fontId="2" fillId="0" borderId="0" xfId="0" applyNumberFormat="1" applyFont="1" applyAlignment="1">
      <alignment vertical="center"/>
    </xf>
    <xf numFmtId="167" fontId="2" fillId="0" borderId="0" xfId="0" applyNumberFormat="1" applyFont="1" applyAlignment="1">
      <alignment horizontal="center" vertical="center"/>
    </xf>
    <xf numFmtId="166" fontId="2" fillId="0" borderId="0" xfId="0" applyNumberFormat="1" applyFont="1" applyAlignment="1">
      <alignment horizontal="right" vertical="center"/>
    </xf>
    <xf numFmtId="0" fontId="4" fillId="0" borderId="0" xfId="0" applyFont="1" applyAlignment="1">
      <alignment vertical="center"/>
    </xf>
    <xf numFmtId="164" fontId="2" fillId="0" borderId="0" xfId="0" applyNumberFormat="1" applyFont="1" applyAlignment="1">
      <alignment horizontal="center" vertical="center"/>
    </xf>
    <xf numFmtId="166" fontId="4"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center" vertical="center"/>
    </xf>
    <xf numFmtId="166" fontId="4" fillId="0" borderId="0" xfId="0" applyNumberFormat="1" applyFont="1" applyAlignment="1">
      <alignment horizontal="center" vertical="center"/>
    </xf>
    <xf numFmtId="3" fontId="2" fillId="0" borderId="0" xfId="0" applyNumberFormat="1" applyFont="1" applyAlignment="1">
      <alignment horizontal="right" vertical="center"/>
    </xf>
    <xf numFmtId="0" fontId="2" fillId="0" borderId="0" xfId="0" applyFont="1" applyAlignment="1">
      <alignment horizontal="left" vertical="center"/>
    </xf>
    <xf numFmtId="10" fontId="2" fillId="0" borderId="0" xfId="2" applyNumberFormat="1" applyFont="1" applyFill="1" applyBorder="1" applyAlignment="1">
      <alignment horizontal="right" vertical="center"/>
    </xf>
    <xf numFmtId="10" fontId="2" fillId="0" borderId="0" xfId="2" applyNumberFormat="1" applyFont="1" applyFill="1" applyBorder="1" applyAlignment="1">
      <alignment horizontal="center" vertical="center"/>
    </xf>
    <xf numFmtId="164" fontId="7" fillId="0" borderId="0" xfId="0" applyNumberFormat="1" applyFont="1" applyAlignment="1">
      <alignment horizontal="center" vertical="center"/>
    </xf>
    <xf numFmtId="4" fontId="2" fillId="0" borderId="0" xfId="0" applyNumberFormat="1"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2"/>
    </xf>
    <xf numFmtId="2" fontId="2" fillId="0" borderId="0" xfId="0" applyNumberFormat="1" applyFont="1" applyAlignment="1">
      <alignment horizontal="right" vertical="center"/>
    </xf>
    <xf numFmtId="0" fontId="2" fillId="0" borderId="0" xfId="0" applyFont="1" applyAlignment="1">
      <alignment horizontal="right" vertical="center"/>
    </xf>
    <xf numFmtId="4" fontId="2" fillId="0" borderId="0" xfId="0" applyNumberFormat="1" applyFont="1" applyAlignment="1">
      <alignment vertical="center"/>
    </xf>
    <xf numFmtId="3" fontId="2" fillId="0" borderId="0" xfId="0" applyNumberFormat="1" applyFont="1" applyAlignment="1">
      <alignment vertical="center"/>
    </xf>
    <xf numFmtId="166" fontId="7" fillId="0" borderId="0" xfId="0" applyNumberFormat="1" applyFont="1" applyAlignment="1">
      <alignment horizontal="right" vertical="center"/>
    </xf>
    <xf numFmtId="0" fontId="4" fillId="0" borderId="0" xfId="0" applyFont="1" applyAlignment="1">
      <alignment horizontal="left" vertical="center"/>
    </xf>
    <xf numFmtId="3" fontId="4" fillId="0" borderId="0" xfId="0" applyNumberFormat="1" applyFont="1" applyAlignment="1">
      <alignment horizontal="center" vertical="center"/>
    </xf>
    <xf numFmtId="167" fontId="4" fillId="0" borderId="0" xfId="0" applyNumberFormat="1" applyFont="1" applyAlignment="1">
      <alignment horizontal="center" vertical="center"/>
    </xf>
    <xf numFmtId="0" fontId="2" fillId="0" borderId="0" xfId="0" applyFont="1" applyAlignment="1">
      <alignment horizontal="center" vertical="center" textRotation="90"/>
    </xf>
    <xf numFmtId="0" fontId="5" fillId="0" borderId="0" xfId="0" applyFont="1" applyAlignment="1">
      <alignment vertical="center"/>
    </xf>
    <xf numFmtId="0" fontId="4" fillId="3" borderId="0" xfId="0" applyFont="1" applyFill="1" applyAlignment="1">
      <alignment vertical="center"/>
    </xf>
    <xf numFmtId="0" fontId="4" fillId="0" borderId="0" xfId="0" applyFont="1" applyAlignment="1">
      <alignment horizontal="center" vertical="center" wrapText="1"/>
    </xf>
    <xf numFmtId="0" fontId="2" fillId="0" borderId="0" xfId="0" applyFont="1" applyAlignment="1">
      <alignment horizontal="left" vertical="center" indent="3"/>
    </xf>
    <xf numFmtId="3" fontId="4" fillId="0" borderId="0" xfId="0" applyNumberFormat="1" applyFont="1" applyAlignment="1">
      <alignment horizontal="right" vertical="center"/>
    </xf>
    <xf numFmtId="1" fontId="4" fillId="0" borderId="0" xfId="0" applyNumberFormat="1" applyFont="1" applyAlignment="1">
      <alignment horizontal="right" vertical="center"/>
    </xf>
    <xf numFmtId="2" fontId="2" fillId="0" borderId="0" xfId="0" applyNumberFormat="1" applyFont="1" applyAlignment="1">
      <alignment vertical="center"/>
    </xf>
    <xf numFmtId="0" fontId="4"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3" fontId="4" fillId="0" borderId="0" xfId="0" applyNumberFormat="1" applyFont="1" applyAlignment="1">
      <alignment vertical="center"/>
    </xf>
    <xf numFmtId="0" fontId="4" fillId="0" borderId="0" xfId="0" applyFont="1" applyAlignment="1">
      <alignment horizontal="right" vertical="center"/>
    </xf>
    <xf numFmtId="2" fontId="19" fillId="0" borderId="0" xfId="0" applyNumberFormat="1" applyFont="1" applyAlignment="1">
      <alignment horizontal="right" vertical="center"/>
    </xf>
    <xf numFmtId="2" fontId="19" fillId="0" borderId="0" xfId="0" applyNumberFormat="1" applyFont="1" applyAlignment="1">
      <alignment vertical="center"/>
    </xf>
    <xf numFmtId="1" fontId="2" fillId="0" borderId="0" xfId="0" applyNumberFormat="1" applyFont="1" applyAlignment="1">
      <alignment vertical="center"/>
    </xf>
    <xf numFmtId="1" fontId="4" fillId="0" borderId="0" xfId="0" applyNumberFormat="1" applyFont="1" applyAlignment="1">
      <alignment vertical="center"/>
    </xf>
    <xf numFmtId="2" fontId="4" fillId="0" borderId="0" xfId="0" applyNumberFormat="1" applyFont="1" applyAlignment="1">
      <alignment horizontal="right" vertical="center"/>
    </xf>
    <xf numFmtId="2" fontId="4" fillId="0" borderId="0" xfId="0" applyNumberFormat="1" applyFont="1" applyAlignment="1">
      <alignment vertical="center"/>
    </xf>
    <xf numFmtId="0" fontId="2" fillId="3" borderId="0" xfId="0" applyFont="1" applyFill="1" applyAlignment="1">
      <alignment vertical="center"/>
    </xf>
    <xf numFmtId="3" fontId="4" fillId="3" borderId="0" xfId="0" applyNumberFormat="1" applyFont="1" applyFill="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2" fontId="20" fillId="0" borderId="3" xfId="0" applyNumberFormat="1" applyFont="1" applyBorder="1" applyAlignment="1">
      <alignment vertical="center"/>
    </xf>
    <xf numFmtId="2" fontId="20" fillId="0" borderId="4" xfId="0" applyNumberFormat="1" applyFont="1" applyBorder="1" applyAlignment="1">
      <alignment vertical="center"/>
    </xf>
    <xf numFmtId="0" fontId="2" fillId="0" borderId="5" xfId="0" applyFont="1" applyBorder="1" applyAlignment="1">
      <alignment vertical="center"/>
    </xf>
    <xf numFmtId="165" fontId="2" fillId="0" borderId="0" xfId="2" applyNumberFormat="1" applyFont="1" applyFill="1" applyBorder="1" applyAlignment="1">
      <alignment vertic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10" fontId="2" fillId="4" borderId="0" xfId="2" applyNumberFormat="1" applyFont="1" applyFill="1" applyBorder="1" applyAlignment="1">
      <alignment horizontal="right" vertical="center"/>
    </xf>
    <xf numFmtId="10" fontId="2" fillId="4" borderId="0" xfId="2" applyNumberFormat="1" applyFont="1" applyFill="1" applyBorder="1" applyAlignment="1">
      <alignment horizontal="center" vertical="center"/>
    </xf>
    <xf numFmtId="167" fontId="2" fillId="4" borderId="0" xfId="0" applyNumberFormat="1" applyFont="1" applyFill="1" applyAlignment="1">
      <alignment horizontal="center" vertical="center"/>
    </xf>
    <xf numFmtId="0" fontId="2" fillId="4" borderId="0" xfId="0" applyFont="1" applyFill="1" applyAlignment="1">
      <alignment vertical="center"/>
    </xf>
    <xf numFmtId="1" fontId="2" fillId="4" borderId="0" xfId="0" applyNumberFormat="1" applyFont="1" applyFill="1" applyAlignment="1">
      <alignment horizontal="right" vertical="center"/>
    </xf>
    <xf numFmtId="4" fontId="2" fillId="4" borderId="0" xfId="0" applyNumberFormat="1" applyFont="1" applyFill="1" applyAlignment="1">
      <alignment horizontal="right" vertical="center"/>
    </xf>
    <xf numFmtId="3" fontId="2" fillId="4" borderId="0" xfId="0" applyNumberFormat="1" applyFont="1" applyFill="1" applyAlignment="1">
      <alignment horizontal="right" vertical="center"/>
    </xf>
    <xf numFmtId="2" fontId="2" fillId="4" borderId="0" xfId="0" applyNumberFormat="1" applyFont="1" applyFill="1" applyAlignment="1">
      <alignment horizontal="right" vertical="center"/>
    </xf>
    <xf numFmtId="0" fontId="2" fillId="4" borderId="0" xfId="0" applyFont="1" applyFill="1" applyAlignment="1">
      <alignment horizontal="right" vertical="center"/>
    </xf>
    <xf numFmtId="0" fontId="4" fillId="0" borderId="0" xfId="0" applyFont="1" applyAlignment="1" applyProtection="1">
      <alignment vertical="center" wrapText="1"/>
      <protection locked="0"/>
    </xf>
    <xf numFmtId="168" fontId="2" fillId="0" borderId="0" xfId="0" applyNumberFormat="1" applyFont="1" applyAlignment="1">
      <alignment vertical="center"/>
    </xf>
    <xf numFmtId="168" fontId="2" fillId="0" borderId="0" xfId="0" applyNumberFormat="1" applyFont="1" applyAlignment="1" applyProtection="1">
      <alignment horizontal="center" vertical="center" wrapText="1"/>
      <protection locked="0"/>
    </xf>
    <xf numFmtId="168" fontId="4" fillId="0" borderId="0" xfId="0" applyNumberFormat="1" applyFont="1" applyAlignment="1">
      <alignment vertical="center"/>
    </xf>
    <xf numFmtId="0" fontId="4" fillId="0" borderId="0" xfId="0" applyFont="1" applyAlignment="1" applyProtection="1">
      <alignment horizontal="center" vertical="center" wrapText="1"/>
      <protection locked="0"/>
    </xf>
    <xf numFmtId="0" fontId="2" fillId="0" borderId="6" xfId="0" applyFont="1" applyBorder="1" applyAlignment="1">
      <alignment vertical="center"/>
    </xf>
    <xf numFmtId="0" fontId="2" fillId="0" borderId="6" xfId="0" applyFont="1" applyBorder="1" applyAlignment="1">
      <alignment horizontal="center" vertical="center"/>
    </xf>
    <xf numFmtId="2" fontId="2" fillId="4" borderId="0" xfId="0" applyNumberFormat="1" applyFont="1" applyFill="1" applyAlignment="1">
      <alignment vertical="center"/>
    </xf>
    <xf numFmtId="166" fontId="2" fillId="4" borderId="0" xfId="0" applyNumberFormat="1" applyFont="1" applyFill="1" applyAlignment="1">
      <alignment horizontal="right" vertical="center"/>
    </xf>
    <xf numFmtId="0" fontId="4" fillId="5" borderId="0" xfId="0" applyFont="1" applyFill="1" applyAlignment="1">
      <alignment vertical="center"/>
    </xf>
    <xf numFmtId="3" fontId="4" fillId="5" borderId="0" xfId="0" applyNumberFormat="1" applyFont="1" applyFill="1" applyAlignment="1">
      <alignment horizontal="right" vertical="center"/>
    </xf>
    <xf numFmtId="0" fontId="4" fillId="5" borderId="0" xfId="0" applyFont="1" applyFill="1" applyAlignment="1">
      <alignment horizontal="center" vertical="center"/>
    </xf>
    <xf numFmtId="167" fontId="4" fillId="5" borderId="0" xfId="0" applyNumberFormat="1" applyFont="1" applyFill="1" applyAlignment="1">
      <alignment horizontal="center" vertical="center"/>
    </xf>
    <xf numFmtId="168" fontId="2" fillId="0" borderId="1" xfId="0" applyNumberFormat="1" applyFont="1" applyBorder="1" applyAlignment="1">
      <alignment vertical="center"/>
    </xf>
    <xf numFmtId="168" fontId="4" fillId="0" borderId="1" xfId="0" applyNumberFormat="1" applyFont="1" applyBorder="1" applyAlignment="1">
      <alignment vertical="center"/>
    </xf>
    <xf numFmtId="0" fontId="4" fillId="0" borderId="0" xfId="0" applyFont="1" applyAlignment="1">
      <alignment horizontal="left" vertical="center" indent="1"/>
    </xf>
    <xf numFmtId="0" fontId="2" fillId="0" borderId="1" xfId="0" applyFont="1" applyBorder="1" applyAlignment="1">
      <alignment horizontal="center" vertical="center" wrapText="1"/>
    </xf>
    <xf numFmtId="0" fontId="2" fillId="5" borderId="0" xfId="0" applyFont="1" applyFill="1" applyAlignment="1">
      <alignment horizontal="center" vertical="center"/>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8" fillId="0" borderId="0" xfId="0" applyFont="1"/>
    <xf numFmtId="0" fontId="8" fillId="0" borderId="0" xfId="0" applyFont="1" applyAlignment="1">
      <alignment vertical="center"/>
    </xf>
    <xf numFmtId="3" fontId="8" fillId="0" borderId="0" xfId="0" applyNumberFormat="1" applyFont="1" applyAlignment="1">
      <alignment horizontal="right" vertical="center"/>
    </xf>
    <xf numFmtId="167" fontId="8" fillId="0" borderId="0" xfId="0" applyNumberFormat="1" applyFont="1" applyAlignment="1">
      <alignment horizontal="center" vertical="center"/>
    </xf>
    <xf numFmtId="0" fontId="2" fillId="0" borderId="0" xfId="1"/>
    <xf numFmtId="9" fontId="2" fillId="2" borderId="0" xfId="2" applyFont="1" applyFill="1"/>
    <xf numFmtId="9" fontId="2" fillId="0" borderId="0" xfId="2" applyFont="1"/>
    <xf numFmtId="9" fontId="8" fillId="0" borderId="0" xfId="2" applyFont="1"/>
    <xf numFmtId="165" fontId="2" fillId="2" borderId="0" xfId="2" applyNumberFormat="1" applyFont="1" applyFill="1"/>
    <xf numFmtId="165" fontId="8" fillId="0" borderId="0" xfId="2" applyNumberFormat="1" applyFont="1"/>
    <xf numFmtId="9" fontId="2" fillId="0" borderId="0" xfId="2" applyFont="1" applyFill="1"/>
    <xf numFmtId="3" fontId="0" fillId="4" borderId="0" xfId="0" applyNumberFormat="1" applyFill="1" applyAlignment="1">
      <alignment horizontal="right" vertical="center"/>
    </xf>
    <xf numFmtId="0" fontId="0" fillId="0" borderId="0" xfId="0" applyAlignment="1">
      <alignment horizontal="left" vertical="center" indent="2"/>
    </xf>
    <xf numFmtId="0" fontId="4" fillId="0" borderId="7" xfId="0" applyFont="1" applyBorder="1" applyAlignment="1">
      <alignment horizontal="center" vertical="center"/>
    </xf>
    <xf numFmtId="0" fontId="0" fillId="0" borderId="0" xfId="0" applyAlignment="1">
      <alignment vertical="center"/>
    </xf>
    <xf numFmtId="0" fontId="0" fillId="0" borderId="0" xfId="0" applyAlignment="1">
      <alignment horizontal="left" vertical="center" indent="1"/>
    </xf>
    <xf numFmtId="10" fontId="2" fillId="0" borderId="0" xfId="2" applyNumberFormat="1" applyFont="1" applyFill="1" applyBorder="1" applyAlignment="1">
      <alignment vertical="center"/>
    </xf>
    <xf numFmtId="0" fontId="0" fillId="0" borderId="0" xfId="0" applyAlignment="1" applyProtection="1">
      <alignment vertical="center"/>
      <protection locked="0"/>
    </xf>
    <xf numFmtId="0" fontId="4"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8" xfId="0" applyBorder="1"/>
    <xf numFmtId="0" fontId="4" fillId="0" borderId="8" xfId="0" applyFont="1" applyBorder="1" applyAlignment="1">
      <alignment vertical="center"/>
    </xf>
    <xf numFmtId="0" fontId="0" fillId="0" borderId="1" xfId="0" applyBorder="1" applyAlignment="1">
      <alignment horizontal="center" vertical="center"/>
    </xf>
    <xf numFmtId="0" fontId="0" fillId="0" borderId="8" xfId="0" applyBorder="1" applyAlignment="1">
      <alignment vertical="center"/>
    </xf>
    <xf numFmtId="0" fontId="4" fillId="0" borderId="0" xfId="0" applyFont="1"/>
    <xf numFmtId="0" fontId="4" fillId="0" borderId="0" xfId="0" applyFont="1" applyAlignment="1">
      <alignment horizontal="center"/>
    </xf>
    <xf numFmtId="0" fontId="4" fillId="0" borderId="8" xfId="0" applyFont="1" applyBorder="1"/>
    <xf numFmtId="0" fontId="0" fillId="0" borderId="0" xfId="0" applyAlignment="1">
      <alignment horizontal="center" vertical="center" textRotation="90"/>
    </xf>
    <xf numFmtId="3" fontId="0" fillId="0" borderId="0" xfId="0" applyNumberFormat="1"/>
    <xf numFmtId="10" fontId="0" fillId="0" borderId="0" xfId="3" applyNumberFormat="1" applyFont="1"/>
    <xf numFmtId="3" fontId="0" fillId="0" borderId="8" xfId="0" applyNumberFormat="1" applyBorder="1"/>
    <xf numFmtId="0" fontId="0" fillId="0" borderId="0" xfId="0" applyAlignment="1">
      <alignment horizontal="left" indent="1"/>
    </xf>
    <xf numFmtId="10" fontId="2" fillId="0" borderId="0" xfId="3" applyNumberFormat="1" applyFont="1"/>
    <xf numFmtId="4" fontId="0" fillId="0" borderId="0" xfId="0" applyNumberFormat="1"/>
    <xf numFmtId="2" fontId="0" fillId="0" borderId="0" xfId="0" applyNumberFormat="1"/>
    <xf numFmtId="0" fontId="4" fillId="0" borderId="0" xfId="0" applyFont="1" applyAlignment="1">
      <alignment horizontal="left"/>
    </xf>
    <xf numFmtId="4" fontId="21" fillId="0" borderId="0" xfId="0" applyNumberFormat="1" applyFont="1"/>
    <xf numFmtId="10" fontId="21" fillId="0" borderId="0" xfId="3" applyNumberFormat="1" applyFont="1"/>
    <xf numFmtId="10" fontId="22" fillId="0" borderId="0" xfId="3" applyNumberFormat="1" applyFont="1"/>
    <xf numFmtId="0" fontId="0" fillId="0" borderId="0" xfId="0" applyAlignment="1">
      <alignment horizontal="left" vertical="top"/>
    </xf>
    <xf numFmtId="10" fontId="2" fillId="0" borderId="0" xfId="0" applyNumberFormat="1" applyFont="1" applyAlignment="1">
      <alignment vertical="center"/>
    </xf>
    <xf numFmtId="10" fontId="21" fillId="0" borderId="0" xfId="2" applyNumberFormat="1" applyFont="1" applyFill="1" applyBorder="1" applyAlignment="1">
      <alignment vertical="center"/>
    </xf>
    <xf numFmtId="0" fontId="0" fillId="0" borderId="0" xfId="0" applyAlignment="1" applyProtection="1">
      <alignment horizontal="center" vertical="center"/>
      <protection locked="0"/>
    </xf>
    <xf numFmtId="0" fontId="23" fillId="0" borderId="0" xfId="0" applyFont="1" applyAlignment="1">
      <alignment vertical="center"/>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xf numFmtId="3" fontId="23" fillId="0" borderId="0" xfId="0" applyNumberFormat="1" applyFont="1"/>
    <xf numFmtId="0" fontId="23" fillId="0" borderId="0" xfId="0" applyFont="1" applyAlignment="1">
      <alignment vertical="top" wrapText="1"/>
    </xf>
    <xf numFmtId="0" fontId="23" fillId="0" borderId="0" xfId="0" applyFont="1" applyAlignment="1">
      <alignment vertical="top"/>
    </xf>
    <xf numFmtId="3" fontId="23" fillId="0" borderId="9" xfId="0" applyNumberFormat="1" applyFont="1" applyBorder="1"/>
    <xf numFmtId="3" fontId="24" fillId="0" borderId="9" xfId="0" applyNumberFormat="1" applyFont="1" applyBorder="1"/>
    <xf numFmtId="3" fontId="19" fillId="0" borderId="9" xfId="0" applyNumberFormat="1" applyFont="1" applyBorder="1"/>
    <xf numFmtId="0" fontId="25" fillId="0" borderId="0" xfId="0" applyFont="1"/>
    <xf numFmtId="0" fontId="23" fillId="0" borderId="0" xfId="0" applyFont="1" applyAlignment="1">
      <alignment wrapText="1"/>
    </xf>
    <xf numFmtId="3" fontId="21" fillId="0" borderId="0" xfId="0" applyNumberFormat="1" applyFont="1"/>
    <xf numFmtId="4" fontId="22" fillId="0" borderId="0" xfId="0" applyNumberFormat="1" applyFont="1"/>
    <xf numFmtId="4" fontId="26" fillId="0" borderId="0" xfId="0" applyNumberFormat="1" applyFont="1"/>
    <xf numFmtId="0" fontId="2" fillId="0" borderId="0" xfId="4"/>
    <xf numFmtId="0" fontId="4" fillId="0" borderId="0" xfId="4" applyFont="1"/>
    <xf numFmtId="0" fontId="2" fillId="0" borderId="0" xfId="5"/>
    <xf numFmtId="0" fontId="4" fillId="0" borderId="0" xfId="4" applyFont="1" applyAlignment="1">
      <alignment vertical="top"/>
    </xf>
    <xf numFmtId="0" fontId="2" fillId="0" borderId="0" xfId="4" applyAlignment="1">
      <alignment vertical="top"/>
    </xf>
    <xf numFmtId="0" fontId="4" fillId="0" borderId="1" xfId="4" applyFont="1" applyBorder="1" applyAlignment="1">
      <alignment horizontal="left"/>
    </xf>
    <xf numFmtId="0" fontId="2" fillId="0" borderId="0" xfId="4" applyAlignment="1">
      <alignment horizontal="left"/>
    </xf>
    <xf numFmtId="0" fontId="4" fillId="0" borderId="0" xfId="4" applyFont="1" applyAlignment="1">
      <alignment horizontal="center"/>
    </xf>
    <xf numFmtId="0" fontId="2" fillId="0" borderId="0" xfId="4" applyAlignment="1">
      <alignment horizontal="center"/>
    </xf>
    <xf numFmtId="0" fontId="2" fillId="0" borderId="0" xfId="4" applyAlignment="1">
      <alignment horizontal="left" vertical="top"/>
    </xf>
    <xf numFmtId="0" fontId="0" fillId="0" borderId="0" xfId="4" applyFont="1"/>
    <xf numFmtId="0" fontId="0" fillId="0" borderId="0" xfId="4" applyFont="1" applyAlignment="1">
      <alignment vertical="top"/>
    </xf>
    <xf numFmtId="0" fontId="2" fillId="0" borderId="0" xfId="0" applyFont="1" applyAlignment="1">
      <alignment horizontal="left" vertical="top" wrapText="1"/>
    </xf>
    <xf numFmtId="0" fontId="4" fillId="0" borderId="0" xfId="4" applyFont="1" applyAlignment="1">
      <alignment horizontal="left" vertical="top"/>
    </xf>
    <xf numFmtId="0" fontId="4" fillId="0" borderId="1" xfId="4" applyFont="1" applyBorder="1" applyAlignment="1">
      <alignment horizontal="left" vertical="top"/>
    </xf>
    <xf numFmtId="0" fontId="4" fillId="0" borderId="0" xfId="4" applyFont="1" applyAlignment="1">
      <alignment horizontal="left" vertical="center"/>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2" fillId="0" borderId="5" xfId="0" applyFont="1" applyBorder="1" applyAlignment="1">
      <alignment horizontal="center" vertical="center" textRotation="90" wrapText="1"/>
    </xf>
    <xf numFmtId="0" fontId="2" fillId="0" borderId="5" xfId="0" applyFont="1" applyBorder="1" applyAlignment="1">
      <alignment horizontal="center" vertical="center" textRotation="9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5" fillId="0" borderId="0" xfId="0" applyFont="1" applyAlignment="1">
      <alignment horizontal="center" vertical="center" wrapText="1"/>
    </xf>
    <xf numFmtId="0" fontId="25" fillId="0" borderId="0" xfId="0" applyFont="1" applyAlignment="1">
      <alignment horizontal="center" vertical="center"/>
    </xf>
    <xf numFmtId="0" fontId="23" fillId="0" borderId="10" xfId="0" applyFont="1" applyBorder="1" applyAlignment="1">
      <alignment horizontal="center" vertical="center"/>
    </xf>
    <xf numFmtId="3" fontId="19" fillId="0" borderId="11" xfId="0" applyNumberFormat="1" applyFont="1" applyBorder="1" applyAlignment="1">
      <alignment horizontal="right"/>
    </xf>
    <xf numFmtId="0" fontId="4"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4" fillId="0" borderId="10" xfId="0" applyFont="1" applyBorder="1" applyAlignment="1">
      <alignment horizontal="center" vertical="center" wrapText="1"/>
    </xf>
    <xf numFmtId="0" fontId="20" fillId="0" borderId="12" xfId="0"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 xfId="0" applyFont="1" applyBorder="1" applyAlignment="1">
      <alignment horizontal="left" vertical="top" wrapText="1"/>
    </xf>
    <xf numFmtId="0" fontId="20" fillId="0" borderId="15" xfId="0" applyFont="1" applyBorder="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0" fillId="0" borderId="16" xfId="0" applyBorder="1" applyAlignment="1">
      <alignment horizontal="center" vertical="center" textRotation="90"/>
    </xf>
    <xf numFmtId="0" fontId="0" fillId="0" borderId="0" xfId="0" applyAlignment="1" applyProtection="1">
      <alignment horizontal="center" vertical="center" wrapText="1"/>
      <protection locked="0"/>
    </xf>
  </cellXfs>
  <cellStyles count="6">
    <cellStyle name="Normal" xfId="0" builtinId="0"/>
    <cellStyle name="Normal 2" xfId="1" xr:uid="{00000000-0005-0000-0000-000001000000}"/>
    <cellStyle name="Normal 2 2" xfId="4" xr:uid="{00000000-0005-0000-0000-000002000000}"/>
    <cellStyle name="Normal 3" xfId="5" xr:uid="{00000000-0005-0000-0000-000003000000}"/>
    <cellStyle name="Percent" xfId="2" builtinId="5"/>
    <cellStyle name="Percent 2" xfId="3" xr:uid="{00000000-0005-0000-0000-000005000000}"/>
  </cellStyles>
  <dxfs count="7">
    <dxf>
      <font>
        <color rgb="FFFF0000"/>
      </font>
    </dxf>
    <dxf>
      <font>
        <color rgb="FF9C0006"/>
      </font>
    </dxf>
    <dxf>
      <font>
        <color rgb="FFFF0000"/>
      </font>
    </dxf>
    <dxf>
      <font>
        <color rgb="FF9C0006"/>
      </font>
    </dxf>
    <dxf>
      <font>
        <color rgb="FFFF0000"/>
      </font>
    </dxf>
    <dxf>
      <font>
        <color rgb="FF9C0006"/>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rebuchet MS"/>
                <a:ea typeface="Trebuchet MS"/>
                <a:cs typeface="Trebuchet MS"/>
              </a:defRPr>
            </a:pPr>
            <a:r>
              <a:rPr lang="en-US"/>
              <a:t>Italy</a:t>
            </a:r>
          </a:p>
        </c:rich>
      </c:tx>
      <c:layout>
        <c:manualLayout>
          <c:xMode val="edge"/>
          <c:yMode val="edge"/>
          <c:x val="0.45684593567671444"/>
          <c:y val="1.0416951313208214E-2"/>
        </c:manualLayout>
      </c:layout>
      <c:overlay val="0"/>
      <c:spPr>
        <a:noFill/>
        <a:ln w="25400">
          <a:noFill/>
        </a:ln>
      </c:spPr>
    </c:title>
    <c:autoTitleDeleted val="0"/>
    <c:plotArea>
      <c:layout>
        <c:manualLayout>
          <c:layoutTarget val="inner"/>
          <c:xMode val="edge"/>
          <c:yMode val="edge"/>
          <c:x val="2.2321461009377631E-2"/>
          <c:y val="8.1250165303884597E-2"/>
          <c:w val="0.95684662860198821"/>
          <c:h val="0.81041831546694998"/>
        </c:manualLayout>
      </c:layout>
      <c:barChart>
        <c:barDir val="col"/>
        <c:grouping val="stacked"/>
        <c:varyColors val="0"/>
        <c:ser>
          <c:idx val="0"/>
          <c:order val="0"/>
          <c:tx>
            <c:strRef>
              <c:f>'Waterfall Data'!$B$2</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952D-4853-9473-D42D3AC93789}"/>
              </c:ext>
            </c:extLst>
          </c:dPt>
          <c:dPt>
            <c:idx val="2"/>
            <c:invertIfNegative val="0"/>
            <c:bubble3D val="0"/>
            <c:spPr>
              <a:noFill/>
              <a:ln w="25400">
                <a:noFill/>
              </a:ln>
            </c:spPr>
            <c:extLst>
              <c:ext xmlns:c16="http://schemas.microsoft.com/office/drawing/2014/chart" uri="{C3380CC4-5D6E-409C-BE32-E72D297353CC}">
                <c16:uniqueId val="{00000001-952D-4853-9473-D42D3AC93789}"/>
              </c:ext>
            </c:extLst>
          </c:dPt>
          <c:dPt>
            <c:idx val="3"/>
            <c:invertIfNegative val="0"/>
            <c:bubble3D val="0"/>
            <c:spPr>
              <a:noFill/>
              <a:ln w="25400">
                <a:noFill/>
              </a:ln>
            </c:spPr>
            <c:extLst>
              <c:ext xmlns:c16="http://schemas.microsoft.com/office/drawing/2014/chart" uri="{C3380CC4-5D6E-409C-BE32-E72D297353CC}">
                <c16:uniqueId val="{00000002-952D-4853-9473-D42D3AC93789}"/>
              </c:ext>
            </c:extLst>
          </c:dPt>
          <c:dPt>
            <c:idx val="4"/>
            <c:invertIfNegative val="0"/>
            <c:bubble3D val="0"/>
            <c:spPr>
              <a:noFill/>
              <a:ln w="25400">
                <a:noFill/>
              </a:ln>
            </c:spPr>
            <c:extLst>
              <c:ext xmlns:c16="http://schemas.microsoft.com/office/drawing/2014/chart" uri="{C3380CC4-5D6E-409C-BE32-E72D297353CC}">
                <c16:uniqueId val="{00000003-952D-4853-9473-D42D3AC93789}"/>
              </c:ext>
            </c:extLst>
          </c:dPt>
          <c:dPt>
            <c:idx val="5"/>
            <c:invertIfNegative val="0"/>
            <c:bubble3D val="0"/>
            <c:spPr>
              <a:noFill/>
              <a:ln w="25400">
                <a:noFill/>
              </a:ln>
            </c:spPr>
            <c:extLst>
              <c:ext xmlns:c16="http://schemas.microsoft.com/office/drawing/2014/chart" uri="{C3380CC4-5D6E-409C-BE32-E72D297353CC}">
                <c16:uniqueId val="{00000004-952D-4853-9473-D42D3AC93789}"/>
              </c:ext>
            </c:extLst>
          </c:dPt>
          <c:dPt>
            <c:idx val="6"/>
            <c:invertIfNegative val="0"/>
            <c:bubble3D val="0"/>
            <c:spPr>
              <a:noFill/>
              <a:ln w="25400">
                <a:noFill/>
              </a:ln>
            </c:spPr>
            <c:extLst>
              <c:ext xmlns:c16="http://schemas.microsoft.com/office/drawing/2014/chart" uri="{C3380CC4-5D6E-409C-BE32-E72D297353CC}">
                <c16:uniqueId val="{00000005-952D-4853-9473-D42D3AC93789}"/>
              </c:ext>
            </c:extLst>
          </c:dPt>
          <c:dPt>
            <c:idx val="7"/>
            <c:invertIfNegative val="0"/>
            <c:bubble3D val="0"/>
            <c:spPr>
              <a:noFill/>
              <a:ln w="25400">
                <a:noFill/>
              </a:ln>
            </c:spPr>
            <c:extLst>
              <c:ext xmlns:c16="http://schemas.microsoft.com/office/drawing/2014/chart" uri="{C3380CC4-5D6E-409C-BE32-E72D297353CC}">
                <c16:uniqueId val="{00000006-952D-4853-9473-D42D3AC93789}"/>
              </c:ext>
            </c:extLst>
          </c:dPt>
          <c:dPt>
            <c:idx val="8"/>
            <c:invertIfNegative val="0"/>
            <c:bubble3D val="0"/>
            <c:spPr>
              <a:noFill/>
              <a:ln w="25400">
                <a:noFill/>
              </a:ln>
            </c:spPr>
            <c:extLst>
              <c:ext xmlns:c16="http://schemas.microsoft.com/office/drawing/2014/chart" uri="{C3380CC4-5D6E-409C-BE32-E72D297353CC}">
                <c16:uniqueId val="{00000007-952D-4853-9473-D42D3AC93789}"/>
              </c:ext>
            </c:extLst>
          </c:dPt>
          <c:dLbls>
            <c:dLbl>
              <c:idx val="0"/>
              <c:layout>
                <c:manualLayout>
                  <c:x val="0"/>
                  <c:y val="-0.335330035241515"/>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2D-4853-9473-D42D3AC93789}"/>
                </c:ext>
              </c:extLst>
            </c:dLbl>
            <c:dLbl>
              <c:idx val="9"/>
              <c:layout>
                <c:manualLayout>
                  <c:x val="0"/>
                  <c:y val="-0.36383354392577627"/>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2D-4853-9473-D42D3AC9378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Data'!$B$3:$B$12</c:f>
              <c:numCache>
                <c:formatCode>0.0%</c:formatCode>
                <c:ptCount val="10"/>
                <c:pt idx="0">
                  <c:v>1</c:v>
                </c:pt>
                <c:pt idx="1">
                  <c:v>1</c:v>
                </c:pt>
                <c:pt idx="2">
                  <c:v>1.0275264400071991</c:v>
                </c:pt>
                <c:pt idx="3">
                  <c:v>1.1169091163478648</c:v>
                </c:pt>
                <c:pt idx="4">
                  <c:v>1.1203515231553784</c:v>
                </c:pt>
                <c:pt idx="5">
                  <c:v>1.1344331486541384</c:v>
                </c:pt>
                <c:pt idx="6">
                  <c:v>1.1699346405228757</c:v>
                </c:pt>
                <c:pt idx="7">
                  <c:v>1.1851851851851851</c:v>
                </c:pt>
                <c:pt idx="8">
                  <c:v>1.1263616557734204</c:v>
                </c:pt>
                <c:pt idx="9">
                  <c:v>1.1263616557734204</c:v>
                </c:pt>
              </c:numCache>
            </c:numRef>
          </c:val>
          <c:extLst>
            <c:ext xmlns:c16="http://schemas.microsoft.com/office/drawing/2014/chart" uri="{C3380CC4-5D6E-409C-BE32-E72D297353CC}">
              <c16:uniqueId val="{0000000A-952D-4853-9473-D42D3AC93789}"/>
            </c:ext>
          </c:extLst>
        </c:ser>
        <c:ser>
          <c:idx val="1"/>
          <c:order val="1"/>
          <c:tx>
            <c:strRef>
              <c:f>'Waterfall Data'!$D$2</c:f>
              <c:strCache>
                <c:ptCount val="1"/>
                <c:pt idx="0">
                  <c:v>Abs. Change</c:v>
                </c:pt>
              </c:strCache>
            </c:strRef>
          </c:tx>
          <c:spPr>
            <a:solidFill>
              <a:srgbClr val="00B050"/>
            </a:solidFill>
            <a:ln w="25400">
              <a:noFill/>
            </a:ln>
          </c:spPr>
          <c:invertIfNegative val="0"/>
          <c:dPt>
            <c:idx val="8"/>
            <c:invertIfNegative val="0"/>
            <c:bubble3D val="0"/>
            <c:spPr>
              <a:solidFill>
                <a:srgbClr val="FF0000"/>
              </a:solidFill>
              <a:ln w="25400">
                <a:noFill/>
              </a:ln>
            </c:spPr>
            <c:extLst>
              <c:ext xmlns:c16="http://schemas.microsoft.com/office/drawing/2014/chart" uri="{C3380CC4-5D6E-409C-BE32-E72D297353CC}">
                <c16:uniqueId val="{0000000B-952D-4853-9473-D42D3AC93789}"/>
              </c:ext>
            </c:extLst>
          </c:dPt>
          <c:dLbls>
            <c:dLbl>
              <c:idx val="1"/>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2D-4853-9473-D42D3AC93789}"/>
                </c:ext>
              </c:extLst>
            </c:dLbl>
            <c:dLbl>
              <c:idx val="2"/>
              <c:layout>
                <c:manualLayout>
                  <c:x val="0"/>
                  <c:y val="-8.7227414330218064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2D-4853-9473-D42D3AC93789}"/>
                </c:ext>
              </c:extLst>
            </c:dLbl>
            <c:dLbl>
              <c:idx val="3"/>
              <c:layout>
                <c:manualLayout>
                  <c:x val="0"/>
                  <c:y val="-8.099688473520248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2D-4853-9473-D42D3AC93789}"/>
                </c:ext>
              </c:extLst>
            </c:dLbl>
            <c:dLbl>
              <c:idx val="4"/>
              <c:layout>
                <c:manualLayout>
                  <c:x val="0"/>
                  <c:y val="-6.853582554517133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52D-4853-9473-D42D3AC93789}"/>
                </c:ext>
              </c:extLst>
            </c:dLbl>
            <c:dLbl>
              <c:idx val="5"/>
              <c:layout>
                <c:manualLayout>
                  <c:x val="0"/>
                  <c:y val="-4.3613707165109032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52D-4853-9473-D42D3AC93789}"/>
                </c:ext>
              </c:extLst>
            </c:dLbl>
            <c:dLbl>
              <c:idx val="6"/>
              <c:layout>
                <c:manualLayout>
                  <c:x val="0"/>
                  <c:y val="-5.60747663551402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52D-4853-9473-D42D3AC93789}"/>
                </c:ext>
              </c:extLst>
            </c:dLbl>
            <c:dLbl>
              <c:idx val="7"/>
              <c:layout>
                <c:manualLayout>
                  <c:x val="0"/>
                  <c:y val="-6.23052959501557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52D-4853-9473-D42D3AC93789}"/>
                </c:ext>
              </c:extLst>
            </c:dLbl>
            <c:dLbl>
              <c:idx val="8"/>
              <c:layout>
                <c:manualLayout>
                  <c:x val="0"/>
                  <c:y val="-7.8944150486269044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2D-4853-9473-D42D3AC9378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Data'!$D$3:$D$12</c:f>
              <c:numCache>
                <c:formatCode>0.0%</c:formatCode>
                <c:ptCount val="10"/>
                <c:pt idx="1">
                  <c:v>2.7526440007199109E-2</c:v>
                </c:pt>
                <c:pt idx="2">
                  <c:v>8.9382676340665657E-2</c:v>
                </c:pt>
                <c:pt idx="3">
                  <c:v>3.4424068075136474E-3</c:v>
                </c:pt>
                <c:pt idx="4">
                  <c:v>1.4081625498760002E-2</c:v>
                </c:pt>
                <c:pt idx="5">
                  <c:v>3.5501491868737405E-2</c:v>
                </c:pt>
                <c:pt idx="6">
                  <c:v>1.5250544662309368E-2</c:v>
                </c:pt>
                <c:pt idx="7">
                  <c:v>1.7429193899782137E-2</c:v>
                </c:pt>
                <c:pt idx="8">
                  <c:v>7.6252723311546838E-2</c:v>
                </c:pt>
              </c:numCache>
            </c:numRef>
          </c:val>
          <c:extLst>
            <c:ext xmlns:c16="http://schemas.microsoft.com/office/drawing/2014/chart" uri="{C3380CC4-5D6E-409C-BE32-E72D297353CC}">
              <c16:uniqueId val="{00000013-952D-4853-9473-D42D3AC93789}"/>
            </c:ext>
          </c:extLst>
        </c:ser>
        <c:dLbls>
          <c:showLegendKey val="0"/>
          <c:showVal val="0"/>
          <c:showCatName val="0"/>
          <c:showSerName val="0"/>
          <c:showPercent val="0"/>
          <c:showBubbleSize val="0"/>
        </c:dLbls>
        <c:gapWidth val="100"/>
        <c:overlap val="100"/>
        <c:axId val="564521328"/>
        <c:axId val="1"/>
      </c:barChart>
      <c:catAx>
        <c:axId val="5645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0%" sourceLinked="1"/>
        <c:majorTickMark val="out"/>
        <c:minorTickMark val="none"/>
        <c:tickLblPos val="none"/>
        <c:crossAx val="56452132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rebuchet MS"/>
                <a:ea typeface="Trebuchet MS"/>
                <a:cs typeface="Trebuchet MS"/>
              </a:defRPr>
            </a:pPr>
            <a:r>
              <a:rPr lang="en-US"/>
              <a:t>France</a:t>
            </a:r>
          </a:p>
        </c:rich>
      </c:tx>
      <c:layout>
        <c:manualLayout>
          <c:xMode val="edge"/>
          <c:yMode val="edge"/>
          <c:x val="0.45684593567671444"/>
          <c:y val="1.0416951313208214E-2"/>
        </c:manualLayout>
      </c:layout>
      <c:overlay val="0"/>
      <c:spPr>
        <a:noFill/>
        <a:ln w="25400">
          <a:noFill/>
        </a:ln>
      </c:spPr>
    </c:title>
    <c:autoTitleDeleted val="0"/>
    <c:plotArea>
      <c:layout>
        <c:manualLayout>
          <c:layoutTarget val="inner"/>
          <c:xMode val="edge"/>
          <c:yMode val="edge"/>
          <c:x val="2.2321461009377631E-2"/>
          <c:y val="8.1250165303884653E-2"/>
          <c:w val="0.95684662860198844"/>
          <c:h val="0.81041831546694976"/>
        </c:manualLayout>
      </c:layout>
      <c:barChart>
        <c:barDir val="col"/>
        <c:grouping val="stacked"/>
        <c:varyColors val="0"/>
        <c:ser>
          <c:idx val="0"/>
          <c:order val="0"/>
          <c:tx>
            <c:strRef>
              <c:f>'Waterfall Data'!$B$16</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389D-400C-9797-4881F74B826D}"/>
              </c:ext>
            </c:extLst>
          </c:dPt>
          <c:dPt>
            <c:idx val="2"/>
            <c:invertIfNegative val="0"/>
            <c:bubble3D val="0"/>
            <c:spPr>
              <a:noFill/>
              <a:ln w="25400">
                <a:noFill/>
              </a:ln>
            </c:spPr>
            <c:extLst>
              <c:ext xmlns:c16="http://schemas.microsoft.com/office/drawing/2014/chart" uri="{C3380CC4-5D6E-409C-BE32-E72D297353CC}">
                <c16:uniqueId val="{00000001-389D-400C-9797-4881F74B826D}"/>
              </c:ext>
            </c:extLst>
          </c:dPt>
          <c:dPt>
            <c:idx val="3"/>
            <c:invertIfNegative val="0"/>
            <c:bubble3D val="0"/>
            <c:spPr>
              <a:noFill/>
              <a:ln w="25400">
                <a:noFill/>
              </a:ln>
            </c:spPr>
            <c:extLst>
              <c:ext xmlns:c16="http://schemas.microsoft.com/office/drawing/2014/chart" uri="{C3380CC4-5D6E-409C-BE32-E72D297353CC}">
                <c16:uniqueId val="{00000002-389D-400C-9797-4881F74B826D}"/>
              </c:ext>
            </c:extLst>
          </c:dPt>
          <c:dPt>
            <c:idx val="4"/>
            <c:invertIfNegative val="0"/>
            <c:bubble3D val="0"/>
            <c:spPr>
              <a:noFill/>
              <a:ln w="25400">
                <a:noFill/>
              </a:ln>
            </c:spPr>
            <c:extLst>
              <c:ext xmlns:c16="http://schemas.microsoft.com/office/drawing/2014/chart" uri="{C3380CC4-5D6E-409C-BE32-E72D297353CC}">
                <c16:uniqueId val="{00000003-389D-400C-9797-4881F74B826D}"/>
              </c:ext>
            </c:extLst>
          </c:dPt>
          <c:dPt>
            <c:idx val="5"/>
            <c:invertIfNegative val="0"/>
            <c:bubble3D val="0"/>
            <c:spPr>
              <a:noFill/>
              <a:ln w="25400">
                <a:noFill/>
              </a:ln>
            </c:spPr>
            <c:extLst>
              <c:ext xmlns:c16="http://schemas.microsoft.com/office/drawing/2014/chart" uri="{C3380CC4-5D6E-409C-BE32-E72D297353CC}">
                <c16:uniqueId val="{00000004-389D-400C-9797-4881F74B826D}"/>
              </c:ext>
            </c:extLst>
          </c:dPt>
          <c:dPt>
            <c:idx val="6"/>
            <c:invertIfNegative val="0"/>
            <c:bubble3D val="0"/>
            <c:spPr>
              <a:noFill/>
              <a:ln w="25400">
                <a:noFill/>
              </a:ln>
            </c:spPr>
            <c:extLst>
              <c:ext xmlns:c16="http://schemas.microsoft.com/office/drawing/2014/chart" uri="{C3380CC4-5D6E-409C-BE32-E72D297353CC}">
                <c16:uniqueId val="{00000005-389D-400C-9797-4881F74B826D}"/>
              </c:ext>
            </c:extLst>
          </c:dPt>
          <c:dPt>
            <c:idx val="7"/>
            <c:invertIfNegative val="0"/>
            <c:bubble3D val="0"/>
            <c:spPr>
              <a:noFill/>
              <a:ln w="25400">
                <a:noFill/>
              </a:ln>
            </c:spPr>
            <c:extLst>
              <c:ext xmlns:c16="http://schemas.microsoft.com/office/drawing/2014/chart" uri="{C3380CC4-5D6E-409C-BE32-E72D297353CC}">
                <c16:uniqueId val="{00000006-389D-400C-9797-4881F74B826D}"/>
              </c:ext>
            </c:extLst>
          </c:dPt>
          <c:dPt>
            <c:idx val="8"/>
            <c:invertIfNegative val="0"/>
            <c:bubble3D val="0"/>
            <c:spPr>
              <a:noFill/>
              <a:ln w="25400">
                <a:noFill/>
              </a:ln>
            </c:spPr>
            <c:extLst>
              <c:ext xmlns:c16="http://schemas.microsoft.com/office/drawing/2014/chart" uri="{C3380CC4-5D6E-409C-BE32-E72D297353CC}">
                <c16:uniqueId val="{00000007-389D-400C-9797-4881F74B826D}"/>
              </c:ext>
            </c:extLst>
          </c:dPt>
          <c:dLbls>
            <c:dLbl>
              <c:idx val="0"/>
              <c:layout>
                <c:manualLayout>
                  <c:x val="0"/>
                  <c:y val="-0.3631794522076079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9D-400C-9797-4881F74B826D}"/>
                </c:ext>
              </c:extLst>
            </c:dLbl>
            <c:dLbl>
              <c:idx val="9"/>
              <c:layout>
                <c:manualLayout>
                  <c:x val="0"/>
                  <c:y val="-0.27414330218068533"/>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9D-400C-9797-4881F74B826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Data'!$B$17:$B$26</c:f>
              <c:numCache>
                <c:formatCode>0.0%</c:formatCode>
                <c:ptCount val="10"/>
                <c:pt idx="0">
                  <c:v>1</c:v>
                </c:pt>
                <c:pt idx="1">
                  <c:v>0.86762160652287279</c:v>
                </c:pt>
                <c:pt idx="2">
                  <c:v>0.86762160652287279</c:v>
                </c:pt>
                <c:pt idx="3">
                  <c:v>0.88052611161068128</c:v>
                </c:pt>
                <c:pt idx="4">
                  <c:v>0.88052611161068128</c:v>
                </c:pt>
                <c:pt idx="5">
                  <c:v>0.89477439577488294</c:v>
                </c:pt>
                <c:pt idx="6">
                  <c:v>0.77987663530750218</c:v>
                </c:pt>
                <c:pt idx="7">
                  <c:v>0.71950662557040379</c:v>
                </c:pt>
                <c:pt idx="8">
                  <c:v>0.68542678136397728</c:v>
                </c:pt>
                <c:pt idx="9">
                  <c:v>0.68542678136397728</c:v>
                </c:pt>
              </c:numCache>
            </c:numRef>
          </c:val>
          <c:extLst>
            <c:ext xmlns:c16="http://schemas.microsoft.com/office/drawing/2014/chart" uri="{C3380CC4-5D6E-409C-BE32-E72D297353CC}">
              <c16:uniqueId val="{0000000A-389D-400C-9797-4881F74B826D}"/>
            </c:ext>
          </c:extLst>
        </c:ser>
        <c:ser>
          <c:idx val="1"/>
          <c:order val="1"/>
          <c:tx>
            <c:strRef>
              <c:f>'Waterfall Data'!$D$2</c:f>
              <c:strCache>
                <c:ptCount val="1"/>
                <c:pt idx="0">
                  <c:v>Abs. Change</c:v>
                </c:pt>
              </c:strCache>
            </c:strRef>
          </c:tx>
          <c:spPr>
            <a:solidFill>
              <a:srgbClr val="00B050"/>
            </a:solidFill>
            <a:ln w="25400">
              <a:noFill/>
            </a:ln>
          </c:spPr>
          <c:invertIfNegative val="0"/>
          <c:dPt>
            <c:idx val="1"/>
            <c:invertIfNegative val="0"/>
            <c:bubble3D val="0"/>
            <c:spPr>
              <a:solidFill>
                <a:srgbClr val="FF0000"/>
              </a:solidFill>
              <a:ln w="25400">
                <a:noFill/>
              </a:ln>
            </c:spPr>
            <c:extLst>
              <c:ext xmlns:c16="http://schemas.microsoft.com/office/drawing/2014/chart" uri="{C3380CC4-5D6E-409C-BE32-E72D297353CC}">
                <c16:uniqueId val="{0000000B-389D-400C-9797-4881F74B826D}"/>
              </c:ext>
            </c:extLst>
          </c:dPt>
          <c:dPt>
            <c:idx val="3"/>
            <c:invertIfNegative val="0"/>
            <c:bubble3D val="0"/>
            <c:spPr>
              <a:solidFill>
                <a:srgbClr val="FF0000"/>
              </a:solidFill>
              <a:ln w="25400">
                <a:noFill/>
              </a:ln>
            </c:spPr>
            <c:extLst>
              <c:ext xmlns:c16="http://schemas.microsoft.com/office/drawing/2014/chart" uri="{C3380CC4-5D6E-409C-BE32-E72D297353CC}">
                <c16:uniqueId val="{0000000C-389D-400C-9797-4881F74B826D}"/>
              </c:ext>
            </c:extLst>
          </c:dPt>
          <c:dPt>
            <c:idx val="5"/>
            <c:invertIfNegative val="0"/>
            <c:bubble3D val="0"/>
            <c:spPr>
              <a:solidFill>
                <a:srgbClr val="FF0000"/>
              </a:solidFill>
              <a:ln w="25400">
                <a:noFill/>
              </a:ln>
            </c:spPr>
            <c:extLst>
              <c:ext xmlns:c16="http://schemas.microsoft.com/office/drawing/2014/chart" uri="{C3380CC4-5D6E-409C-BE32-E72D297353CC}">
                <c16:uniqueId val="{0000000D-389D-400C-9797-4881F74B826D}"/>
              </c:ext>
            </c:extLst>
          </c:dPt>
          <c:dPt>
            <c:idx val="6"/>
            <c:invertIfNegative val="0"/>
            <c:bubble3D val="0"/>
            <c:spPr>
              <a:solidFill>
                <a:srgbClr val="FF0000"/>
              </a:solidFill>
              <a:ln w="25400">
                <a:noFill/>
              </a:ln>
            </c:spPr>
            <c:extLst>
              <c:ext xmlns:c16="http://schemas.microsoft.com/office/drawing/2014/chart" uri="{C3380CC4-5D6E-409C-BE32-E72D297353CC}">
                <c16:uniqueId val="{0000000E-389D-400C-9797-4881F74B826D}"/>
              </c:ext>
            </c:extLst>
          </c:dPt>
          <c:dPt>
            <c:idx val="7"/>
            <c:invertIfNegative val="0"/>
            <c:bubble3D val="0"/>
            <c:spPr>
              <a:solidFill>
                <a:srgbClr val="FF0000"/>
              </a:solidFill>
              <a:ln w="25400">
                <a:noFill/>
              </a:ln>
            </c:spPr>
            <c:extLst>
              <c:ext xmlns:c16="http://schemas.microsoft.com/office/drawing/2014/chart" uri="{C3380CC4-5D6E-409C-BE32-E72D297353CC}">
                <c16:uniqueId val="{0000000F-389D-400C-9797-4881F74B826D}"/>
              </c:ext>
            </c:extLst>
          </c:dPt>
          <c:dPt>
            <c:idx val="8"/>
            <c:invertIfNegative val="0"/>
            <c:bubble3D val="0"/>
            <c:spPr>
              <a:solidFill>
                <a:srgbClr val="FF0000"/>
              </a:solidFill>
              <a:ln w="25400">
                <a:noFill/>
              </a:ln>
            </c:spPr>
            <c:extLst>
              <c:ext xmlns:c16="http://schemas.microsoft.com/office/drawing/2014/chart" uri="{C3380CC4-5D6E-409C-BE32-E72D297353CC}">
                <c16:uniqueId val="{00000010-389D-400C-9797-4881F74B826D}"/>
              </c:ext>
            </c:extLst>
          </c:dPt>
          <c:dLbls>
            <c:dLbl>
              <c:idx val="1"/>
              <c:layout>
                <c:manualLayout>
                  <c:x val="0"/>
                  <c:y val="-9.968896411313071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9D-400C-9797-4881F74B826D}"/>
                </c:ext>
              </c:extLst>
            </c:dLbl>
            <c:dLbl>
              <c:idx val="2"/>
              <c:layout>
                <c:manualLayout>
                  <c:x val="0"/>
                  <c:y val="-7.386209843256361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9D-400C-9797-4881F74B826D}"/>
                </c:ext>
              </c:extLst>
            </c:dLbl>
            <c:dLbl>
              <c:idx val="3"/>
              <c:layout>
                <c:manualLayout>
                  <c:x val="0"/>
                  <c:y val="-8.099688473520254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9D-400C-9797-4881F74B826D}"/>
                </c:ext>
              </c:extLst>
            </c:dLbl>
            <c:dLbl>
              <c:idx val="4"/>
              <c:layout>
                <c:manualLayout>
                  <c:x val="0"/>
                  <c:y val="-6.853582554517133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9D-400C-9797-4881F74B826D}"/>
                </c:ext>
              </c:extLst>
            </c:dLbl>
            <c:dLbl>
              <c:idx val="5"/>
              <c:layout>
                <c:manualLayout>
                  <c:x val="-7.0484896376581281E-17"/>
                  <c:y val="-5.603474585724899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9D-400C-9797-4881F74B826D}"/>
                </c:ext>
              </c:extLst>
            </c:dLbl>
            <c:dLbl>
              <c:idx val="6"/>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9D-400C-9797-4881F74B826D}"/>
                </c:ext>
              </c:extLst>
            </c:dLbl>
            <c:dLbl>
              <c:idx val="7"/>
              <c:layout>
                <c:manualLayout>
                  <c:x val="0"/>
                  <c:y val="-6.230529595015579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9D-400C-9797-4881F74B826D}"/>
                </c:ext>
              </c:extLst>
            </c:dLbl>
            <c:dLbl>
              <c:idx val="8"/>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9D-400C-9797-4881F74B826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Data'!$D$17:$D$26</c:f>
              <c:numCache>
                <c:formatCode>0.0%</c:formatCode>
                <c:ptCount val="10"/>
                <c:pt idx="1">
                  <c:v>0.13237839347712724</c:v>
                </c:pt>
                <c:pt idx="2">
                  <c:v>6.9397617416180668E-2</c:v>
                </c:pt>
                <c:pt idx="3">
                  <c:v>5.6493112328372147E-2</c:v>
                </c:pt>
                <c:pt idx="4">
                  <c:v>2.2186596133430721E-2</c:v>
                </c:pt>
                <c:pt idx="5">
                  <c:v>7.938311969229124E-3</c:v>
                </c:pt>
                <c:pt idx="6">
                  <c:v>0.11489776046738072</c:v>
                </c:pt>
                <c:pt idx="7">
                  <c:v>6.0370009737098343E-2</c:v>
                </c:pt>
                <c:pt idx="8">
                  <c:v>3.4079844206426485E-2</c:v>
                </c:pt>
              </c:numCache>
            </c:numRef>
          </c:val>
          <c:extLst>
            <c:ext xmlns:c16="http://schemas.microsoft.com/office/drawing/2014/chart" uri="{C3380CC4-5D6E-409C-BE32-E72D297353CC}">
              <c16:uniqueId val="{00000013-389D-400C-9797-4881F74B826D}"/>
            </c:ext>
          </c:extLst>
        </c:ser>
        <c:dLbls>
          <c:showLegendKey val="0"/>
          <c:showVal val="0"/>
          <c:showCatName val="0"/>
          <c:showSerName val="0"/>
          <c:showPercent val="0"/>
          <c:showBubbleSize val="0"/>
        </c:dLbls>
        <c:gapWidth val="100"/>
        <c:overlap val="100"/>
        <c:axId val="564521984"/>
        <c:axId val="1"/>
      </c:barChart>
      <c:catAx>
        <c:axId val="56452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0%" sourceLinked="1"/>
        <c:majorTickMark val="out"/>
        <c:minorTickMark val="none"/>
        <c:tickLblPos val="none"/>
        <c:crossAx val="5645219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rebuchet MS"/>
                <a:ea typeface="Trebuchet MS"/>
                <a:cs typeface="Trebuchet MS"/>
              </a:defRPr>
            </a:pPr>
            <a:r>
              <a:rPr lang="en-US"/>
              <a:t>Spain</a:t>
            </a:r>
          </a:p>
        </c:rich>
      </c:tx>
      <c:layout>
        <c:manualLayout>
          <c:xMode val="edge"/>
          <c:yMode val="edge"/>
          <c:x val="0.45684593567671444"/>
          <c:y val="1.0416951313208214E-2"/>
        </c:manualLayout>
      </c:layout>
      <c:overlay val="0"/>
      <c:spPr>
        <a:noFill/>
        <a:ln w="25400">
          <a:noFill/>
        </a:ln>
      </c:spPr>
    </c:title>
    <c:autoTitleDeleted val="0"/>
    <c:plotArea>
      <c:layout>
        <c:manualLayout>
          <c:layoutTarget val="inner"/>
          <c:xMode val="edge"/>
          <c:yMode val="edge"/>
          <c:x val="2.2321461009377631E-2"/>
          <c:y val="8.1250165303884722E-2"/>
          <c:w val="0.95684662860198866"/>
          <c:h val="0.81041831546694942"/>
        </c:manualLayout>
      </c:layout>
      <c:barChart>
        <c:barDir val="col"/>
        <c:grouping val="stacked"/>
        <c:varyColors val="0"/>
        <c:ser>
          <c:idx val="0"/>
          <c:order val="0"/>
          <c:tx>
            <c:strRef>
              <c:f>'Waterfall Data'!$B$30</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B512-40DE-82BA-5BFCBB9392BF}"/>
              </c:ext>
            </c:extLst>
          </c:dPt>
          <c:dPt>
            <c:idx val="2"/>
            <c:invertIfNegative val="0"/>
            <c:bubble3D val="0"/>
            <c:spPr>
              <a:noFill/>
              <a:ln w="25400">
                <a:noFill/>
              </a:ln>
            </c:spPr>
            <c:extLst>
              <c:ext xmlns:c16="http://schemas.microsoft.com/office/drawing/2014/chart" uri="{C3380CC4-5D6E-409C-BE32-E72D297353CC}">
                <c16:uniqueId val="{00000001-B512-40DE-82BA-5BFCBB9392BF}"/>
              </c:ext>
            </c:extLst>
          </c:dPt>
          <c:dPt>
            <c:idx val="3"/>
            <c:invertIfNegative val="0"/>
            <c:bubble3D val="0"/>
            <c:spPr>
              <a:noFill/>
              <a:ln w="25400">
                <a:noFill/>
              </a:ln>
            </c:spPr>
            <c:extLst>
              <c:ext xmlns:c16="http://schemas.microsoft.com/office/drawing/2014/chart" uri="{C3380CC4-5D6E-409C-BE32-E72D297353CC}">
                <c16:uniqueId val="{00000002-B512-40DE-82BA-5BFCBB9392BF}"/>
              </c:ext>
            </c:extLst>
          </c:dPt>
          <c:dPt>
            <c:idx val="4"/>
            <c:invertIfNegative val="0"/>
            <c:bubble3D val="0"/>
            <c:spPr>
              <a:noFill/>
              <a:ln w="25400">
                <a:noFill/>
              </a:ln>
            </c:spPr>
            <c:extLst>
              <c:ext xmlns:c16="http://schemas.microsoft.com/office/drawing/2014/chart" uri="{C3380CC4-5D6E-409C-BE32-E72D297353CC}">
                <c16:uniqueId val="{00000003-B512-40DE-82BA-5BFCBB9392BF}"/>
              </c:ext>
            </c:extLst>
          </c:dPt>
          <c:dPt>
            <c:idx val="5"/>
            <c:invertIfNegative val="0"/>
            <c:bubble3D val="0"/>
            <c:spPr>
              <a:noFill/>
              <a:ln w="25400">
                <a:noFill/>
              </a:ln>
            </c:spPr>
            <c:extLst>
              <c:ext xmlns:c16="http://schemas.microsoft.com/office/drawing/2014/chart" uri="{C3380CC4-5D6E-409C-BE32-E72D297353CC}">
                <c16:uniqueId val="{00000004-B512-40DE-82BA-5BFCBB9392BF}"/>
              </c:ext>
            </c:extLst>
          </c:dPt>
          <c:dPt>
            <c:idx val="6"/>
            <c:invertIfNegative val="0"/>
            <c:bubble3D val="0"/>
            <c:spPr>
              <a:noFill/>
              <a:ln w="25400">
                <a:noFill/>
              </a:ln>
            </c:spPr>
            <c:extLst>
              <c:ext xmlns:c16="http://schemas.microsoft.com/office/drawing/2014/chart" uri="{C3380CC4-5D6E-409C-BE32-E72D297353CC}">
                <c16:uniqueId val="{00000005-B512-40DE-82BA-5BFCBB9392BF}"/>
              </c:ext>
            </c:extLst>
          </c:dPt>
          <c:dPt>
            <c:idx val="7"/>
            <c:invertIfNegative val="0"/>
            <c:bubble3D val="0"/>
            <c:spPr>
              <a:noFill/>
              <a:ln w="25400">
                <a:noFill/>
              </a:ln>
            </c:spPr>
            <c:extLst>
              <c:ext xmlns:c16="http://schemas.microsoft.com/office/drawing/2014/chart" uri="{C3380CC4-5D6E-409C-BE32-E72D297353CC}">
                <c16:uniqueId val="{00000006-B512-40DE-82BA-5BFCBB9392BF}"/>
              </c:ext>
            </c:extLst>
          </c:dPt>
          <c:dPt>
            <c:idx val="8"/>
            <c:invertIfNegative val="0"/>
            <c:bubble3D val="0"/>
            <c:spPr>
              <a:noFill/>
              <a:ln w="25400">
                <a:noFill/>
              </a:ln>
            </c:spPr>
            <c:extLst>
              <c:ext xmlns:c16="http://schemas.microsoft.com/office/drawing/2014/chart" uri="{C3380CC4-5D6E-409C-BE32-E72D297353CC}">
                <c16:uniqueId val="{00000007-B512-40DE-82BA-5BFCBB9392BF}"/>
              </c:ext>
            </c:extLst>
          </c:dPt>
          <c:dLbls>
            <c:dLbl>
              <c:idx val="0"/>
              <c:layout>
                <c:manualLayout>
                  <c:x val="0"/>
                  <c:y val="-0.3364485981308414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12-40DE-82BA-5BFCBB9392BF}"/>
                </c:ext>
              </c:extLst>
            </c:dLbl>
            <c:dLbl>
              <c:idx val="9"/>
              <c:layout>
                <c:manualLayout>
                  <c:x val="0"/>
                  <c:y val="-0.19937694704049838"/>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12-40DE-82BA-5BFCBB939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Data'!$B$31:$B$40</c:f>
              <c:numCache>
                <c:formatCode>0%</c:formatCode>
                <c:ptCount val="10"/>
                <c:pt idx="0">
                  <c:v>1</c:v>
                </c:pt>
                <c:pt idx="1">
                  <c:v>0.6471139961868857</c:v>
                </c:pt>
                <c:pt idx="2">
                  <c:v>0.6471139961868857</c:v>
                </c:pt>
                <c:pt idx="3">
                  <c:v>0.78350938882973353</c:v>
                </c:pt>
                <c:pt idx="4">
                  <c:v>0.49025222300521515</c:v>
                </c:pt>
                <c:pt idx="5">
                  <c:v>0.48655826184172241</c:v>
                </c:pt>
                <c:pt idx="6">
                  <c:v>0.46613024627752009</c:v>
                </c:pt>
                <c:pt idx="7">
                  <c:v>0.44862051865106095</c:v>
                </c:pt>
                <c:pt idx="8">
                  <c:v>0.41457382604405707</c:v>
                </c:pt>
                <c:pt idx="9">
                  <c:v>0.41457382604405707</c:v>
                </c:pt>
              </c:numCache>
            </c:numRef>
          </c:val>
          <c:extLst>
            <c:ext xmlns:c16="http://schemas.microsoft.com/office/drawing/2014/chart" uri="{C3380CC4-5D6E-409C-BE32-E72D297353CC}">
              <c16:uniqueId val="{0000000A-B512-40DE-82BA-5BFCBB9392BF}"/>
            </c:ext>
          </c:extLst>
        </c:ser>
        <c:ser>
          <c:idx val="1"/>
          <c:order val="1"/>
          <c:tx>
            <c:strRef>
              <c:f>'Waterfall Data'!$D$30</c:f>
              <c:strCache>
                <c:ptCount val="1"/>
                <c:pt idx="0">
                  <c:v>Abs. Change</c:v>
                </c:pt>
              </c:strCache>
            </c:strRef>
          </c:tx>
          <c:spPr>
            <a:solidFill>
              <a:srgbClr val="00B050"/>
            </a:solidFill>
            <a:ln w="25400">
              <a:noFill/>
            </a:ln>
          </c:spPr>
          <c:invertIfNegative val="0"/>
          <c:dPt>
            <c:idx val="1"/>
            <c:invertIfNegative val="0"/>
            <c:bubble3D val="0"/>
            <c:spPr>
              <a:solidFill>
                <a:srgbClr val="FF0000"/>
              </a:solidFill>
              <a:ln w="25400">
                <a:noFill/>
              </a:ln>
            </c:spPr>
            <c:extLst>
              <c:ext xmlns:c16="http://schemas.microsoft.com/office/drawing/2014/chart" uri="{C3380CC4-5D6E-409C-BE32-E72D297353CC}">
                <c16:uniqueId val="{0000000B-B512-40DE-82BA-5BFCBB9392BF}"/>
              </c:ext>
            </c:extLst>
          </c:dPt>
          <c:dPt>
            <c:idx val="3"/>
            <c:invertIfNegative val="0"/>
            <c:bubble3D val="0"/>
            <c:extLst>
              <c:ext xmlns:c16="http://schemas.microsoft.com/office/drawing/2014/chart" uri="{C3380CC4-5D6E-409C-BE32-E72D297353CC}">
                <c16:uniqueId val="{0000000C-B512-40DE-82BA-5BFCBB9392BF}"/>
              </c:ext>
            </c:extLst>
          </c:dPt>
          <c:dPt>
            <c:idx val="4"/>
            <c:invertIfNegative val="0"/>
            <c:bubble3D val="0"/>
            <c:spPr>
              <a:solidFill>
                <a:srgbClr val="FF0000"/>
              </a:solidFill>
              <a:ln w="25400">
                <a:noFill/>
              </a:ln>
            </c:spPr>
            <c:extLst>
              <c:ext xmlns:c16="http://schemas.microsoft.com/office/drawing/2014/chart" uri="{C3380CC4-5D6E-409C-BE32-E72D297353CC}">
                <c16:uniqueId val="{0000000D-B512-40DE-82BA-5BFCBB9392BF}"/>
              </c:ext>
            </c:extLst>
          </c:dPt>
          <c:dPt>
            <c:idx val="5"/>
            <c:invertIfNegative val="0"/>
            <c:bubble3D val="0"/>
            <c:spPr>
              <a:solidFill>
                <a:srgbClr val="FF0000"/>
              </a:solidFill>
              <a:ln w="25400">
                <a:noFill/>
              </a:ln>
            </c:spPr>
            <c:extLst>
              <c:ext xmlns:c16="http://schemas.microsoft.com/office/drawing/2014/chart" uri="{C3380CC4-5D6E-409C-BE32-E72D297353CC}">
                <c16:uniqueId val="{0000000E-B512-40DE-82BA-5BFCBB9392BF}"/>
              </c:ext>
            </c:extLst>
          </c:dPt>
          <c:dPt>
            <c:idx val="6"/>
            <c:invertIfNegative val="0"/>
            <c:bubble3D val="0"/>
            <c:spPr>
              <a:solidFill>
                <a:srgbClr val="FF0000"/>
              </a:solidFill>
              <a:ln w="25400">
                <a:noFill/>
              </a:ln>
            </c:spPr>
            <c:extLst>
              <c:ext xmlns:c16="http://schemas.microsoft.com/office/drawing/2014/chart" uri="{C3380CC4-5D6E-409C-BE32-E72D297353CC}">
                <c16:uniqueId val="{0000000F-B512-40DE-82BA-5BFCBB9392BF}"/>
              </c:ext>
            </c:extLst>
          </c:dPt>
          <c:dPt>
            <c:idx val="7"/>
            <c:invertIfNegative val="0"/>
            <c:bubble3D val="0"/>
            <c:spPr>
              <a:solidFill>
                <a:srgbClr val="FF0000"/>
              </a:solidFill>
              <a:ln w="25400">
                <a:noFill/>
              </a:ln>
            </c:spPr>
            <c:extLst>
              <c:ext xmlns:c16="http://schemas.microsoft.com/office/drawing/2014/chart" uri="{C3380CC4-5D6E-409C-BE32-E72D297353CC}">
                <c16:uniqueId val="{00000010-B512-40DE-82BA-5BFCBB9392BF}"/>
              </c:ext>
            </c:extLst>
          </c:dPt>
          <c:dPt>
            <c:idx val="8"/>
            <c:invertIfNegative val="0"/>
            <c:bubble3D val="0"/>
            <c:spPr>
              <a:solidFill>
                <a:srgbClr val="FF0000"/>
              </a:solidFill>
              <a:ln w="25400">
                <a:noFill/>
              </a:ln>
            </c:spPr>
            <c:extLst>
              <c:ext xmlns:c16="http://schemas.microsoft.com/office/drawing/2014/chart" uri="{C3380CC4-5D6E-409C-BE32-E72D297353CC}">
                <c16:uniqueId val="{00000011-B512-40DE-82BA-5BFCBB9392BF}"/>
              </c:ext>
            </c:extLst>
          </c:dPt>
          <c:dLbls>
            <c:dLbl>
              <c:idx val="1"/>
              <c:layout>
                <c:manualLayout>
                  <c:x val="0"/>
                  <c:y val="-0.14330267127823976"/>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12-40DE-82BA-5BFCBB9392BF}"/>
                </c:ext>
              </c:extLst>
            </c:dLbl>
            <c:dLbl>
              <c:idx val="2"/>
              <c:layout>
                <c:manualLayout>
                  <c:x val="0"/>
                  <c:y val="-8.722741433021805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512-40DE-82BA-5BFCBB9392BF}"/>
                </c:ext>
              </c:extLst>
            </c:dLbl>
            <c:dLbl>
              <c:idx val="3"/>
              <c:layout>
                <c:manualLayout>
                  <c:x val="0"/>
                  <c:y val="-8.099688473520257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12-40DE-82BA-5BFCBB9392BF}"/>
                </c:ext>
              </c:extLst>
            </c:dLbl>
            <c:dLbl>
              <c:idx val="4"/>
              <c:layout>
                <c:manualLayout>
                  <c:x val="0"/>
                  <c:y val="-0.1370716510903426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512-40DE-82BA-5BFCBB9392BF}"/>
                </c:ext>
              </c:extLst>
            </c:dLbl>
            <c:dLbl>
              <c:idx val="5"/>
              <c:layout>
                <c:manualLayout>
                  <c:x val="0"/>
                  <c:y val="-9.345794392523369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512-40DE-82BA-5BFCBB9392BF}"/>
                </c:ext>
              </c:extLst>
            </c:dLbl>
            <c:dLbl>
              <c:idx val="6"/>
              <c:layout>
                <c:manualLayout>
                  <c:x val="0"/>
                  <c:y val="-7.476635514018693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512-40DE-82BA-5BFCBB9392BF}"/>
                </c:ext>
              </c:extLst>
            </c:dLbl>
            <c:dLbl>
              <c:idx val="7"/>
              <c:layout>
                <c:manualLayout>
                  <c:x val="0"/>
                  <c:y val="-6.2305295950155819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512-40DE-82BA-5BFCBB9392BF}"/>
                </c:ext>
              </c:extLst>
            </c:dLbl>
            <c:dLbl>
              <c:idx val="8"/>
              <c:layout>
                <c:manualLayout>
                  <c:x val="0"/>
                  <c:y val="-7.476635514018693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512-40DE-82BA-5BFCBB9392B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Data'!$D$31:$D$40</c:f>
              <c:numCache>
                <c:formatCode>0.0%</c:formatCode>
                <c:ptCount val="10"/>
                <c:pt idx="1">
                  <c:v>0.35288600381311436</c:v>
                </c:pt>
                <c:pt idx="2">
                  <c:v>0.13166067453747651</c:v>
                </c:pt>
                <c:pt idx="3">
                  <c:v>4.7347181053712818E-3</c:v>
                </c:pt>
                <c:pt idx="4">
                  <c:v>0.29799188392988968</c:v>
                </c:pt>
                <c:pt idx="5">
                  <c:v>3.6939611634927401E-3</c:v>
                </c:pt>
                <c:pt idx="6">
                  <c:v>2.0428015564202335E-2</c:v>
                </c:pt>
                <c:pt idx="7">
                  <c:v>1.7509727626459144E-2</c:v>
                </c:pt>
                <c:pt idx="8">
                  <c:v>3.4046692607003888E-2</c:v>
                </c:pt>
              </c:numCache>
            </c:numRef>
          </c:val>
          <c:extLst>
            <c:ext xmlns:c16="http://schemas.microsoft.com/office/drawing/2014/chart" uri="{C3380CC4-5D6E-409C-BE32-E72D297353CC}">
              <c16:uniqueId val="{00000013-B512-40DE-82BA-5BFCBB9392BF}"/>
            </c:ext>
          </c:extLst>
        </c:ser>
        <c:dLbls>
          <c:showLegendKey val="0"/>
          <c:showVal val="0"/>
          <c:showCatName val="0"/>
          <c:showSerName val="0"/>
          <c:showPercent val="0"/>
          <c:showBubbleSize val="0"/>
        </c:dLbls>
        <c:gapWidth val="100"/>
        <c:overlap val="100"/>
        <c:axId val="564527232"/>
        <c:axId val="1"/>
      </c:barChart>
      <c:catAx>
        <c:axId val="564527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 sourceLinked="1"/>
        <c:majorTickMark val="out"/>
        <c:minorTickMark val="none"/>
        <c:tickLblPos val="none"/>
        <c:crossAx val="5645272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21461009377631E-2"/>
          <c:y val="8.1250165303884597E-2"/>
          <c:w val="0.95684662860198821"/>
          <c:h val="0.81041831546694998"/>
        </c:manualLayout>
      </c:layout>
      <c:barChart>
        <c:barDir val="col"/>
        <c:grouping val="stacked"/>
        <c:varyColors val="0"/>
        <c:ser>
          <c:idx val="0"/>
          <c:order val="0"/>
          <c:tx>
            <c:strRef>
              <c:f>'Waterfall Data'!$B$2</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E511-48B8-97B8-8F1CD94EBFFD}"/>
              </c:ext>
            </c:extLst>
          </c:dPt>
          <c:dPt>
            <c:idx val="2"/>
            <c:invertIfNegative val="0"/>
            <c:bubble3D val="0"/>
            <c:spPr>
              <a:noFill/>
              <a:ln w="25400">
                <a:noFill/>
              </a:ln>
            </c:spPr>
            <c:extLst>
              <c:ext xmlns:c16="http://schemas.microsoft.com/office/drawing/2014/chart" uri="{C3380CC4-5D6E-409C-BE32-E72D297353CC}">
                <c16:uniqueId val="{00000001-E511-48B8-97B8-8F1CD94EBFFD}"/>
              </c:ext>
            </c:extLst>
          </c:dPt>
          <c:dPt>
            <c:idx val="3"/>
            <c:invertIfNegative val="0"/>
            <c:bubble3D val="0"/>
            <c:spPr>
              <a:noFill/>
              <a:ln w="25400">
                <a:noFill/>
              </a:ln>
            </c:spPr>
            <c:extLst>
              <c:ext xmlns:c16="http://schemas.microsoft.com/office/drawing/2014/chart" uri="{C3380CC4-5D6E-409C-BE32-E72D297353CC}">
                <c16:uniqueId val="{00000002-E511-48B8-97B8-8F1CD94EBFFD}"/>
              </c:ext>
            </c:extLst>
          </c:dPt>
          <c:dPt>
            <c:idx val="4"/>
            <c:invertIfNegative val="0"/>
            <c:bubble3D val="0"/>
            <c:spPr>
              <a:noFill/>
              <a:ln w="25400">
                <a:noFill/>
              </a:ln>
            </c:spPr>
            <c:extLst>
              <c:ext xmlns:c16="http://schemas.microsoft.com/office/drawing/2014/chart" uri="{C3380CC4-5D6E-409C-BE32-E72D297353CC}">
                <c16:uniqueId val="{00000003-E511-48B8-97B8-8F1CD94EBFFD}"/>
              </c:ext>
            </c:extLst>
          </c:dPt>
          <c:dPt>
            <c:idx val="5"/>
            <c:invertIfNegative val="0"/>
            <c:bubble3D val="0"/>
            <c:spPr>
              <a:noFill/>
              <a:ln w="25400">
                <a:noFill/>
              </a:ln>
            </c:spPr>
            <c:extLst>
              <c:ext xmlns:c16="http://schemas.microsoft.com/office/drawing/2014/chart" uri="{C3380CC4-5D6E-409C-BE32-E72D297353CC}">
                <c16:uniqueId val="{00000004-E511-48B8-97B8-8F1CD94EBFFD}"/>
              </c:ext>
            </c:extLst>
          </c:dPt>
          <c:dPt>
            <c:idx val="6"/>
            <c:invertIfNegative val="0"/>
            <c:bubble3D val="0"/>
            <c:spPr>
              <a:noFill/>
              <a:ln w="25400">
                <a:noFill/>
              </a:ln>
            </c:spPr>
            <c:extLst>
              <c:ext xmlns:c16="http://schemas.microsoft.com/office/drawing/2014/chart" uri="{C3380CC4-5D6E-409C-BE32-E72D297353CC}">
                <c16:uniqueId val="{00000005-E511-48B8-97B8-8F1CD94EBFFD}"/>
              </c:ext>
            </c:extLst>
          </c:dPt>
          <c:dPt>
            <c:idx val="7"/>
            <c:invertIfNegative val="0"/>
            <c:bubble3D val="0"/>
            <c:spPr>
              <a:noFill/>
              <a:ln w="25400">
                <a:noFill/>
              </a:ln>
            </c:spPr>
            <c:extLst>
              <c:ext xmlns:c16="http://schemas.microsoft.com/office/drawing/2014/chart" uri="{C3380CC4-5D6E-409C-BE32-E72D297353CC}">
                <c16:uniqueId val="{00000006-E511-48B8-97B8-8F1CD94EBFFD}"/>
              </c:ext>
            </c:extLst>
          </c:dPt>
          <c:dPt>
            <c:idx val="8"/>
            <c:invertIfNegative val="0"/>
            <c:bubble3D val="0"/>
            <c:spPr>
              <a:noFill/>
              <a:ln w="25400">
                <a:noFill/>
              </a:ln>
            </c:spPr>
            <c:extLst>
              <c:ext xmlns:c16="http://schemas.microsoft.com/office/drawing/2014/chart" uri="{C3380CC4-5D6E-409C-BE32-E72D297353CC}">
                <c16:uniqueId val="{00000007-E511-48B8-97B8-8F1CD94EBFFD}"/>
              </c:ext>
            </c:extLst>
          </c:dPt>
          <c:dLbls>
            <c:dLbl>
              <c:idx val="0"/>
              <c:layout>
                <c:manualLayout>
                  <c:x val="0"/>
                  <c:y val="-0.335330035241515"/>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11-48B8-97B8-8F1CD94EBFFD}"/>
                </c:ext>
              </c:extLst>
            </c:dLbl>
            <c:dLbl>
              <c:idx val="9"/>
              <c:layout>
                <c:manualLayout>
                  <c:x val="0"/>
                  <c:y val="-0.36383354392577627"/>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11-48B8-97B8-8F1CD94EBFF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Data'!$B$3:$B$12</c:f>
              <c:numCache>
                <c:formatCode>0.0%</c:formatCode>
                <c:ptCount val="10"/>
                <c:pt idx="0">
                  <c:v>1</c:v>
                </c:pt>
                <c:pt idx="1">
                  <c:v>1</c:v>
                </c:pt>
                <c:pt idx="2">
                  <c:v>1.0275264400071991</c:v>
                </c:pt>
                <c:pt idx="3">
                  <c:v>1.1169091163478648</c:v>
                </c:pt>
                <c:pt idx="4">
                  <c:v>1.1203515231553784</c:v>
                </c:pt>
                <c:pt idx="5">
                  <c:v>1.1344331486541384</c:v>
                </c:pt>
                <c:pt idx="6">
                  <c:v>1.1699346405228757</c:v>
                </c:pt>
                <c:pt idx="7">
                  <c:v>1.1851851851851851</c:v>
                </c:pt>
                <c:pt idx="8">
                  <c:v>1.1263616557734204</c:v>
                </c:pt>
                <c:pt idx="9">
                  <c:v>1.1263616557734204</c:v>
                </c:pt>
              </c:numCache>
            </c:numRef>
          </c:val>
          <c:extLst>
            <c:ext xmlns:c16="http://schemas.microsoft.com/office/drawing/2014/chart" uri="{C3380CC4-5D6E-409C-BE32-E72D297353CC}">
              <c16:uniqueId val="{0000000A-E511-48B8-97B8-8F1CD94EBFFD}"/>
            </c:ext>
          </c:extLst>
        </c:ser>
        <c:ser>
          <c:idx val="1"/>
          <c:order val="1"/>
          <c:tx>
            <c:strRef>
              <c:f>'Waterfall Data'!$D$2</c:f>
              <c:strCache>
                <c:ptCount val="1"/>
                <c:pt idx="0">
                  <c:v>Abs. Change</c:v>
                </c:pt>
              </c:strCache>
            </c:strRef>
          </c:tx>
          <c:spPr>
            <a:solidFill>
              <a:srgbClr val="00B050"/>
            </a:solidFill>
            <a:ln w="25400">
              <a:noFill/>
            </a:ln>
          </c:spPr>
          <c:invertIfNegative val="0"/>
          <c:dPt>
            <c:idx val="8"/>
            <c:invertIfNegative val="0"/>
            <c:bubble3D val="0"/>
            <c:spPr>
              <a:solidFill>
                <a:srgbClr val="FF0000"/>
              </a:solidFill>
              <a:ln w="25400">
                <a:noFill/>
              </a:ln>
            </c:spPr>
            <c:extLst>
              <c:ext xmlns:c16="http://schemas.microsoft.com/office/drawing/2014/chart" uri="{C3380CC4-5D6E-409C-BE32-E72D297353CC}">
                <c16:uniqueId val="{0000000B-E511-48B8-97B8-8F1CD94EBFFD}"/>
              </c:ext>
            </c:extLst>
          </c:dPt>
          <c:dLbls>
            <c:dLbl>
              <c:idx val="1"/>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11-48B8-97B8-8F1CD94EBFFD}"/>
                </c:ext>
              </c:extLst>
            </c:dLbl>
            <c:dLbl>
              <c:idx val="2"/>
              <c:layout>
                <c:manualLayout>
                  <c:x val="0"/>
                  <c:y val="-8.7227414330218064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11-48B8-97B8-8F1CD94EBFFD}"/>
                </c:ext>
              </c:extLst>
            </c:dLbl>
            <c:dLbl>
              <c:idx val="3"/>
              <c:layout>
                <c:manualLayout>
                  <c:x val="0"/>
                  <c:y val="-8.099688473520248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11-48B8-97B8-8F1CD94EBFFD}"/>
                </c:ext>
              </c:extLst>
            </c:dLbl>
            <c:dLbl>
              <c:idx val="4"/>
              <c:layout>
                <c:manualLayout>
                  <c:x val="0"/>
                  <c:y val="-6.853582554517133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511-48B8-97B8-8F1CD94EBFFD}"/>
                </c:ext>
              </c:extLst>
            </c:dLbl>
            <c:dLbl>
              <c:idx val="5"/>
              <c:layout>
                <c:manualLayout>
                  <c:x val="0"/>
                  <c:y val="-4.3613707165109032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11-48B8-97B8-8F1CD94EBFFD}"/>
                </c:ext>
              </c:extLst>
            </c:dLbl>
            <c:dLbl>
              <c:idx val="6"/>
              <c:layout>
                <c:manualLayout>
                  <c:x val="0"/>
                  <c:y val="-5.60747663551402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511-48B8-97B8-8F1CD94EBFFD}"/>
                </c:ext>
              </c:extLst>
            </c:dLbl>
            <c:dLbl>
              <c:idx val="7"/>
              <c:layout>
                <c:manualLayout>
                  <c:x val="0"/>
                  <c:y val="-6.23052959501557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511-48B8-97B8-8F1CD94EBFFD}"/>
                </c:ext>
              </c:extLst>
            </c:dLbl>
            <c:dLbl>
              <c:idx val="8"/>
              <c:layout>
                <c:manualLayout>
                  <c:x val="0"/>
                  <c:y val="-7.8944150486269044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11-48B8-97B8-8F1CD94EBFF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Data'!$D$3:$D$12</c:f>
              <c:numCache>
                <c:formatCode>0.0%</c:formatCode>
                <c:ptCount val="10"/>
                <c:pt idx="1">
                  <c:v>2.7526440007199109E-2</c:v>
                </c:pt>
                <c:pt idx="2">
                  <c:v>8.9382676340665657E-2</c:v>
                </c:pt>
                <c:pt idx="3">
                  <c:v>3.4424068075136474E-3</c:v>
                </c:pt>
                <c:pt idx="4">
                  <c:v>1.4081625498760002E-2</c:v>
                </c:pt>
                <c:pt idx="5">
                  <c:v>3.5501491868737405E-2</c:v>
                </c:pt>
                <c:pt idx="6">
                  <c:v>1.5250544662309368E-2</c:v>
                </c:pt>
                <c:pt idx="7">
                  <c:v>1.7429193899782137E-2</c:v>
                </c:pt>
                <c:pt idx="8">
                  <c:v>7.6252723311546838E-2</c:v>
                </c:pt>
              </c:numCache>
            </c:numRef>
          </c:val>
          <c:extLst>
            <c:ext xmlns:c16="http://schemas.microsoft.com/office/drawing/2014/chart" uri="{C3380CC4-5D6E-409C-BE32-E72D297353CC}">
              <c16:uniqueId val="{00000013-E511-48B8-97B8-8F1CD94EBFFD}"/>
            </c:ext>
          </c:extLst>
        </c:ser>
        <c:dLbls>
          <c:showLegendKey val="0"/>
          <c:showVal val="0"/>
          <c:showCatName val="0"/>
          <c:showSerName val="0"/>
          <c:showPercent val="0"/>
          <c:showBubbleSize val="0"/>
        </c:dLbls>
        <c:gapWidth val="100"/>
        <c:overlap val="100"/>
        <c:axId val="564528216"/>
        <c:axId val="1"/>
      </c:barChart>
      <c:catAx>
        <c:axId val="564528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0%" sourceLinked="1"/>
        <c:majorTickMark val="out"/>
        <c:minorTickMark val="none"/>
        <c:tickLblPos val="none"/>
        <c:crossAx val="56452821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21461009377631E-2"/>
          <c:y val="8.1250165303884653E-2"/>
          <c:w val="0.95684662860198844"/>
          <c:h val="0.81041831546694976"/>
        </c:manualLayout>
      </c:layout>
      <c:barChart>
        <c:barDir val="col"/>
        <c:grouping val="stacked"/>
        <c:varyColors val="0"/>
        <c:ser>
          <c:idx val="0"/>
          <c:order val="0"/>
          <c:tx>
            <c:strRef>
              <c:f>'Waterfall Data'!$B$16</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BBA9-436A-8C96-9C42234493E3}"/>
              </c:ext>
            </c:extLst>
          </c:dPt>
          <c:dPt>
            <c:idx val="2"/>
            <c:invertIfNegative val="0"/>
            <c:bubble3D val="0"/>
            <c:spPr>
              <a:noFill/>
              <a:ln w="25400">
                <a:noFill/>
              </a:ln>
            </c:spPr>
            <c:extLst>
              <c:ext xmlns:c16="http://schemas.microsoft.com/office/drawing/2014/chart" uri="{C3380CC4-5D6E-409C-BE32-E72D297353CC}">
                <c16:uniqueId val="{00000001-BBA9-436A-8C96-9C42234493E3}"/>
              </c:ext>
            </c:extLst>
          </c:dPt>
          <c:dPt>
            <c:idx val="3"/>
            <c:invertIfNegative val="0"/>
            <c:bubble3D val="0"/>
            <c:spPr>
              <a:noFill/>
              <a:ln w="25400">
                <a:noFill/>
              </a:ln>
            </c:spPr>
            <c:extLst>
              <c:ext xmlns:c16="http://schemas.microsoft.com/office/drawing/2014/chart" uri="{C3380CC4-5D6E-409C-BE32-E72D297353CC}">
                <c16:uniqueId val="{00000002-BBA9-436A-8C96-9C42234493E3}"/>
              </c:ext>
            </c:extLst>
          </c:dPt>
          <c:dPt>
            <c:idx val="4"/>
            <c:invertIfNegative val="0"/>
            <c:bubble3D val="0"/>
            <c:spPr>
              <a:noFill/>
              <a:ln w="25400">
                <a:noFill/>
              </a:ln>
            </c:spPr>
            <c:extLst>
              <c:ext xmlns:c16="http://schemas.microsoft.com/office/drawing/2014/chart" uri="{C3380CC4-5D6E-409C-BE32-E72D297353CC}">
                <c16:uniqueId val="{00000003-BBA9-436A-8C96-9C42234493E3}"/>
              </c:ext>
            </c:extLst>
          </c:dPt>
          <c:dPt>
            <c:idx val="5"/>
            <c:invertIfNegative val="0"/>
            <c:bubble3D val="0"/>
            <c:spPr>
              <a:noFill/>
              <a:ln w="25400">
                <a:noFill/>
              </a:ln>
            </c:spPr>
            <c:extLst>
              <c:ext xmlns:c16="http://schemas.microsoft.com/office/drawing/2014/chart" uri="{C3380CC4-5D6E-409C-BE32-E72D297353CC}">
                <c16:uniqueId val="{00000004-BBA9-436A-8C96-9C42234493E3}"/>
              </c:ext>
            </c:extLst>
          </c:dPt>
          <c:dPt>
            <c:idx val="6"/>
            <c:invertIfNegative val="0"/>
            <c:bubble3D val="0"/>
            <c:spPr>
              <a:noFill/>
              <a:ln w="25400">
                <a:noFill/>
              </a:ln>
            </c:spPr>
            <c:extLst>
              <c:ext xmlns:c16="http://schemas.microsoft.com/office/drawing/2014/chart" uri="{C3380CC4-5D6E-409C-BE32-E72D297353CC}">
                <c16:uniqueId val="{00000005-BBA9-436A-8C96-9C42234493E3}"/>
              </c:ext>
            </c:extLst>
          </c:dPt>
          <c:dPt>
            <c:idx val="7"/>
            <c:invertIfNegative val="0"/>
            <c:bubble3D val="0"/>
            <c:spPr>
              <a:noFill/>
              <a:ln w="25400">
                <a:noFill/>
              </a:ln>
            </c:spPr>
            <c:extLst>
              <c:ext xmlns:c16="http://schemas.microsoft.com/office/drawing/2014/chart" uri="{C3380CC4-5D6E-409C-BE32-E72D297353CC}">
                <c16:uniqueId val="{00000006-BBA9-436A-8C96-9C42234493E3}"/>
              </c:ext>
            </c:extLst>
          </c:dPt>
          <c:dPt>
            <c:idx val="8"/>
            <c:invertIfNegative val="0"/>
            <c:bubble3D val="0"/>
            <c:spPr>
              <a:noFill/>
              <a:ln w="25400">
                <a:noFill/>
              </a:ln>
            </c:spPr>
            <c:extLst>
              <c:ext xmlns:c16="http://schemas.microsoft.com/office/drawing/2014/chart" uri="{C3380CC4-5D6E-409C-BE32-E72D297353CC}">
                <c16:uniqueId val="{00000007-BBA9-436A-8C96-9C42234493E3}"/>
              </c:ext>
            </c:extLst>
          </c:dPt>
          <c:dLbls>
            <c:dLbl>
              <c:idx val="0"/>
              <c:layout>
                <c:manualLayout>
                  <c:x val="0"/>
                  <c:y val="-0.3631794522076079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A9-436A-8C96-9C42234493E3}"/>
                </c:ext>
              </c:extLst>
            </c:dLbl>
            <c:dLbl>
              <c:idx val="9"/>
              <c:layout>
                <c:manualLayout>
                  <c:x val="0"/>
                  <c:y val="-0.27414330218068533"/>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A9-436A-8C96-9C42234493E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Data'!$B$17:$B$26</c:f>
              <c:numCache>
                <c:formatCode>0.0%</c:formatCode>
                <c:ptCount val="10"/>
                <c:pt idx="0">
                  <c:v>1</c:v>
                </c:pt>
                <c:pt idx="1">
                  <c:v>0.86762160652287279</c:v>
                </c:pt>
                <c:pt idx="2">
                  <c:v>0.86762160652287279</c:v>
                </c:pt>
                <c:pt idx="3">
                  <c:v>0.88052611161068128</c:v>
                </c:pt>
                <c:pt idx="4">
                  <c:v>0.88052611161068128</c:v>
                </c:pt>
                <c:pt idx="5">
                  <c:v>0.89477439577488294</c:v>
                </c:pt>
                <c:pt idx="6">
                  <c:v>0.77987663530750218</c:v>
                </c:pt>
                <c:pt idx="7">
                  <c:v>0.71950662557040379</c:v>
                </c:pt>
                <c:pt idx="8">
                  <c:v>0.68542678136397728</c:v>
                </c:pt>
                <c:pt idx="9">
                  <c:v>0.68542678136397728</c:v>
                </c:pt>
              </c:numCache>
            </c:numRef>
          </c:val>
          <c:extLst>
            <c:ext xmlns:c16="http://schemas.microsoft.com/office/drawing/2014/chart" uri="{C3380CC4-5D6E-409C-BE32-E72D297353CC}">
              <c16:uniqueId val="{0000000A-BBA9-436A-8C96-9C42234493E3}"/>
            </c:ext>
          </c:extLst>
        </c:ser>
        <c:ser>
          <c:idx val="1"/>
          <c:order val="1"/>
          <c:tx>
            <c:strRef>
              <c:f>'Waterfall Data'!$D$2</c:f>
              <c:strCache>
                <c:ptCount val="1"/>
                <c:pt idx="0">
                  <c:v>Abs. Change</c:v>
                </c:pt>
              </c:strCache>
            </c:strRef>
          </c:tx>
          <c:spPr>
            <a:solidFill>
              <a:srgbClr val="00B050"/>
            </a:solidFill>
            <a:ln w="25400">
              <a:noFill/>
            </a:ln>
          </c:spPr>
          <c:invertIfNegative val="0"/>
          <c:dPt>
            <c:idx val="1"/>
            <c:invertIfNegative val="0"/>
            <c:bubble3D val="0"/>
            <c:spPr>
              <a:solidFill>
                <a:srgbClr val="FF0000"/>
              </a:solidFill>
              <a:ln w="25400">
                <a:noFill/>
              </a:ln>
            </c:spPr>
            <c:extLst>
              <c:ext xmlns:c16="http://schemas.microsoft.com/office/drawing/2014/chart" uri="{C3380CC4-5D6E-409C-BE32-E72D297353CC}">
                <c16:uniqueId val="{0000000B-BBA9-436A-8C96-9C42234493E3}"/>
              </c:ext>
            </c:extLst>
          </c:dPt>
          <c:dPt>
            <c:idx val="3"/>
            <c:invertIfNegative val="0"/>
            <c:bubble3D val="0"/>
            <c:spPr>
              <a:solidFill>
                <a:srgbClr val="FF0000"/>
              </a:solidFill>
              <a:ln w="25400">
                <a:noFill/>
              </a:ln>
            </c:spPr>
            <c:extLst>
              <c:ext xmlns:c16="http://schemas.microsoft.com/office/drawing/2014/chart" uri="{C3380CC4-5D6E-409C-BE32-E72D297353CC}">
                <c16:uniqueId val="{0000000C-BBA9-436A-8C96-9C42234493E3}"/>
              </c:ext>
            </c:extLst>
          </c:dPt>
          <c:dPt>
            <c:idx val="5"/>
            <c:invertIfNegative val="0"/>
            <c:bubble3D val="0"/>
            <c:spPr>
              <a:solidFill>
                <a:srgbClr val="FF0000"/>
              </a:solidFill>
              <a:ln w="25400">
                <a:noFill/>
              </a:ln>
            </c:spPr>
            <c:extLst>
              <c:ext xmlns:c16="http://schemas.microsoft.com/office/drawing/2014/chart" uri="{C3380CC4-5D6E-409C-BE32-E72D297353CC}">
                <c16:uniqueId val="{0000000D-BBA9-436A-8C96-9C42234493E3}"/>
              </c:ext>
            </c:extLst>
          </c:dPt>
          <c:dPt>
            <c:idx val="6"/>
            <c:invertIfNegative val="0"/>
            <c:bubble3D val="0"/>
            <c:spPr>
              <a:solidFill>
                <a:srgbClr val="FF0000"/>
              </a:solidFill>
              <a:ln w="25400">
                <a:noFill/>
              </a:ln>
            </c:spPr>
            <c:extLst>
              <c:ext xmlns:c16="http://schemas.microsoft.com/office/drawing/2014/chart" uri="{C3380CC4-5D6E-409C-BE32-E72D297353CC}">
                <c16:uniqueId val="{0000000E-BBA9-436A-8C96-9C42234493E3}"/>
              </c:ext>
            </c:extLst>
          </c:dPt>
          <c:dPt>
            <c:idx val="7"/>
            <c:invertIfNegative val="0"/>
            <c:bubble3D val="0"/>
            <c:spPr>
              <a:solidFill>
                <a:srgbClr val="FF0000"/>
              </a:solidFill>
              <a:ln w="25400">
                <a:noFill/>
              </a:ln>
            </c:spPr>
            <c:extLst>
              <c:ext xmlns:c16="http://schemas.microsoft.com/office/drawing/2014/chart" uri="{C3380CC4-5D6E-409C-BE32-E72D297353CC}">
                <c16:uniqueId val="{0000000F-BBA9-436A-8C96-9C42234493E3}"/>
              </c:ext>
            </c:extLst>
          </c:dPt>
          <c:dPt>
            <c:idx val="8"/>
            <c:invertIfNegative val="0"/>
            <c:bubble3D val="0"/>
            <c:spPr>
              <a:solidFill>
                <a:srgbClr val="FF0000"/>
              </a:solidFill>
              <a:ln w="25400">
                <a:noFill/>
              </a:ln>
            </c:spPr>
            <c:extLst>
              <c:ext xmlns:c16="http://schemas.microsoft.com/office/drawing/2014/chart" uri="{C3380CC4-5D6E-409C-BE32-E72D297353CC}">
                <c16:uniqueId val="{00000010-BBA9-436A-8C96-9C42234493E3}"/>
              </c:ext>
            </c:extLst>
          </c:dPt>
          <c:dLbls>
            <c:dLbl>
              <c:idx val="1"/>
              <c:layout>
                <c:manualLayout>
                  <c:x val="0"/>
                  <c:y val="-9.968896411313071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A9-436A-8C96-9C42234493E3}"/>
                </c:ext>
              </c:extLst>
            </c:dLbl>
            <c:dLbl>
              <c:idx val="2"/>
              <c:layout>
                <c:manualLayout>
                  <c:x val="0"/>
                  <c:y val="-7.386209843256361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A9-436A-8C96-9C42234493E3}"/>
                </c:ext>
              </c:extLst>
            </c:dLbl>
            <c:dLbl>
              <c:idx val="3"/>
              <c:layout>
                <c:manualLayout>
                  <c:x val="0"/>
                  <c:y val="-8.099688473520254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A9-436A-8C96-9C42234493E3}"/>
                </c:ext>
              </c:extLst>
            </c:dLbl>
            <c:dLbl>
              <c:idx val="4"/>
              <c:layout>
                <c:manualLayout>
                  <c:x val="0"/>
                  <c:y val="-6.8535825545171333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A9-436A-8C96-9C42234493E3}"/>
                </c:ext>
              </c:extLst>
            </c:dLbl>
            <c:dLbl>
              <c:idx val="5"/>
              <c:layout>
                <c:manualLayout>
                  <c:x val="-7.0484896376581281E-17"/>
                  <c:y val="-5.603474585724899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A9-436A-8C96-9C42234493E3}"/>
                </c:ext>
              </c:extLst>
            </c:dLbl>
            <c:dLbl>
              <c:idx val="6"/>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A9-436A-8C96-9C42234493E3}"/>
                </c:ext>
              </c:extLst>
            </c:dLbl>
            <c:dLbl>
              <c:idx val="7"/>
              <c:layout>
                <c:manualLayout>
                  <c:x val="0"/>
                  <c:y val="-6.230529595015579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A9-436A-8C96-9C42234493E3}"/>
                </c:ext>
              </c:extLst>
            </c:dLbl>
            <c:dLbl>
              <c:idx val="8"/>
              <c:layout>
                <c:manualLayout>
                  <c:x val="0"/>
                  <c:y val="-7.47663551401869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A9-436A-8C96-9C42234493E3}"/>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Data'!$D$17:$D$26</c:f>
              <c:numCache>
                <c:formatCode>0.0%</c:formatCode>
                <c:ptCount val="10"/>
                <c:pt idx="1">
                  <c:v>0.13237839347712724</c:v>
                </c:pt>
                <c:pt idx="2">
                  <c:v>6.9397617416180668E-2</c:v>
                </c:pt>
                <c:pt idx="3">
                  <c:v>5.6493112328372147E-2</c:v>
                </c:pt>
                <c:pt idx="4">
                  <c:v>2.2186596133430721E-2</c:v>
                </c:pt>
                <c:pt idx="5">
                  <c:v>7.938311969229124E-3</c:v>
                </c:pt>
                <c:pt idx="6">
                  <c:v>0.11489776046738072</c:v>
                </c:pt>
                <c:pt idx="7">
                  <c:v>6.0370009737098343E-2</c:v>
                </c:pt>
                <c:pt idx="8">
                  <c:v>3.4079844206426485E-2</c:v>
                </c:pt>
              </c:numCache>
            </c:numRef>
          </c:val>
          <c:extLst>
            <c:ext xmlns:c16="http://schemas.microsoft.com/office/drawing/2014/chart" uri="{C3380CC4-5D6E-409C-BE32-E72D297353CC}">
              <c16:uniqueId val="{00000013-BBA9-436A-8C96-9C42234493E3}"/>
            </c:ext>
          </c:extLst>
        </c:ser>
        <c:dLbls>
          <c:showLegendKey val="0"/>
          <c:showVal val="0"/>
          <c:showCatName val="0"/>
          <c:showSerName val="0"/>
          <c:showPercent val="0"/>
          <c:showBubbleSize val="0"/>
        </c:dLbls>
        <c:gapWidth val="100"/>
        <c:overlap val="100"/>
        <c:axId val="564532480"/>
        <c:axId val="1"/>
      </c:barChart>
      <c:catAx>
        <c:axId val="56453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0%" sourceLinked="1"/>
        <c:majorTickMark val="out"/>
        <c:minorTickMark val="none"/>
        <c:tickLblPos val="none"/>
        <c:crossAx val="56453248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21461009377631E-2"/>
          <c:y val="8.1250165303884722E-2"/>
          <c:w val="0.95684662860198866"/>
          <c:h val="0.81041831546694942"/>
        </c:manualLayout>
      </c:layout>
      <c:barChart>
        <c:barDir val="col"/>
        <c:grouping val="stacked"/>
        <c:varyColors val="0"/>
        <c:ser>
          <c:idx val="0"/>
          <c:order val="0"/>
          <c:tx>
            <c:strRef>
              <c:f>'Waterfall Data'!$B$30</c:f>
              <c:strCache>
                <c:ptCount val="1"/>
                <c:pt idx="0">
                  <c:v>Value</c:v>
                </c:pt>
              </c:strCache>
            </c:strRef>
          </c:tx>
          <c:spPr>
            <a:solidFill>
              <a:srgbClr val="4684EE"/>
            </a:solidFill>
            <a:ln w="25400">
              <a:noFill/>
            </a:ln>
          </c:spPr>
          <c:invertIfNegative val="0"/>
          <c:dPt>
            <c:idx val="1"/>
            <c:invertIfNegative val="0"/>
            <c:bubble3D val="0"/>
            <c:spPr>
              <a:noFill/>
              <a:ln w="25400">
                <a:noFill/>
              </a:ln>
            </c:spPr>
            <c:extLst>
              <c:ext xmlns:c16="http://schemas.microsoft.com/office/drawing/2014/chart" uri="{C3380CC4-5D6E-409C-BE32-E72D297353CC}">
                <c16:uniqueId val="{00000000-AF9A-4700-B0EB-20B34927442C}"/>
              </c:ext>
            </c:extLst>
          </c:dPt>
          <c:dPt>
            <c:idx val="2"/>
            <c:invertIfNegative val="0"/>
            <c:bubble3D val="0"/>
            <c:spPr>
              <a:noFill/>
              <a:ln w="25400">
                <a:noFill/>
              </a:ln>
            </c:spPr>
            <c:extLst>
              <c:ext xmlns:c16="http://schemas.microsoft.com/office/drawing/2014/chart" uri="{C3380CC4-5D6E-409C-BE32-E72D297353CC}">
                <c16:uniqueId val="{00000001-AF9A-4700-B0EB-20B34927442C}"/>
              </c:ext>
            </c:extLst>
          </c:dPt>
          <c:dPt>
            <c:idx val="3"/>
            <c:invertIfNegative val="0"/>
            <c:bubble3D val="0"/>
            <c:spPr>
              <a:noFill/>
              <a:ln w="25400">
                <a:noFill/>
              </a:ln>
            </c:spPr>
            <c:extLst>
              <c:ext xmlns:c16="http://schemas.microsoft.com/office/drawing/2014/chart" uri="{C3380CC4-5D6E-409C-BE32-E72D297353CC}">
                <c16:uniqueId val="{00000002-AF9A-4700-B0EB-20B34927442C}"/>
              </c:ext>
            </c:extLst>
          </c:dPt>
          <c:dPt>
            <c:idx val="4"/>
            <c:invertIfNegative val="0"/>
            <c:bubble3D val="0"/>
            <c:spPr>
              <a:noFill/>
              <a:ln w="25400">
                <a:noFill/>
              </a:ln>
            </c:spPr>
            <c:extLst>
              <c:ext xmlns:c16="http://schemas.microsoft.com/office/drawing/2014/chart" uri="{C3380CC4-5D6E-409C-BE32-E72D297353CC}">
                <c16:uniqueId val="{00000003-AF9A-4700-B0EB-20B34927442C}"/>
              </c:ext>
            </c:extLst>
          </c:dPt>
          <c:dPt>
            <c:idx val="5"/>
            <c:invertIfNegative val="0"/>
            <c:bubble3D val="0"/>
            <c:spPr>
              <a:noFill/>
              <a:ln w="25400">
                <a:noFill/>
              </a:ln>
            </c:spPr>
            <c:extLst>
              <c:ext xmlns:c16="http://schemas.microsoft.com/office/drawing/2014/chart" uri="{C3380CC4-5D6E-409C-BE32-E72D297353CC}">
                <c16:uniqueId val="{00000004-AF9A-4700-B0EB-20B34927442C}"/>
              </c:ext>
            </c:extLst>
          </c:dPt>
          <c:dPt>
            <c:idx val="6"/>
            <c:invertIfNegative val="0"/>
            <c:bubble3D val="0"/>
            <c:spPr>
              <a:noFill/>
              <a:ln w="25400">
                <a:noFill/>
              </a:ln>
            </c:spPr>
            <c:extLst>
              <c:ext xmlns:c16="http://schemas.microsoft.com/office/drawing/2014/chart" uri="{C3380CC4-5D6E-409C-BE32-E72D297353CC}">
                <c16:uniqueId val="{00000005-AF9A-4700-B0EB-20B34927442C}"/>
              </c:ext>
            </c:extLst>
          </c:dPt>
          <c:dPt>
            <c:idx val="7"/>
            <c:invertIfNegative val="0"/>
            <c:bubble3D val="0"/>
            <c:spPr>
              <a:noFill/>
              <a:ln w="25400">
                <a:noFill/>
              </a:ln>
            </c:spPr>
            <c:extLst>
              <c:ext xmlns:c16="http://schemas.microsoft.com/office/drawing/2014/chart" uri="{C3380CC4-5D6E-409C-BE32-E72D297353CC}">
                <c16:uniqueId val="{00000006-AF9A-4700-B0EB-20B34927442C}"/>
              </c:ext>
            </c:extLst>
          </c:dPt>
          <c:dPt>
            <c:idx val="8"/>
            <c:invertIfNegative val="0"/>
            <c:bubble3D val="0"/>
            <c:spPr>
              <a:noFill/>
              <a:ln w="25400">
                <a:noFill/>
              </a:ln>
            </c:spPr>
            <c:extLst>
              <c:ext xmlns:c16="http://schemas.microsoft.com/office/drawing/2014/chart" uri="{C3380CC4-5D6E-409C-BE32-E72D297353CC}">
                <c16:uniqueId val="{00000007-AF9A-4700-B0EB-20B34927442C}"/>
              </c:ext>
            </c:extLst>
          </c:dPt>
          <c:dLbls>
            <c:dLbl>
              <c:idx val="0"/>
              <c:layout>
                <c:manualLayout>
                  <c:x val="0"/>
                  <c:y val="-0.3364485981308414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9A-4700-B0EB-20B34927442C}"/>
                </c:ext>
              </c:extLst>
            </c:dLbl>
            <c:dLbl>
              <c:idx val="9"/>
              <c:layout>
                <c:manualLayout>
                  <c:x val="0"/>
                  <c:y val="-0.19937694704049838"/>
                </c:manualLayout>
              </c:layout>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9A-4700-B0EB-20B3492744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Data'!$B$31:$B$40</c:f>
              <c:numCache>
                <c:formatCode>0%</c:formatCode>
                <c:ptCount val="10"/>
                <c:pt idx="0">
                  <c:v>1</c:v>
                </c:pt>
                <c:pt idx="1">
                  <c:v>0.6471139961868857</c:v>
                </c:pt>
                <c:pt idx="2">
                  <c:v>0.6471139961868857</c:v>
                </c:pt>
                <c:pt idx="3">
                  <c:v>0.78350938882973353</c:v>
                </c:pt>
                <c:pt idx="4">
                  <c:v>0.49025222300521515</c:v>
                </c:pt>
                <c:pt idx="5">
                  <c:v>0.48655826184172241</c:v>
                </c:pt>
                <c:pt idx="6">
                  <c:v>0.46613024627752009</c:v>
                </c:pt>
                <c:pt idx="7">
                  <c:v>0.44862051865106095</c:v>
                </c:pt>
                <c:pt idx="8">
                  <c:v>0.41457382604405707</c:v>
                </c:pt>
                <c:pt idx="9">
                  <c:v>0.41457382604405707</c:v>
                </c:pt>
              </c:numCache>
            </c:numRef>
          </c:val>
          <c:extLst>
            <c:ext xmlns:c16="http://schemas.microsoft.com/office/drawing/2014/chart" uri="{C3380CC4-5D6E-409C-BE32-E72D297353CC}">
              <c16:uniqueId val="{0000000A-AF9A-4700-B0EB-20B34927442C}"/>
            </c:ext>
          </c:extLst>
        </c:ser>
        <c:ser>
          <c:idx val="1"/>
          <c:order val="1"/>
          <c:tx>
            <c:strRef>
              <c:f>'Waterfall Data'!$D$30</c:f>
              <c:strCache>
                <c:ptCount val="1"/>
                <c:pt idx="0">
                  <c:v>Abs. Change</c:v>
                </c:pt>
              </c:strCache>
            </c:strRef>
          </c:tx>
          <c:spPr>
            <a:solidFill>
              <a:srgbClr val="00B050"/>
            </a:solidFill>
            <a:ln w="25400">
              <a:noFill/>
            </a:ln>
          </c:spPr>
          <c:invertIfNegative val="0"/>
          <c:dPt>
            <c:idx val="1"/>
            <c:invertIfNegative val="0"/>
            <c:bubble3D val="0"/>
            <c:spPr>
              <a:solidFill>
                <a:srgbClr val="FF0000"/>
              </a:solidFill>
              <a:ln w="25400">
                <a:noFill/>
              </a:ln>
            </c:spPr>
            <c:extLst>
              <c:ext xmlns:c16="http://schemas.microsoft.com/office/drawing/2014/chart" uri="{C3380CC4-5D6E-409C-BE32-E72D297353CC}">
                <c16:uniqueId val="{0000000B-AF9A-4700-B0EB-20B34927442C}"/>
              </c:ext>
            </c:extLst>
          </c:dPt>
          <c:dPt>
            <c:idx val="3"/>
            <c:invertIfNegative val="0"/>
            <c:bubble3D val="0"/>
            <c:extLst>
              <c:ext xmlns:c16="http://schemas.microsoft.com/office/drawing/2014/chart" uri="{C3380CC4-5D6E-409C-BE32-E72D297353CC}">
                <c16:uniqueId val="{0000000C-AF9A-4700-B0EB-20B34927442C}"/>
              </c:ext>
            </c:extLst>
          </c:dPt>
          <c:dPt>
            <c:idx val="4"/>
            <c:invertIfNegative val="0"/>
            <c:bubble3D val="0"/>
            <c:spPr>
              <a:solidFill>
                <a:srgbClr val="FF0000"/>
              </a:solidFill>
              <a:ln w="25400">
                <a:noFill/>
              </a:ln>
            </c:spPr>
            <c:extLst>
              <c:ext xmlns:c16="http://schemas.microsoft.com/office/drawing/2014/chart" uri="{C3380CC4-5D6E-409C-BE32-E72D297353CC}">
                <c16:uniqueId val="{0000000D-AF9A-4700-B0EB-20B34927442C}"/>
              </c:ext>
            </c:extLst>
          </c:dPt>
          <c:dPt>
            <c:idx val="5"/>
            <c:invertIfNegative val="0"/>
            <c:bubble3D val="0"/>
            <c:spPr>
              <a:solidFill>
                <a:srgbClr val="FF0000"/>
              </a:solidFill>
              <a:ln w="25400">
                <a:noFill/>
              </a:ln>
            </c:spPr>
            <c:extLst>
              <c:ext xmlns:c16="http://schemas.microsoft.com/office/drawing/2014/chart" uri="{C3380CC4-5D6E-409C-BE32-E72D297353CC}">
                <c16:uniqueId val="{0000000E-AF9A-4700-B0EB-20B34927442C}"/>
              </c:ext>
            </c:extLst>
          </c:dPt>
          <c:dPt>
            <c:idx val="6"/>
            <c:invertIfNegative val="0"/>
            <c:bubble3D val="0"/>
            <c:spPr>
              <a:solidFill>
                <a:srgbClr val="FF0000"/>
              </a:solidFill>
              <a:ln w="25400">
                <a:noFill/>
              </a:ln>
            </c:spPr>
            <c:extLst>
              <c:ext xmlns:c16="http://schemas.microsoft.com/office/drawing/2014/chart" uri="{C3380CC4-5D6E-409C-BE32-E72D297353CC}">
                <c16:uniqueId val="{0000000F-AF9A-4700-B0EB-20B34927442C}"/>
              </c:ext>
            </c:extLst>
          </c:dPt>
          <c:dPt>
            <c:idx val="7"/>
            <c:invertIfNegative val="0"/>
            <c:bubble3D val="0"/>
            <c:spPr>
              <a:solidFill>
                <a:srgbClr val="FF0000"/>
              </a:solidFill>
              <a:ln w="25400">
                <a:noFill/>
              </a:ln>
            </c:spPr>
            <c:extLst>
              <c:ext xmlns:c16="http://schemas.microsoft.com/office/drawing/2014/chart" uri="{C3380CC4-5D6E-409C-BE32-E72D297353CC}">
                <c16:uniqueId val="{00000010-AF9A-4700-B0EB-20B34927442C}"/>
              </c:ext>
            </c:extLst>
          </c:dPt>
          <c:dPt>
            <c:idx val="8"/>
            <c:invertIfNegative val="0"/>
            <c:bubble3D val="0"/>
            <c:spPr>
              <a:solidFill>
                <a:srgbClr val="FF0000"/>
              </a:solidFill>
              <a:ln w="25400">
                <a:noFill/>
              </a:ln>
            </c:spPr>
            <c:extLst>
              <c:ext xmlns:c16="http://schemas.microsoft.com/office/drawing/2014/chart" uri="{C3380CC4-5D6E-409C-BE32-E72D297353CC}">
                <c16:uniqueId val="{00000011-AF9A-4700-B0EB-20B34927442C}"/>
              </c:ext>
            </c:extLst>
          </c:dPt>
          <c:dLbls>
            <c:dLbl>
              <c:idx val="1"/>
              <c:layout>
                <c:manualLayout>
                  <c:x val="0"/>
                  <c:y val="-0.14330267127823976"/>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9A-4700-B0EB-20B34927442C}"/>
                </c:ext>
              </c:extLst>
            </c:dLbl>
            <c:dLbl>
              <c:idx val="2"/>
              <c:layout>
                <c:manualLayout>
                  <c:x val="0"/>
                  <c:y val="-8.722741433021805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F9A-4700-B0EB-20B34927442C}"/>
                </c:ext>
              </c:extLst>
            </c:dLbl>
            <c:dLbl>
              <c:idx val="3"/>
              <c:layout>
                <c:manualLayout>
                  <c:x val="0"/>
                  <c:y val="-8.0996884735202571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9A-4700-B0EB-20B34927442C}"/>
                </c:ext>
              </c:extLst>
            </c:dLbl>
            <c:dLbl>
              <c:idx val="4"/>
              <c:layout>
                <c:manualLayout>
                  <c:x val="0"/>
                  <c:y val="-0.13707165109034264"/>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9A-4700-B0EB-20B34927442C}"/>
                </c:ext>
              </c:extLst>
            </c:dLbl>
            <c:dLbl>
              <c:idx val="5"/>
              <c:layout>
                <c:manualLayout>
                  <c:x val="0"/>
                  <c:y val="-9.3457943925233697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9A-4700-B0EB-20B34927442C}"/>
                </c:ext>
              </c:extLst>
            </c:dLbl>
            <c:dLbl>
              <c:idx val="6"/>
              <c:layout>
                <c:manualLayout>
                  <c:x val="0"/>
                  <c:y val="-7.476635514018693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9A-4700-B0EB-20B34927442C}"/>
                </c:ext>
              </c:extLst>
            </c:dLbl>
            <c:dLbl>
              <c:idx val="7"/>
              <c:layout>
                <c:manualLayout>
                  <c:x val="0"/>
                  <c:y val="-6.2305295950155819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9A-4700-B0EB-20B34927442C}"/>
                </c:ext>
              </c:extLst>
            </c:dLbl>
            <c:dLbl>
              <c:idx val="8"/>
              <c:layout>
                <c:manualLayout>
                  <c:x val="0"/>
                  <c:y val="-7.4766355140186938E-2"/>
                </c:manualLayout>
              </c:layout>
              <c:spPr>
                <a:noFill/>
                <a:ln w="25400">
                  <a:noFill/>
                </a:ln>
              </c:spPr>
              <c:txPr>
                <a:bodyPr/>
                <a:lstStyle/>
                <a:p>
                  <a:pPr>
                    <a:defRPr sz="1000" b="0" i="0" u="none" strike="noStrike" baseline="0">
                      <a:solidFill>
                        <a:srgbClr val="000000"/>
                      </a:solidFill>
                      <a:latin typeface="Trebuchet MS"/>
                      <a:ea typeface="Trebuchet MS"/>
                      <a:cs typeface="Trebuchet M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9A-4700-B0EB-20B34927442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rebuchet MS"/>
                    <a:ea typeface="Trebuchet MS"/>
                    <a:cs typeface="Trebuchet M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'Waterfall Data'!$A$3:$A$12</c:f>
              <c:strCache>
                <c:ptCount val="10"/>
                <c:pt idx="0">
                  <c:v>Budget</c:v>
                </c:pt>
                <c:pt idx="1">
                  <c:v>Market Size</c:v>
                </c:pt>
                <c:pt idx="2">
                  <c:v>Market Share</c:v>
                </c:pt>
                <c:pt idx="3">
                  <c:v>Product Mix</c:v>
                </c:pt>
                <c:pt idx="4">
                  <c:v>Sales Price</c:v>
                </c:pt>
                <c:pt idx="5">
                  <c:v>Variable COGS</c:v>
                </c:pt>
                <c:pt idx="6">
                  <c:v>Fixed COGS</c:v>
                </c:pt>
                <c:pt idx="7">
                  <c:v>S&amp;GA</c:v>
                </c:pt>
                <c:pt idx="8">
                  <c:v>Allocated S&amp;GA</c:v>
                </c:pt>
                <c:pt idx="9">
                  <c:v>Actual</c:v>
                </c:pt>
              </c:strCache>
            </c:strRef>
          </c:cat>
          <c:val>
            <c:numRef>
              <c:f>'Waterfall Data'!$D$31:$D$40</c:f>
              <c:numCache>
                <c:formatCode>0.0%</c:formatCode>
                <c:ptCount val="10"/>
                <c:pt idx="1">
                  <c:v>0.35288600381311436</c:v>
                </c:pt>
                <c:pt idx="2">
                  <c:v>0.13166067453747651</c:v>
                </c:pt>
                <c:pt idx="3">
                  <c:v>4.7347181053712818E-3</c:v>
                </c:pt>
                <c:pt idx="4">
                  <c:v>0.29799188392988968</c:v>
                </c:pt>
                <c:pt idx="5">
                  <c:v>3.6939611634927401E-3</c:v>
                </c:pt>
                <c:pt idx="6">
                  <c:v>2.0428015564202335E-2</c:v>
                </c:pt>
                <c:pt idx="7">
                  <c:v>1.7509727626459144E-2</c:v>
                </c:pt>
                <c:pt idx="8">
                  <c:v>3.4046692607003888E-2</c:v>
                </c:pt>
              </c:numCache>
            </c:numRef>
          </c:val>
          <c:extLst>
            <c:ext xmlns:c16="http://schemas.microsoft.com/office/drawing/2014/chart" uri="{C3380CC4-5D6E-409C-BE32-E72D297353CC}">
              <c16:uniqueId val="{00000013-AF9A-4700-B0EB-20B34927442C}"/>
            </c:ext>
          </c:extLst>
        </c:ser>
        <c:dLbls>
          <c:showLegendKey val="0"/>
          <c:showVal val="0"/>
          <c:showCatName val="0"/>
          <c:showSerName val="0"/>
          <c:showPercent val="0"/>
          <c:showBubbleSize val="0"/>
        </c:dLbls>
        <c:gapWidth val="100"/>
        <c:overlap val="100"/>
        <c:axId val="564533792"/>
        <c:axId val="1"/>
      </c:barChart>
      <c:catAx>
        <c:axId val="56453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en-US"/>
          </a:p>
        </c:txPr>
        <c:crossAx val="1"/>
        <c:crosses val="autoZero"/>
        <c:auto val="1"/>
        <c:lblAlgn val="ctr"/>
        <c:lblOffset val="100"/>
        <c:tickMarkSkip val="1"/>
        <c:noMultiLvlLbl val="0"/>
      </c:catAx>
      <c:valAx>
        <c:axId val="1"/>
        <c:scaling>
          <c:orientation val="minMax"/>
          <c:min val="0"/>
        </c:scaling>
        <c:delete val="0"/>
        <c:axPos val="l"/>
        <c:numFmt formatCode="0%" sourceLinked="1"/>
        <c:majorTickMark val="out"/>
        <c:minorTickMark val="none"/>
        <c:tickLblPos val="none"/>
        <c:crossAx val="56453379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rebuchet MS"/>
          <a:ea typeface="Trebuchet MS"/>
          <a:cs typeface="Trebuchet MS"/>
        </a:defRPr>
      </a:pPr>
      <a:endParaRPr lang="en-US"/>
    </a:p>
  </c:txPr>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rgb="FF0070C0"/>
  </sheetPr>
  <sheetViews>
    <sheetView zoomScale="97" workbookViewId="0"/>
  </sheetViews>
  <pageMargins left="0.7" right="0.7" top="0.75" bottom="0.75" header="0.3" footer="0.3"/>
  <pageSetup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0"/>
  </sheetPr>
  <sheetViews>
    <sheetView zoomScale="97" workbookViewId="0"/>
  </sheetViews>
  <pageMargins left="0.7" right="0.7" top="0.75" bottom="0.75" header="0.3" footer="0.3"/>
  <pageSetup orientation="landscape" horizontalDpi="1200" verticalDpi="1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rgb="FFFFFF00"/>
  </sheetPr>
  <sheetViews>
    <sheetView zoomScale="97" workbookViewId="0"/>
  </sheetViews>
  <pageMargins left="0.7" right="0.7" top="0.75" bottom="0.75" header="0.3" footer="0.3"/>
  <pageSetup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1914525</xdr:colOff>
      <xdr:row>0</xdr:row>
      <xdr:rowOff>0</xdr:rowOff>
    </xdr:from>
    <xdr:to>
      <xdr:col>3</xdr:col>
      <xdr:colOff>0</xdr:colOff>
      <xdr:row>2</xdr:row>
      <xdr:rowOff>38100</xdr:rowOff>
    </xdr:to>
    <xdr:pic>
      <xdr:nvPicPr>
        <xdr:cNvPr id="1028" name="Content Placeholder 1">
          <a:extLst>
            <a:ext uri="{FF2B5EF4-FFF2-40B4-BE49-F238E27FC236}">
              <a16:creationId xmlns:a16="http://schemas.microsoft.com/office/drawing/2014/main" id="{00000000-0008-0000-0100-000004040000}"/>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5238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152400</xdr:rowOff>
    </xdr:from>
    <xdr:to>
      <xdr:col>14</xdr:col>
      <xdr:colOff>0</xdr:colOff>
      <xdr:row>13</xdr:row>
      <xdr:rowOff>152400</xdr:rowOff>
    </xdr:to>
    <xdr:graphicFrame macro="">
      <xdr:nvGraphicFramePr>
        <xdr:cNvPr id="7338" name="Chart 1">
          <a:extLst>
            <a:ext uri="{FF2B5EF4-FFF2-40B4-BE49-F238E27FC236}">
              <a16:creationId xmlns:a16="http://schemas.microsoft.com/office/drawing/2014/main" id="{00000000-0008-0000-0D00-0000AA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14</xdr:row>
      <xdr:rowOff>142875</xdr:rowOff>
    </xdr:from>
    <xdr:to>
      <xdr:col>13</xdr:col>
      <xdr:colOff>609600</xdr:colOff>
      <xdr:row>28</xdr:row>
      <xdr:rowOff>9525</xdr:rowOff>
    </xdr:to>
    <xdr:graphicFrame macro="">
      <xdr:nvGraphicFramePr>
        <xdr:cNvPr id="7339" name="Chart 1">
          <a:extLst>
            <a:ext uri="{FF2B5EF4-FFF2-40B4-BE49-F238E27FC236}">
              <a16:creationId xmlns:a16="http://schemas.microsoft.com/office/drawing/2014/main" id="{00000000-0008-0000-0D00-0000AB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600075</xdr:colOff>
      <xdr:row>28</xdr:row>
      <xdr:rowOff>152400</xdr:rowOff>
    </xdr:from>
    <xdr:to>
      <xdr:col>13</xdr:col>
      <xdr:colOff>609600</xdr:colOff>
      <xdr:row>42</xdr:row>
      <xdr:rowOff>0</xdr:rowOff>
    </xdr:to>
    <xdr:graphicFrame macro="">
      <xdr:nvGraphicFramePr>
        <xdr:cNvPr id="7340" name="Chart 1">
          <a:extLst>
            <a:ext uri="{FF2B5EF4-FFF2-40B4-BE49-F238E27FC236}">
              <a16:creationId xmlns:a16="http://schemas.microsoft.com/office/drawing/2014/main" id="{00000000-0008-0000-0D00-0000AC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1914525</xdr:colOff>
      <xdr:row>0</xdr:row>
      <xdr:rowOff>0</xdr:rowOff>
    </xdr:from>
    <xdr:to>
      <xdr:col>3</xdr:col>
      <xdr:colOff>0</xdr:colOff>
      <xdr:row>2</xdr:row>
      <xdr:rowOff>38100</xdr:rowOff>
    </xdr:to>
    <xdr:pic>
      <xdr:nvPicPr>
        <xdr:cNvPr id="2052" name="Picture 1">
          <a:extLst>
            <a:ext uri="{FF2B5EF4-FFF2-40B4-BE49-F238E27FC236}">
              <a16:creationId xmlns:a16="http://schemas.microsoft.com/office/drawing/2014/main" id="{00000000-0008-0000-0400-000004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5238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1914525</xdr:colOff>
      <xdr:row>0</xdr:row>
      <xdr:rowOff>9525</xdr:rowOff>
    </xdr:from>
    <xdr:to>
      <xdr:col>3</xdr:col>
      <xdr:colOff>0</xdr:colOff>
      <xdr:row>2</xdr:row>
      <xdr:rowOff>47625</xdr:rowOff>
    </xdr:to>
    <xdr:pic>
      <xdr:nvPicPr>
        <xdr:cNvPr id="3077" name="Content Placeholder 3">
          <a:extLst>
            <a:ext uri="{FF2B5EF4-FFF2-40B4-BE49-F238E27FC236}">
              <a16:creationId xmlns:a16="http://schemas.microsoft.com/office/drawing/2014/main" id="{00000000-0008-0000-0600-0000050C0000}"/>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9525"/>
          <a:ext cx="5238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8660876" cy="6294356"/>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0.89363</cdr:x>
      <cdr:y>0.02543</cdr:y>
    </cdr:from>
    <cdr:to>
      <cdr:x>0.95157</cdr:x>
      <cdr:y>0.08354</cdr:y>
    </cdr:to>
    <cdr:pic>
      <cdr:nvPicPr>
        <cdr:cNvPr id="2" name="Content Placeholder 1">
          <a:extLst xmlns:a="http://schemas.openxmlformats.org/drawingml/2006/main">
            <a:ext uri="{FF2B5EF4-FFF2-40B4-BE49-F238E27FC236}">
              <a16:creationId xmlns:a16="http://schemas.microsoft.com/office/drawing/2014/main" id="{5A7A28FC-2734-F645-7225-C18A53D70C58}"/>
            </a:ext>
          </a:extLst>
        </cdr:cNvPr>
        <cdr:cNvPicPr>
          <a:picLocks xmlns:a="http://schemas.openxmlformats.org/drawingml/2006/main" noGrp="1"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bwMode="auto">
        <a:xfrm xmlns:a="http://schemas.openxmlformats.org/drawingml/2006/main">
          <a:off x="8311640" y="158750"/>
          <a:ext cx="540337" cy="360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dr:relSizeAnchor xmlns:cdr="http://schemas.openxmlformats.org/drawingml/2006/chartDrawing">
    <cdr:from>
      <cdr:x>0.04106</cdr:x>
      <cdr:y>0.01953</cdr:y>
    </cdr:from>
    <cdr:to>
      <cdr:x>0.09925</cdr:x>
      <cdr:y>0.07715</cdr:y>
    </cdr:to>
    <cdr:pic>
      <cdr:nvPicPr>
        <cdr:cNvPr id="3" name="Content Placeholder 1">
          <a:extLst xmlns:a="http://schemas.openxmlformats.org/drawingml/2006/main">
            <a:ext uri="{FF2B5EF4-FFF2-40B4-BE49-F238E27FC236}">
              <a16:creationId xmlns:a16="http://schemas.microsoft.com/office/drawing/2014/main" id="{C2E8861E-C6A6-43BD-847C-2548E243FD2B}"/>
            </a:ext>
          </a:extLst>
        </cdr:cNvPr>
        <cdr:cNvPicPr>
          <a:picLocks xmlns:a="http://schemas.openxmlformats.org/drawingml/2006/main" noGrp="1"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bwMode="auto">
        <a:xfrm xmlns:a="http://schemas.openxmlformats.org/drawingml/2006/main">
          <a:off x="365027" y="121501"/>
          <a:ext cx="540337" cy="360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6.xml><?xml version="1.0" encoding="utf-8"?>
<xdr:wsDr xmlns:xdr="http://schemas.openxmlformats.org/drawingml/2006/spreadsheetDrawing" xmlns:a="http://schemas.openxmlformats.org/drawingml/2006/main">
  <xdr:absoluteAnchor>
    <xdr:pos x="0" y="0"/>
    <xdr:ext cx="8660876" cy="6294356"/>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0.04574</cdr:x>
      <cdr:y>0.02257</cdr:y>
    </cdr:from>
    <cdr:to>
      <cdr:x>0.10369</cdr:x>
      <cdr:y>0.08068</cdr:y>
    </cdr:to>
    <cdr:pic>
      <cdr:nvPicPr>
        <cdr:cNvPr id="2" name="Picture 1">
          <a:extLst xmlns:a="http://schemas.openxmlformats.org/drawingml/2006/main">
            <a:ext uri="{FF2B5EF4-FFF2-40B4-BE49-F238E27FC236}">
              <a16:creationId xmlns:a16="http://schemas.microsoft.com/office/drawing/2014/main" id="{284ADD84-0FA5-8E48-8AA0-D787481B2E9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08506" y="141402"/>
          <a:ext cx="540335" cy="360000"/>
        </a:xfrm>
        <a:prstGeom xmlns:a="http://schemas.openxmlformats.org/drawingml/2006/main" prst="rect">
          <a:avLst/>
        </a:prstGeom>
      </cdr:spPr>
    </cdr:pic>
  </cdr:relSizeAnchor>
  <cdr:relSizeAnchor xmlns:cdr="http://schemas.openxmlformats.org/drawingml/2006/chartDrawing">
    <cdr:from>
      <cdr:x>0.89499</cdr:x>
      <cdr:y>0.03328</cdr:y>
    </cdr:from>
    <cdr:to>
      <cdr:x>0.95293</cdr:x>
      <cdr:y>0.09164</cdr:y>
    </cdr:to>
    <cdr:pic>
      <cdr:nvPicPr>
        <cdr:cNvPr id="3" name="Picture 2">
          <a:extLst xmlns:a="http://schemas.openxmlformats.org/drawingml/2006/main">
            <a:ext uri="{FF2B5EF4-FFF2-40B4-BE49-F238E27FC236}">
              <a16:creationId xmlns:a16="http://schemas.microsoft.com/office/drawing/2014/main" id="{DBC9D363-0DCB-7F33-DE4C-595AA9343AD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314965" y="207914"/>
          <a:ext cx="540335" cy="360000"/>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absoluteAnchor>
    <xdr:pos x="0" y="0"/>
    <xdr:ext cx="8660876" cy="6294356"/>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0.04275</cdr:x>
      <cdr:y>0.02213</cdr:y>
    </cdr:from>
    <cdr:to>
      <cdr:x>0.10066</cdr:x>
      <cdr:y>0.07999</cdr:y>
    </cdr:to>
    <cdr:pic>
      <cdr:nvPicPr>
        <cdr:cNvPr id="2" name="Content Placeholder 3">
          <a:extLst xmlns:a="http://schemas.openxmlformats.org/drawingml/2006/main">
            <a:ext uri="{FF2B5EF4-FFF2-40B4-BE49-F238E27FC236}">
              <a16:creationId xmlns:a16="http://schemas.microsoft.com/office/drawing/2014/main" id="{3DC0EE6A-A7E4-84C5-8D29-1F2EFA577FE2}"/>
            </a:ext>
          </a:extLst>
        </cdr:cNvPr>
        <cdr:cNvPicPr>
          <a:picLocks xmlns:a="http://schemas.openxmlformats.org/drawingml/2006/main" noGrp="1"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80738" y="137213"/>
          <a:ext cx="540000" cy="360000"/>
        </a:xfrm>
        <a:prstGeom xmlns:a="http://schemas.openxmlformats.org/drawingml/2006/main" prst="rect">
          <a:avLst/>
        </a:prstGeom>
      </cdr:spPr>
    </cdr:pic>
  </cdr:relSizeAnchor>
  <cdr:relSizeAnchor xmlns:cdr="http://schemas.openxmlformats.org/drawingml/2006/chartDrawing">
    <cdr:from>
      <cdr:x>0.89753</cdr:x>
      <cdr:y>0.02213</cdr:y>
    </cdr:from>
    <cdr:to>
      <cdr:x>0.95543</cdr:x>
      <cdr:y>0.07999</cdr:y>
    </cdr:to>
    <cdr:pic>
      <cdr:nvPicPr>
        <cdr:cNvPr id="3" name="Content Placeholder 3">
          <a:extLst xmlns:a="http://schemas.openxmlformats.org/drawingml/2006/main">
            <a:ext uri="{FF2B5EF4-FFF2-40B4-BE49-F238E27FC236}">
              <a16:creationId xmlns:a16="http://schemas.microsoft.com/office/drawing/2014/main" id="{9E421972-786D-8A89-9045-0C87190506C1}"/>
            </a:ext>
          </a:extLst>
        </cdr:cNvPr>
        <cdr:cNvPicPr>
          <a:picLocks xmlns:a="http://schemas.openxmlformats.org/drawingml/2006/main" noGrp="1"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338532" y="137213"/>
          <a:ext cx="540000" cy="360000"/>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1"/>
  <sheetViews>
    <sheetView workbookViewId="0"/>
  </sheetViews>
  <sheetFormatPr defaultRowHeight="12.75" x14ac:dyDescent="0.35"/>
  <cols>
    <col min="1" max="1" width="4.59765625" customWidth="1"/>
    <col min="2" max="2" width="16.73046875" customWidth="1"/>
    <col min="3" max="3" width="1.73046875" customWidth="1"/>
    <col min="4" max="4" width="81.1328125" customWidth="1"/>
    <col min="5" max="5" width="1.73046875" customWidth="1"/>
    <col min="6" max="6" width="8.86328125" customWidth="1"/>
    <col min="7" max="7" width="1.73046875" customWidth="1"/>
    <col min="8" max="8" width="18" customWidth="1"/>
  </cols>
  <sheetData>
    <row r="1" spans="1:8" ht="14.25" x14ac:dyDescent="0.45">
      <c r="A1" s="160" t="s">
        <v>51</v>
      </c>
      <c r="B1" s="161"/>
      <c r="C1" s="162"/>
      <c r="D1" s="163"/>
      <c r="E1" s="162"/>
      <c r="F1" s="161"/>
      <c r="G1" s="162"/>
      <c r="H1" s="161"/>
    </row>
    <row r="2" spans="1:8" x14ac:dyDescent="0.35">
      <c r="A2" s="171" t="s">
        <v>166</v>
      </c>
      <c r="B2" s="161"/>
      <c r="C2" s="161"/>
      <c r="D2" s="161"/>
      <c r="E2" s="161"/>
      <c r="F2" s="161"/>
      <c r="G2" s="161"/>
      <c r="H2" s="161"/>
    </row>
    <row r="3" spans="1:8" x14ac:dyDescent="0.35">
      <c r="A3" s="161"/>
      <c r="B3" s="161"/>
      <c r="C3" s="161"/>
      <c r="D3" s="161"/>
      <c r="E3" s="161"/>
      <c r="F3" s="161"/>
      <c r="G3" s="161"/>
      <c r="H3" s="161"/>
    </row>
    <row r="4" spans="1:8" x14ac:dyDescent="0.35">
      <c r="A4" s="161"/>
      <c r="B4" s="161"/>
      <c r="C4" s="161"/>
      <c r="D4" s="161"/>
      <c r="E4" s="161"/>
      <c r="F4" s="161"/>
      <c r="G4" s="161"/>
      <c r="H4" s="161"/>
    </row>
    <row r="5" spans="1:8" ht="52.5" customHeight="1" x14ac:dyDescent="0.35">
      <c r="A5" s="173" t="s">
        <v>159</v>
      </c>
      <c r="B5" s="173"/>
      <c r="C5" s="173"/>
      <c r="D5" s="173"/>
      <c r="E5" s="173"/>
      <c r="F5" s="173"/>
      <c r="G5" s="173"/>
      <c r="H5" s="173"/>
    </row>
    <row r="6" spans="1:8" x14ac:dyDescent="0.35">
      <c r="A6" s="161"/>
      <c r="B6" s="161"/>
      <c r="C6" s="161"/>
      <c r="D6" s="161"/>
      <c r="E6" s="161"/>
      <c r="F6" s="161"/>
      <c r="G6" s="161"/>
      <c r="H6" s="161"/>
    </row>
    <row r="7" spans="1:8" x14ac:dyDescent="0.35">
      <c r="A7" s="161"/>
      <c r="B7" s="161"/>
      <c r="C7" s="161"/>
      <c r="D7" s="161"/>
      <c r="E7" s="161"/>
      <c r="F7" s="161"/>
      <c r="G7" s="161"/>
      <c r="H7" s="161"/>
    </row>
    <row r="8" spans="1:8" ht="13.15" x14ac:dyDescent="0.4">
      <c r="A8" s="162" t="s">
        <v>160</v>
      </c>
      <c r="B8" s="161"/>
      <c r="C8" s="161"/>
      <c r="D8" s="161"/>
      <c r="E8" s="161"/>
      <c r="F8" s="161"/>
      <c r="G8" s="161"/>
      <c r="H8" s="161"/>
    </row>
    <row r="9" spans="1:8" x14ac:dyDescent="0.35">
      <c r="A9" s="161"/>
      <c r="B9" s="161"/>
      <c r="C9" s="161"/>
      <c r="D9" s="161"/>
      <c r="E9" s="161"/>
      <c r="F9" s="161"/>
      <c r="G9" s="161"/>
      <c r="H9" s="161"/>
    </row>
    <row r="10" spans="1:8" x14ac:dyDescent="0.35">
      <c r="A10" s="161"/>
      <c r="B10" s="171" t="s">
        <v>167</v>
      </c>
      <c r="C10" s="161"/>
      <c r="D10" s="161"/>
      <c r="E10" s="161"/>
      <c r="F10" s="161"/>
      <c r="G10" s="161"/>
      <c r="H10" s="161"/>
    </row>
    <row r="11" spans="1:8" x14ac:dyDescent="0.35">
      <c r="A11" s="161"/>
      <c r="B11" s="161"/>
      <c r="C11" s="161"/>
      <c r="D11" s="161"/>
      <c r="E11" s="161"/>
      <c r="F11" s="161"/>
      <c r="G11" s="161"/>
      <c r="H11" s="161"/>
    </row>
    <row r="12" spans="1:8" ht="13.15" x14ac:dyDescent="0.4">
      <c r="A12" s="162"/>
      <c r="B12" s="174" t="s">
        <v>161</v>
      </c>
      <c r="C12" s="164"/>
      <c r="D12" s="174" t="s">
        <v>162</v>
      </c>
      <c r="E12" s="162"/>
      <c r="F12" s="176" t="s">
        <v>163</v>
      </c>
      <c r="G12" s="176"/>
      <c r="H12" s="176"/>
    </row>
    <row r="13" spans="1:8" ht="13.15" x14ac:dyDescent="0.4">
      <c r="A13" s="161"/>
      <c r="B13" s="175"/>
      <c r="C13" s="165"/>
      <c r="D13" s="175"/>
      <c r="E13" s="161"/>
      <c r="F13" s="166" t="s">
        <v>164</v>
      </c>
      <c r="G13" s="167"/>
      <c r="H13" s="166" t="s">
        <v>165</v>
      </c>
    </row>
    <row r="14" spans="1:8" ht="13.15" x14ac:dyDescent="0.4">
      <c r="A14" s="161"/>
      <c r="B14" s="161"/>
      <c r="C14" s="161"/>
      <c r="D14" s="161"/>
      <c r="E14" s="161"/>
      <c r="F14" s="168"/>
      <c r="G14" s="169"/>
      <c r="H14" s="168"/>
    </row>
    <row r="15" spans="1:8" ht="13.15" x14ac:dyDescent="0.4">
      <c r="A15" s="161"/>
      <c r="B15" s="172" t="s">
        <v>89</v>
      </c>
      <c r="C15" s="161"/>
      <c r="D15" s="172" t="s">
        <v>168</v>
      </c>
      <c r="E15" s="161"/>
      <c r="F15" s="170"/>
      <c r="G15" s="169"/>
      <c r="H15" s="168"/>
    </row>
    <row r="16" spans="1:8" x14ac:dyDescent="0.35">
      <c r="A16" s="165"/>
      <c r="B16" s="172" t="s">
        <v>16</v>
      </c>
      <c r="C16" s="165"/>
      <c r="D16" s="172" t="s">
        <v>168</v>
      </c>
      <c r="E16" s="165"/>
      <c r="F16" s="170"/>
      <c r="G16" s="165"/>
      <c r="H16" s="165"/>
    </row>
    <row r="17" spans="1:8" x14ac:dyDescent="0.35">
      <c r="A17" s="165"/>
      <c r="B17" s="172" t="s">
        <v>15</v>
      </c>
      <c r="C17" s="165"/>
      <c r="D17" s="172" t="s">
        <v>168</v>
      </c>
      <c r="E17" s="165"/>
      <c r="F17" s="170"/>
      <c r="G17" s="165"/>
      <c r="H17" s="165"/>
    </row>
    <row r="19" spans="1:8" ht="13.15" x14ac:dyDescent="0.4">
      <c r="A19" s="162" t="s">
        <v>169</v>
      </c>
    </row>
    <row r="21" spans="1:8" x14ac:dyDescent="0.35">
      <c r="B21" t="s">
        <v>170</v>
      </c>
    </row>
  </sheetData>
  <mergeCells count="4">
    <mergeCell ref="A5:H5"/>
    <mergeCell ref="B12:B13"/>
    <mergeCell ref="D12:D13"/>
    <mergeCell ref="F12:H12"/>
  </mergeCells>
  <pageMargins left="0.7" right="0.7" top="0.75" bottom="0.75" header="0.3" footer="0.3"/>
  <pageSetup paperSize="9"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A34"/>
  <sheetViews>
    <sheetView zoomScaleNormal="100" workbookViewId="0">
      <selection activeCell="AD7" sqref="AD7"/>
    </sheetView>
  </sheetViews>
  <sheetFormatPr defaultRowHeight="12.75" x14ac:dyDescent="0.35"/>
  <cols>
    <col min="1" max="1" width="3.265625" customWidth="1"/>
    <col min="2" max="2" width="1.73046875" customWidth="1"/>
    <col min="3" max="3" width="15.265625" customWidth="1"/>
    <col min="4" max="4" width="5.59765625" customWidth="1"/>
    <col min="5" max="5" width="0.86328125" customWidth="1"/>
    <col min="6" max="6" width="7.265625" customWidth="1"/>
    <col min="7" max="7" width="2" customWidth="1"/>
    <col min="8" max="8" width="5.59765625" customWidth="1"/>
    <col min="9" max="9" width="0.86328125" customWidth="1"/>
    <col min="10" max="10" width="7.265625" customWidth="1"/>
    <col min="11" max="11" width="2" customWidth="1"/>
    <col min="12" max="12" width="7.265625" customWidth="1"/>
    <col min="13" max="13" width="0.86328125" customWidth="1"/>
    <col min="14" max="14" width="7.265625" bestFit="1" customWidth="1"/>
    <col min="15" max="16" width="2" customWidth="1"/>
    <col min="17" max="17" width="5.59765625" customWidth="1"/>
    <col min="18" max="18" width="0.86328125" customWidth="1"/>
    <col min="19" max="19" width="7.265625" customWidth="1"/>
    <col min="20" max="20" width="2" customWidth="1"/>
    <col min="21" max="21" width="5.59765625" customWidth="1"/>
    <col min="22" max="22" width="0.86328125" customWidth="1"/>
    <col min="23" max="23" width="7.265625" customWidth="1"/>
    <col min="24" max="24" width="2" customWidth="1"/>
    <col min="25" max="25" width="7.265625" customWidth="1"/>
    <col min="26" max="26" width="0.86328125" customWidth="1"/>
    <col min="27" max="27" width="7.265625" customWidth="1"/>
  </cols>
  <sheetData>
    <row r="1" spans="1:27" s="42" customFormat="1" ht="13.15" x14ac:dyDescent="0.35">
      <c r="A1" s="41" t="s">
        <v>51</v>
      </c>
      <c r="B1" s="41"/>
      <c r="F1" s="43"/>
      <c r="K1" s="99"/>
      <c r="O1" s="44"/>
      <c r="P1" s="44"/>
      <c r="Q1" s="44"/>
      <c r="R1" s="44"/>
      <c r="S1" s="44"/>
    </row>
    <row r="2" spans="1:27" s="42" customFormat="1" ht="12.75" customHeight="1" x14ac:dyDescent="0.35">
      <c r="A2" s="118" t="s">
        <v>155</v>
      </c>
      <c r="B2" s="118"/>
      <c r="K2" s="99"/>
      <c r="O2" s="45"/>
      <c r="P2" s="45"/>
      <c r="Q2" s="45"/>
      <c r="R2" s="45"/>
      <c r="S2" s="45"/>
    </row>
    <row r="3" spans="1:27" s="42" customFormat="1" ht="12.75" customHeight="1" x14ac:dyDescent="0.35">
      <c r="A3" s="118"/>
      <c r="B3" s="118"/>
      <c r="K3" s="99"/>
      <c r="O3" s="45"/>
      <c r="P3" s="45"/>
      <c r="Q3" s="45"/>
      <c r="R3" s="45"/>
      <c r="S3" s="45"/>
    </row>
    <row r="4" spans="1:27" s="46" customFormat="1" ht="37.9" customHeight="1" x14ac:dyDescent="0.35">
      <c r="D4" s="190" t="s">
        <v>119</v>
      </c>
      <c r="E4" s="190"/>
      <c r="F4" s="190"/>
      <c r="G4" s="190"/>
      <c r="H4" s="190"/>
      <c r="I4" s="190"/>
      <c r="J4" s="190"/>
      <c r="K4" s="190"/>
      <c r="L4" s="190"/>
      <c r="M4" s="190"/>
      <c r="N4" s="190"/>
      <c r="O4" s="119"/>
      <c r="P4" s="47"/>
      <c r="Q4" s="190" t="s">
        <v>120</v>
      </c>
      <c r="R4" s="190"/>
      <c r="S4" s="190"/>
      <c r="T4" s="190"/>
      <c r="U4" s="190"/>
      <c r="V4" s="190"/>
      <c r="W4" s="190"/>
      <c r="X4" s="190"/>
      <c r="Y4" s="190"/>
      <c r="Z4" s="190"/>
      <c r="AA4" s="190"/>
    </row>
    <row r="5" spans="1:27" s="42" customFormat="1" ht="51" customHeight="1" x14ac:dyDescent="0.35">
      <c r="A5" s="118"/>
      <c r="B5" s="118"/>
      <c r="D5" s="203" t="s">
        <v>158</v>
      </c>
      <c r="E5" s="203"/>
      <c r="F5" s="203"/>
      <c r="G5" s="203"/>
      <c r="H5" s="203"/>
      <c r="I5" s="203"/>
      <c r="J5" s="203"/>
      <c r="K5" s="203"/>
      <c r="L5" s="203"/>
      <c r="M5" s="203"/>
      <c r="N5" s="203"/>
      <c r="O5" s="120"/>
      <c r="P5" s="45"/>
      <c r="Q5" s="203" t="s">
        <v>157</v>
      </c>
      <c r="R5" s="203"/>
      <c r="S5" s="203"/>
      <c r="T5" s="203"/>
      <c r="U5" s="203"/>
      <c r="V5" s="203"/>
      <c r="W5" s="203"/>
      <c r="X5" s="203"/>
      <c r="Y5" s="203"/>
      <c r="Z5" s="203"/>
      <c r="AA5" s="203"/>
    </row>
    <row r="6" spans="1:27" x14ac:dyDescent="0.35">
      <c r="O6" s="121"/>
    </row>
    <row r="7" spans="1:27" s="10" customFormat="1" ht="25.15" customHeight="1" x14ac:dyDescent="0.35">
      <c r="D7" s="190" t="s">
        <v>121</v>
      </c>
      <c r="E7" s="190"/>
      <c r="F7" s="187"/>
      <c r="H7" s="187" t="s">
        <v>22</v>
      </c>
      <c r="I7" s="187"/>
      <c r="J7" s="187"/>
      <c r="L7" s="190" t="s">
        <v>122</v>
      </c>
      <c r="M7" s="190"/>
      <c r="N7" s="190"/>
      <c r="O7" s="122"/>
      <c r="Q7" s="190" t="s">
        <v>123</v>
      </c>
      <c r="R7" s="190"/>
      <c r="S7" s="187"/>
      <c r="U7" s="187" t="s">
        <v>22</v>
      </c>
      <c r="V7" s="187"/>
      <c r="W7" s="187"/>
      <c r="Y7" s="190" t="s">
        <v>124</v>
      </c>
      <c r="Z7" s="190"/>
      <c r="AA7" s="190"/>
    </row>
    <row r="8" spans="1:27" s="115" customFormat="1" ht="27" customHeight="1" x14ac:dyDescent="0.35">
      <c r="D8" s="123" t="s">
        <v>36</v>
      </c>
      <c r="E8" s="123"/>
      <c r="F8" s="123" t="s">
        <v>20</v>
      </c>
      <c r="H8" s="123" t="s">
        <v>36</v>
      </c>
      <c r="I8" s="123"/>
      <c r="J8" s="123" t="s">
        <v>20</v>
      </c>
      <c r="L8" s="123" t="s">
        <v>36</v>
      </c>
      <c r="M8" s="123"/>
      <c r="N8" s="123" t="s">
        <v>20</v>
      </c>
      <c r="O8" s="124"/>
      <c r="Q8" s="123" t="s">
        <v>36</v>
      </c>
      <c r="R8" s="123"/>
      <c r="S8" s="123" t="s">
        <v>20</v>
      </c>
      <c r="U8" s="123" t="s">
        <v>36</v>
      </c>
      <c r="V8" s="123"/>
      <c r="W8" s="123" t="s">
        <v>20</v>
      </c>
      <c r="Y8" s="123" t="s">
        <v>36</v>
      </c>
      <c r="Z8" s="123"/>
      <c r="AA8" s="123" t="s">
        <v>20</v>
      </c>
    </row>
    <row r="9" spans="1:27" s="125" customFormat="1" ht="13.15" x14ac:dyDescent="0.4">
      <c r="D9" s="126"/>
      <c r="E9" s="126"/>
      <c r="F9" s="126"/>
      <c r="H9" s="126"/>
      <c r="I9" s="126"/>
      <c r="J9" s="126"/>
      <c r="L9" s="126"/>
      <c r="M9" s="126"/>
      <c r="N9" s="126"/>
      <c r="O9" s="127"/>
      <c r="Q9" s="126"/>
      <c r="R9" s="126"/>
      <c r="S9" s="126"/>
      <c r="U9" s="126"/>
      <c r="V9" s="126"/>
      <c r="W9" s="126"/>
      <c r="Y9" s="126"/>
      <c r="Z9" s="126"/>
      <c r="AA9" s="126"/>
    </row>
    <row r="10" spans="1:27" ht="13.15" x14ac:dyDescent="0.4">
      <c r="A10" s="202" t="s">
        <v>31</v>
      </c>
      <c r="B10" s="128"/>
      <c r="C10" s="125" t="s">
        <v>46</v>
      </c>
      <c r="F10" s="129">
        <f>Italy!I10</f>
        <v>2725</v>
      </c>
      <c r="G10" s="129"/>
      <c r="J10" s="129">
        <f>Italy!Y10</f>
        <v>2756</v>
      </c>
      <c r="K10" s="129"/>
      <c r="N10" s="130">
        <f>J10/F10-1</f>
        <v>1.1376146788990793E-2</v>
      </c>
      <c r="O10" s="131"/>
      <c r="P10" s="129"/>
      <c r="S10" s="129">
        <f>Italy!Q10</f>
        <v>2732.299</v>
      </c>
      <c r="T10" s="129"/>
      <c r="W10" s="129">
        <f>J10</f>
        <v>2756</v>
      </c>
      <c r="X10" s="129"/>
      <c r="AA10" s="130">
        <f>J10/S10-1</f>
        <v>8.6743800733375398E-3</v>
      </c>
    </row>
    <row r="11" spans="1:27" ht="6.6" customHeight="1" x14ac:dyDescent="0.35">
      <c r="A11" s="202"/>
      <c r="B11" s="128"/>
      <c r="F11" s="129"/>
      <c r="G11" s="129"/>
      <c r="J11" s="129"/>
      <c r="K11" s="129"/>
      <c r="L11" s="130"/>
      <c r="M11" s="130"/>
      <c r="O11" s="131"/>
      <c r="P11" s="129"/>
      <c r="S11" s="129"/>
      <c r="T11" s="129"/>
      <c r="W11" s="129"/>
      <c r="X11" s="129"/>
      <c r="Y11" s="130"/>
      <c r="Z11" s="130"/>
    </row>
    <row r="12" spans="1:27" ht="13.15" x14ac:dyDescent="0.4">
      <c r="A12" s="202"/>
      <c r="B12" s="128"/>
      <c r="C12" s="125" t="s">
        <v>5</v>
      </c>
      <c r="L12" s="130"/>
      <c r="M12" s="130"/>
      <c r="O12" s="121"/>
      <c r="Y12" s="130"/>
      <c r="Z12" s="130"/>
    </row>
    <row r="13" spans="1:27" x14ac:dyDescent="0.35">
      <c r="A13" s="202"/>
      <c r="B13" s="128"/>
      <c r="C13" s="132" t="s">
        <v>125</v>
      </c>
      <c r="F13" s="129">
        <f>Italy!I13</f>
        <v>2453</v>
      </c>
      <c r="G13" s="129"/>
      <c r="J13" s="129">
        <f>Italy!AG13</f>
        <v>2480</v>
      </c>
      <c r="K13" s="129"/>
      <c r="N13" s="133">
        <f>J13/F13-1</f>
        <v>1.1006930289441552E-2</v>
      </c>
      <c r="O13" s="131"/>
      <c r="P13" s="129"/>
      <c r="S13" s="129">
        <f>Italy!Y13</f>
        <v>2480.9056880733942</v>
      </c>
      <c r="T13" s="129"/>
      <c r="W13" s="129">
        <f>J13</f>
        <v>2480</v>
      </c>
      <c r="X13" s="129"/>
      <c r="AA13" s="133">
        <f>J13/S13-1</f>
        <v>-3.6506348377052245E-4</v>
      </c>
    </row>
    <row r="14" spans="1:27" x14ac:dyDescent="0.35">
      <c r="A14" s="202"/>
      <c r="B14" s="128"/>
      <c r="C14" s="132" t="s">
        <v>30</v>
      </c>
      <c r="F14" s="129">
        <f>Italy!I14</f>
        <v>272</v>
      </c>
      <c r="G14" s="129"/>
      <c r="J14" s="129">
        <f>Italy!AG14</f>
        <v>276</v>
      </c>
      <c r="K14" s="129"/>
      <c r="N14" s="130">
        <f>J14/F14-1</f>
        <v>1.4705882352941124E-2</v>
      </c>
      <c r="O14" s="131"/>
      <c r="P14" s="129"/>
      <c r="S14" s="129">
        <f>Italy!Y14</f>
        <v>275.09431192660549</v>
      </c>
      <c r="T14" s="129"/>
      <c r="W14" s="129">
        <f>J14</f>
        <v>276</v>
      </c>
      <c r="X14" s="129"/>
      <c r="AA14" s="130">
        <f>J14/S14-1</f>
        <v>3.2922820797405272E-3</v>
      </c>
    </row>
    <row r="15" spans="1:27" x14ac:dyDescent="0.35">
      <c r="D15" s="129"/>
      <c r="E15" s="129"/>
      <c r="F15" s="129"/>
      <c r="G15" s="129"/>
      <c r="H15" s="129"/>
      <c r="I15" s="129"/>
      <c r="J15" s="129"/>
      <c r="K15" s="129"/>
      <c r="L15" s="130"/>
      <c r="M15" s="130"/>
      <c r="O15" s="131"/>
      <c r="P15" s="129"/>
      <c r="Q15" s="129"/>
      <c r="R15" s="129"/>
      <c r="S15" s="129"/>
      <c r="T15" s="129"/>
      <c r="U15" s="129"/>
      <c r="V15" s="129"/>
      <c r="W15" s="129"/>
      <c r="X15" s="129"/>
      <c r="Y15" s="130"/>
      <c r="Z15" s="130"/>
    </row>
    <row r="16" spans="1:27" ht="13.15" customHeight="1" x14ac:dyDescent="0.4">
      <c r="A16" s="202" t="s">
        <v>43</v>
      </c>
      <c r="B16" s="128"/>
      <c r="C16" s="125" t="s">
        <v>6</v>
      </c>
      <c r="L16" s="130"/>
      <c r="M16" s="130"/>
      <c r="O16" s="121"/>
      <c r="Y16" s="130"/>
      <c r="Z16" s="130"/>
    </row>
    <row r="17" spans="1:27" x14ac:dyDescent="0.35">
      <c r="A17" s="202"/>
      <c r="B17" s="128"/>
      <c r="C17" s="132" t="s">
        <v>48</v>
      </c>
      <c r="D17" s="134">
        <f>Italy!G17</f>
        <v>4.4708520179372195</v>
      </c>
      <c r="E17" s="134"/>
      <c r="F17" s="129">
        <f>Italy!I17</f>
        <v>10967</v>
      </c>
      <c r="G17" s="129"/>
      <c r="H17" s="134">
        <f>Italy!AM17</f>
        <v>4.4782258064516132</v>
      </c>
      <c r="I17" s="134"/>
      <c r="J17" s="129">
        <f>Italy!AO17</f>
        <v>11106</v>
      </c>
      <c r="K17" s="129"/>
      <c r="L17" s="130">
        <f>H17/D17-1</f>
        <v>1.6493027469506316E-3</v>
      </c>
      <c r="M17" s="130"/>
      <c r="N17" s="130">
        <f>J17/F17-1</f>
        <v>1.2674386796753812E-2</v>
      </c>
      <c r="O17" s="131"/>
      <c r="P17" s="129"/>
      <c r="Q17" s="134">
        <f>Italy!AE17</f>
        <v>4.4708520179372195</v>
      </c>
      <c r="R17" s="134"/>
      <c r="S17" s="129">
        <f>Italy!AG17</f>
        <v>11087.713004484305</v>
      </c>
      <c r="T17" s="129"/>
      <c r="U17" s="134">
        <f>H17</f>
        <v>4.4782258064516132</v>
      </c>
      <c r="V17" s="134"/>
      <c r="W17" s="129">
        <f>J17</f>
        <v>11106</v>
      </c>
      <c r="X17" s="129"/>
      <c r="Y17" s="130">
        <f>H17/Q17-1</f>
        <v>1.6493027469506316E-3</v>
      </c>
      <c r="Z17" s="130"/>
      <c r="AA17" s="130">
        <f>J17/S17-1</f>
        <v>1.6493027469504096E-3</v>
      </c>
    </row>
    <row r="18" spans="1:27" x14ac:dyDescent="0.35">
      <c r="A18" s="202"/>
      <c r="B18" s="128"/>
      <c r="C18" s="132" t="s">
        <v>24</v>
      </c>
      <c r="D18" s="135">
        <f>Italy!G30</f>
        <v>2.9139828781084383</v>
      </c>
      <c r="E18" s="135"/>
      <c r="F18" s="129">
        <f>Italy!I30</f>
        <v>7148</v>
      </c>
      <c r="G18" s="129"/>
      <c r="H18" s="135">
        <f>Italy!AU30</f>
        <v>2.9217741935483876</v>
      </c>
      <c r="I18" s="135"/>
      <c r="J18" s="129">
        <f>Italy!AW30</f>
        <v>7246</v>
      </c>
      <c r="K18" s="129"/>
      <c r="L18" s="130">
        <f>H18/D18-1</f>
        <v>2.6737684351141322E-3</v>
      </c>
      <c r="M18" s="130"/>
      <c r="N18" s="130">
        <f>J18/F18-1</f>
        <v>1.3710128707330682E-2</v>
      </c>
      <c r="O18" s="131"/>
      <c r="P18" s="129"/>
      <c r="Q18" s="135">
        <f>Italy!AM30</f>
        <v>2.9139828781084383</v>
      </c>
      <c r="R18" s="135"/>
      <c r="S18" s="129">
        <f>Italy!AO30</f>
        <v>7226.677537708927</v>
      </c>
      <c r="T18" s="129"/>
      <c r="U18" s="135">
        <f>H18</f>
        <v>2.9217741935483876</v>
      </c>
      <c r="V18" s="135"/>
      <c r="W18" s="129">
        <f>J18</f>
        <v>7246</v>
      </c>
      <c r="X18" s="129"/>
      <c r="Y18" s="130">
        <f>H18/Q18-1</f>
        <v>2.6737684351141322E-3</v>
      </c>
      <c r="Z18" s="130"/>
      <c r="AA18" s="130">
        <f>J18/S18-1</f>
        <v>2.6737684351139102E-3</v>
      </c>
    </row>
    <row r="19" spans="1:27" ht="6.6" customHeight="1" x14ac:dyDescent="0.35">
      <c r="A19" s="202"/>
      <c r="B19" s="128"/>
      <c r="O19" s="121"/>
    </row>
    <row r="20" spans="1:27" ht="13.15" x14ac:dyDescent="0.4">
      <c r="A20" s="202"/>
      <c r="B20" s="128"/>
      <c r="C20" s="136" t="s">
        <v>30</v>
      </c>
      <c r="O20" s="121"/>
    </row>
    <row r="21" spans="1:27" x14ac:dyDescent="0.35">
      <c r="A21" s="202"/>
      <c r="B21" s="128"/>
      <c r="C21" s="132" t="s">
        <v>48</v>
      </c>
      <c r="D21" s="159">
        <f>Italy!G35</f>
        <v>8.2058823529411757</v>
      </c>
      <c r="E21" s="137"/>
      <c r="F21" s="129">
        <f>Italy!I35</f>
        <v>2232</v>
      </c>
      <c r="G21" s="129"/>
      <c r="H21" s="159">
        <f>Italy!AM35</f>
        <v>8.1630434782608692</v>
      </c>
      <c r="I21" s="137"/>
      <c r="J21" s="158">
        <f>Italy!AO35</f>
        <v>2253</v>
      </c>
      <c r="K21" s="129"/>
      <c r="L21" s="139">
        <f>H21/D21-1</f>
        <v>-5.2205080255570691E-3</v>
      </c>
      <c r="M21" s="138"/>
      <c r="N21" s="138">
        <f>J21/F21-1</f>
        <v>9.4086021505377371E-3</v>
      </c>
      <c r="O21" s="131"/>
      <c r="P21" s="129"/>
      <c r="Q21" s="159">
        <f>Italy!AE35</f>
        <v>8.2058823529411757</v>
      </c>
      <c r="R21" s="134"/>
      <c r="S21" s="129">
        <f>Italy!AG35</f>
        <v>2264.8235294117644</v>
      </c>
      <c r="T21" s="129"/>
      <c r="U21" s="159">
        <f>H21</f>
        <v>8.1630434782608692</v>
      </c>
      <c r="V21" s="137"/>
      <c r="W21" s="129">
        <f>J21</f>
        <v>2253</v>
      </c>
      <c r="X21" s="129"/>
      <c r="Y21" s="139">
        <f>H21/Q21-1</f>
        <v>-5.2205080255570691E-3</v>
      </c>
      <c r="Z21" s="138"/>
      <c r="AA21" s="139">
        <f>J21/S21-1</f>
        <v>-5.220508025556958E-3</v>
      </c>
    </row>
    <row r="22" spans="1:27" x14ac:dyDescent="0.35">
      <c r="A22" s="202"/>
      <c r="B22" s="128"/>
      <c r="C22" s="132" t="s">
        <v>24</v>
      </c>
      <c r="D22" s="135">
        <f>Italy!G48</f>
        <v>4.9044117647058822</v>
      </c>
      <c r="E22" s="135"/>
      <c r="F22" s="129">
        <f>Italy!I48</f>
        <v>1334</v>
      </c>
      <c r="G22" s="129"/>
      <c r="H22" s="135">
        <f>Italy!AU48</f>
        <v>4.77536231884058</v>
      </c>
      <c r="I22" s="135"/>
      <c r="J22" s="129">
        <f>Italy!AW48</f>
        <v>1318</v>
      </c>
      <c r="K22" s="129"/>
      <c r="L22" s="130">
        <f>H22/D22-1</f>
        <v>-2.6312930491276032E-2</v>
      </c>
      <c r="M22" s="130"/>
      <c r="N22" s="130">
        <f>J22/F22-1</f>
        <v>-1.199400299850073E-2</v>
      </c>
      <c r="O22" s="131"/>
      <c r="P22" s="129"/>
      <c r="Q22" s="135">
        <f>Italy!AM48</f>
        <v>4.9044117647058822</v>
      </c>
      <c r="R22" s="135"/>
      <c r="S22" s="129">
        <f>Italy!AO48</f>
        <v>1353.6176470588234</v>
      </c>
      <c r="T22" s="129"/>
      <c r="U22" s="135">
        <f>H22</f>
        <v>4.77536231884058</v>
      </c>
      <c r="V22" s="135"/>
      <c r="W22" s="129">
        <f>J22</f>
        <v>1318</v>
      </c>
      <c r="X22" s="129"/>
      <c r="Y22" s="130">
        <f>H22/Q22-1</f>
        <v>-2.6312930491276032E-2</v>
      </c>
      <c r="Z22" s="130"/>
      <c r="AA22" s="133">
        <f>J22/S22-1</f>
        <v>-2.6312930491276032E-2</v>
      </c>
    </row>
    <row r="23" spans="1:27" ht="6.6" customHeight="1" x14ac:dyDescent="0.35">
      <c r="A23" s="202"/>
      <c r="B23" s="128"/>
      <c r="D23" s="135"/>
      <c r="E23" s="135"/>
      <c r="F23" s="129"/>
      <c r="G23" s="129"/>
      <c r="H23" s="135"/>
      <c r="I23" s="135"/>
      <c r="J23" s="129"/>
      <c r="K23" s="129"/>
      <c r="L23" s="130"/>
      <c r="M23" s="130"/>
      <c r="N23" s="130"/>
      <c r="O23" s="131"/>
      <c r="P23" s="129"/>
      <c r="Q23" s="135"/>
      <c r="R23" s="135"/>
      <c r="S23" s="129"/>
      <c r="T23" s="129"/>
      <c r="U23" s="135"/>
      <c r="V23" s="135"/>
      <c r="W23" s="129"/>
      <c r="X23" s="129"/>
      <c r="Y23" s="130"/>
      <c r="Z23" s="130"/>
      <c r="AA23" s="130"/>
    </row>
    <row r="24" spans="1:27" x14ac:dyDescent="0.35">
      <c r="A24" s="202"/>
      <c r="B24" s="128"/>
      <c r="C24" t="s">
        <v>126</v>
      </c>
      <c r="F24" s="129">
        <f>Italy!I56</f>
        <v>1251</v>
      </c>
      <c r="G24" s="129"/>
      <c r="J24" s="129">
        <f>Italy!BE56</f>
        <v>1244</v>
      </c>
      <c r="K24" s="129"/>
      <c r="N24" s="130">
        <f>J24/F24-1</f>
        <v>-5.5955235811351312E-3</v>
      </c>
      <c r="O24" s="131"/>
      <c r="P24" s="129"/>
      <c r="S24" s="129">
        <f>Italy!AW56</f>
        <v>1251</v>
      </c>
      <c r="T24" s="129"/>
      <c r="W24" s="129">
        <f>J24</f>
        <v>1244</v>
      </c>
      <c r="X24" s="129"/>
      <c r="AA24" s="130">
        <f>J24/S24-1</f>
        <v>-5.5955235811351312E-3</v>
      </c>
    </row>
    <row r="25" spans="1:27" ht="6.6" customHeight="1" x14ac:dyDescent="0.35">
      <c r="A25" s="202"/>
      <c r="B25" s="128"/>
      <c r="F25" s="129"/>
      <c r="G25" s="129"/>
      <c r="J25" s="129"/>
      <c r="K25" s="129"/>
      <c r="N25" s="130"/>
      <c r="O25" s="131"/>
      <c r="P25" s="129"/>
      <c r="S25" s="129"/>
      <c r="T25" s="129"/>
      <c r="W25" s="129"/>
      <c r="X25" s="129"/>
      <c r="AA25" s="130"/>
    </row>
    <row r="26" spans="1:27" x14ac:dyDescent="0.35">
      <c r="A26" s="202"/>
      <c r="B26" s="128"/>
      <c r="C26" t="s">
        <v>127</v>
      </c>
      <c r="F26" s="129">
        <f>Italy!I68</f>
        <v>2849</v>
      </c>
      <c r="G26" s="129"/>
      <c r="J26" s="129">
        <f>Italy!BM68</f>
        <v>2841</v>
      </c>
      <c r="K26" s="129"/>
      <c r="N26" s="130">
        <f>J26/F26-1</f>
        <v>-2.8080028080028629E-3</v>
      </c>
      <c r="O26" s="131"/>
      <c r="P26" s="129"/>
      <c r="S26" s="129">
        <f>Italy!BE68</f>
        <v>2849</v>
      </c>
      <c r="T26" s="129"/>
      <c r="W26" s="129">
        <f>J26</f>
        <v>2841</v>
      </c>
      <c r="X26" s="129"/>
      <c r="AA26" s="130">
        <f>J26/S26-1</f>
        <v>-2.8080028080028629E-3</v>
      </c>
    </row>
    <row r="27" spans="1:27" ht="6.6" customHeight="1" x14ac:dyDescent="0.35">
      <c r="A27" s="202"/>
      <c r="B27" s="128"/>
      <c r="F27" s="129"/>
      <c r="G27" s="129"/>
      <c r="J27" s="129"/>
      <c r="K27" s="129"/>
      <c r="N27" s="130"/>
      <c r="O27" s="131"/>
      <c r="P27" s="129"/>
      <c r="S27" s="129"/>
      <c r="T27" s="129"/>
      <c r="W27" s="129"/>
      <c r="X27" s="129"/>
      <c r="AA27" s="130"/>
    </row>
    <row r="28" spans="1:27" x14ac:dyDescent="0.35">
      <c r="A28" s="202"/>
      <c r="B28" s="128"/>
      <c r="C28" t="s">
        <v>108</v>
      </c>
      <c r="F28" s="129">
        <f>Italy!I70</f>
        <v>158</v>
      </c>
      <c r="G28" s="129"/>
      <c r="J28" s="129">
        <f>Italy!BU70</f>
        <v>193</v>
      </c>
      <c r="K28" s="129"/>
      <c r="N28" s="130">
        <f>J28/F28-1</f>
        <v>0.22151898734177222</v>
      </c>
      <c r="O28" s="131"/>
      <c r="P28" s="129"/>
      <c r="S28" s="129">
        <f>Italy!BM70</f>
        <v>158</v>
      </c>
      <c r="T28" s="129"/>
      <c r="W28" s="129">
        <f>J28</f>
        <v>193</v>
      </c>
      <c r="X28" s="129"/>
      <c r="AA28" s="130">
        <f>J28/S28-1</f>
        <v>0.22151898734177222</v>
      </c>
    </row>
    <row r="30" spans="1:27" ht="39.6" customHeight="1" x14ac:dyDescent="0.35">
      <c r="C30" s="200" t="s">
        <v>147</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row>
    <row r="31" spans="1:27" s="140" customFormat="1" ht="24.6" customHeight="1" x14ac:dyDescent="0.35">
      <c r="C31" s="201" t="s">
        <v>146</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row>
    <row r="32" spans="1:27" ht="39.6" customHeight="1" x14ac:dyDescent="0.35">
      <c r="C32" s="200" t="s">
        <v>128</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row>
    <row r="33" spans="3:27" ht="52.9" customHeight="1" x14ac:dyDescent="0.35">
      <c r="C33" s="200" t="s">
        <v>156</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row>
    <row r="34" spans="3:27" s="101" customFormat="1" x14ac:dyDescent="0.35">
      <c r="C34" s="101" t="s">
        <v>129</v>
      </c>
    </row>
  </sheetData>
  <mergeCells count="16">
    <mergeCell ref="D4:N4"/>
    <mergeCell ref="Q4:AA4"/>
    <mergeCell ref="D5:N5"/>
    <mergeCell ref="Q5:AA5"/>
    <mergeCell ref="D7:F7"/>
    <mergeCell ref="H7:J7"/>
    <mergeCell ref="L7:N7"/>
    <mergeCell ref="Q7:S7"/>
    <mergeCell ref="U7:W7"/>
    <mergeCell ref="Y7:AA7"/>
    <mergeCell ref="A10:A14"/>
    <mergeCell ref="A16:A28"/>
    <mergeCell ref="C31:AA31"/>
    <mergeCell ref="C32:AA32"/>
    <mergeCell ref="C33:AA33"/>
    <mergeCell ref="C30:AA30"/>
  </mergeCells>
  <pageMargins left="0.511811023622047" right="0.511811023622047" top="1.14173228346457" bottom="0.74803149606299202" header="0.511811023622047" footer="0.511811023622047"/>
  <pageSetup paperSize="9" scale="78" orientation="landscape" r:id="rId1"/>
  <headerFooter scaleWithDoc="0">
    <oddFooter xml:space="preserve">&amp;L&amp;"Agfa Rotis Sans Serif,Regular"(c) Markus Maedler | 2012-22&amp;R&amp;"Agfa Rotis Sans Serif,Regular"&amp;F | 5c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D40"/>
  <sheetViews>
    <sheetView topLeftCell="A12" workbookViewId="0">
      <selection activeCell="I46" sqref="I46"/>
    </sheetView>
  </sheetViews>
  <sheetFormatPr defaultColWidth="9.1328125" defaultRowHeight="12.75" x14ac:dyDescent="0.35"/>
  <cols>
    <col min="1" max="1" width="14" style="105" bestFit="1" customWidth="1"/>
    <col min="2" max="2" width="12.73046875" style="105" bestFit="1" customWidth="1"/>
    <col min="3" max="3" width="12.73046875" style="105" customWidth="1"/>
    <col min="4" max="16384" width="9.1328125" style="105"/>
  </cols>
  <sheetData>
    <row r="2" spans="1:4" x14ac:dyDescent="0.35">
      <c r="A2" s="105" t="s">
        <v>89</v>
      </c>
      <c r="B2" s="105" t="s">
        <v>103</v>
      </c>
      <c r="C2" s="105" t="s">
        <v>104</v>
      </c>
      <c r="D2" s="105" t="s">
        <v>106</v>
      </c>
    </row>
    <row r="3" spans="1:4" x14ac:dyDescent="0.35">
      <c r="A3" s="105" t="s">
        <v>66</v>
      </c>
      <c r="B3" s="109">
        <f>'Summary 1'!E7/'Summary 1'!E7</f>
        <v>1</v>
      </c>
      <c r="C3" s="111"/>
      <c r="D3" s="107"/>
    </row>
    <row r="4" spans="1:4" x14ac:dyDescent="0.35">
      <c r="A4" s="3" t="s">
        <v>46</v>
      </c>
      <c r="B4" s="110">
        <f>B3</f>
        <v>1</v>
      </c>
      <c r="C4" s="110">
        <f>'Summary 1'!E9/'Summary 1'!$E$7</f>
        <v>2.7526440007199109E-2</v>
      </c>
      <c r="D4" s="109">
        <f>ABS(C4)</f>
        <v>2.7526440007199109E-2</v>
      </c>
    </row>
    <row r="5" spans="1:4" x14ac:dyDescent="0.35">
      <c r="A5" s="3" t="s">
        <v>42</v>
      </c>
      <c r="B5" s="110">
        <f t="shared" ref="B5:B10" si="0">B4+C4</f>
        <v>1.0275264400071991</v>
      </c>
      <c r="C5" s="110">
        <f>'Summary 1'!E11/'Summary 1'!$E$7</f>
        <v>8.9382676340665657E-2</v>
      </c>
      <c r="D5" s="109">
        <f t="shared" ref="D5:D11" si="1">ABS(C5)</f>
        <v>8.9382676340665657E-2</v>
      </c>
    </row>
    <row r="6" spans="1:4" x14ac:dyDescent="0.35">
      <c r="A6" s="3" t="s">
        <v>5</v>
      </c>
      <c r="B6" s="110">
        <f t="shared" si="0"/>
        <v>1.1169091163478648</v>
      </c>
      <c r="C6" s="110">
        <f>'Summary 1'!E12/'Summary 1'!$E$7</f>
        <v>3.4424068075136474E-3</v>
      </c>
      <c r="D6" s="109">
        <f t="shared" si="1"/>
        <v>3.4424068075136474E-3</v>
      </c>
    </row>
    <row r="7" spans="1:4" x14ac:dyDescent="0.35">
      <c r="A7" s="3" t="s">
        <v>23</v>
      </c>
      <c r="B7" s="110">
        <f t="shared" si="0"/>
        <v>1.1203515231553784</v>
      </c>
      <c r="C7" s="110">
        <f>'Summary 1'!E13/'Summary 1'!$E$7</f>
        <v>1.4081625498760002E-2</v>
      </c>
      <c r="D7" s="109">
        <f t="shared" si="1"/>
        <v>1.4081625498760002E-2</v>
      </c>
    </row>
    <row r="8" spans="1:4" x14ac:dyDescent="0.35">
      <c r="A8" s="3" t="s">
        <v>24</v>
      </c>
      <c r="B8" s="110">
        <f t="shared" si="0"/>
        <v>1.1344331486541384</v>
      </c>
      <c r="C8" s="110">
        <f>'Summary 1'!E16/'Summary 1'!$E$7</f>
        <v>3.5501491868737405E-2</v>
      </c>
      <c r="D8" s="109">
        <f t="shared" si="1"/>
        <v>3.5501491868737405E-2</v>
      </c>
    </row>
    <row r="9" spans="1:4" x14ac:dyDescent="0.35">
      <c r="A9" s="3" t="s">
        <v>25</v>
      </c>
      <c r="B9" s="110">
        <f t="shared" si="0"/>
        <v>1.1699346405228757</v>
      </c>
      <c r="C9" s="110">
        <f>'Summary 1'!E17/'Summary 1'!$E$7</f>
        <v>1.5250544662309368E-2</v>
      </c>
      <c r="D9" s="109">
        <f t="shared" si="1"/>
        <v>1.5250544662309368E-2</v>
      </c>
    </row>
    <row r="10" spans="1:4" x14ac:dyDescent="0.35">
      <c r="A10" s="3" t="s">
        <v>44</v>
      </c>
      <c r="B10" s="110">
        <f t="shared" si="0"/>
        <v>1.1851851851851851</v>
      </c>
      <c r="C10" s="110">
        <f>'Summary 1'!E18/'Summary 1'!$E$7</f>
        <v>1.7429193899782137E-2</v>
      </c>
      <c r="D10" s="109">
        <f t="shared" si="1"/>
        <v>1.7429193899782137E-2</v>
      </c>
    </row>
    <row r="11" spans="1:4" x14ac:dyDescent="0.35">
      <c r="A11" s="105" t="s">
        <v>90</v>
      </c>
      <c r="B11" s="110">
        <f>B10+C11+C10</f>
        <v>1.1263616557734204</v>
      </c>
      <c r="C11" s="110">
        <f>'Summary 1'!E21/'Summary 1'!$E$7</f>
        <v>-7.6252723311546838E-2</v>
      </c>
      <c r="D11" s="109">
        <f t="shared" si="1"/>
        <v>7.6252723311546838E-2</v>
      </c>
    </row>
    <row r="12" spans="1:4" x14ac:dyDescent="0.35">
      <c r="A12" s="105" t="s">
        <v>22</v>
      </c>
      <c r="B12" s="110">
        <f>B11</f>
        <v>1.1263616557734204</v>
      </c>
      <c r="C12" s="108"/>
      <c r="D12" s="107"/>
    </row>
    <row r="16" spans="1:4" x14ac:dyDescent="0.35">
      <c r="A16" s="105" t="s">
        <v>16</v>
      </c>
      <c r="B16" s="105" t="s">
        <v>103</v>
      </c>
      <c r="C16" s="105" t="s">
        <v>104</v>
      </c>
      <c r="D16" s="105" t="s">
        <v>106</v>
      </c>
    </row>
    <row r="17" spans="1:4" x14ac:dyDescent="0.35">
      <c r="A17" s="105" t="s">
        <v>66</v>
      </c>
      <c r="B17" s="109">
        <f>'Summary 1'!I7/'Summary 1'!$I$7</f>
        <v>1</v>
      </c>
      <c r="C17" s="111"/>
      <c r="D17" s="107"/>
    </row>
    <row r="18" spans="1:4" x14ac:dyDescent="0.35">
      <c r="A18" s="3" t="s">
        <v>46</v>
      </c>
      <c r="B18" s="110">
        <f>B17+C18</f>
        <v>0.86762160652287279</v>
      </c>
      <c r="C18" s="110">
        <f>'Summary 1'!I9/'Summary 1'!$I$7</f>
        <v>-0.13237839347712724</v>
      </c>
      <c r="D18" s="109">
        <f>ABS(C18)</f>
        <v>0.13237839347712724</v>
      </c>
    </row>
    <row r="19" spans="1:4" x14ac:dyDescent="0.35">
      <c r="A19" s="3" t="s">
        <v>42</v>
      </c>
      <c r="B19" s="110">
        <f>B18</f>
        <v>0.86762160652287279</v>
      </c>
      <c r="C19" s="110">
        <f>'Summary 1'!I11/'Summary 1'!$I$7</f>
        <v>6.9397617416180668E-2</v>
      </c>
      <c r="D19" s="109">
        <f t="shared" ref="D19:D25" si="2">ABS(C19)</f>
        <v>6.9397617416180668E-2</v>
      </c>
    </row>
    <row r="20" spans="1:4" x14ac:dyDescent="0.35">
      <c r="A20" s="3" t="s">
        <v>5</v>
      </c>
      <c r="B20" s="110">
        <f>B19+C19+C20</f>
        <v>0.88052611161068128</v>
      </c>
      <c r="C20" s="110">
        <f>'Summary 1'!I12/'Summary 1'!$I$7</f>
        <v>-5.6493112328372147E-2</v>
      </c>
      <c r="D20" s="109">
        <f t="shared" si="2"/>
        <v>5.6493112328372147E-2</v>
      </c>
    </row>
    <row r="21" spans="1:4" x14ac:dyDescent="0.35">
      <c r="A21" s="3" t="s">
        <v>23</v>
      </c>
      <c r="B21" s="110">
        <f>B20</f>
        <v>0.88052611161068128</v>
      </c>
      <c r="C21" s="110">
        <f>'Summary 1'!I13/'Summary 1'!$I$7</f>
        <v>2.2186596133430721E-2</v>
      </c>
      <c r="D21" s="109">
        <f t="shared" si="2"/>
        <v>2.2186596133430721E-2</v>
      </c>
    </row>
    <row r="22" spans="1:4" x14ac:dyDescent="0.35">
      <c r="A22" s="3" t="s">
        <v>24</v>
      </c>
      <c r="B22" s="110">
        <f>B21+C21+C22</f>
        <v>0.89477439577488294</v>
      </c>
      <c r="C22" s="110">
        <f>'Summary 1'!I16/'Summary 1'!$I$7</f>
        <v>-7.938311969229124E-3</v>
      </c>
      <c r="D22" s="109">
        <f t="shared" si="2"/>
        <v>7.938311969229124E-3</v>
      </c>
    </row>
    <row r="23" spans="1:4" x14ac:dyDescent="0.35">
      <c r="A23" s="3" t="s">
        <v>25</v>
      </c>
      <c r="B23" s="110">
        <f>B22+C23</f>
        <v>0.77987663530750218</v>
      </c>
      <c r="C23" s="110">
        <f>'Summary 1'!I17/'Summary 1'!$I$7</f>
        <v>-0.11489776046738072</v>
      </c>
      <c r="D23" s="109">
        <f t="shared" si="2"/>
        <v>0.11489776046738072</v>
      </c>
    </row>
    <row r="24" spans="1:4" x14ac:dyDescent="0.35">
      <c r="A24" s="3" t="s">
        <v>44</v>
      </c>
      <c r="B24" s="110">
        <f>B23+C24</f>
        <v>0.71950662557040379</v>
      </c>
      <c r="C24" s="110">
        <f>'Summary 1'!I18/'Summary 1'!$I$7</f>
        <v>-6.0370009737098343E-2</v>
      </c>
      <c r="D24" s="109">
        <f t="shared" si="2"/>
        <v>6.0370009737098343E-2</v>
      </c>
    </row>
    <row r="25" spans="1:4" x14ac:dyDescent="0.35">
      <c r="A25" s="105" t="s">
        <v>90</v>
      </c>
      <c r="B25" s="110">
        <f>B24+C25</f>
        <v>0.68542678136397728</v>
      </c>
      <c r="C25" s="110">
        <f>'Summary 1'!I21/'Summary 1'!$I$7</f>
        <v>-3.4079844206426485E-2</v>
      </c>
      <c r="D25" s="109">
        <f t="shared" si="2"/>
        <v>3.4079844206426485E-2</v>
      </c>
    </row>
    <row r="26" spans="1:4" x14ac:dyDescent="0.35">
      <c r="A26" s="105" t="s">
        <v>22</v>
      </c>
      <c r="B26" s="110">
        <f>B25+C26</f>
        <v>0.68542678136397728</v>
      </c>
      <c r="C26" s="108"/>
      <c r="D26" s="107"/>
    </row>
    <row r="27" spans="1:4" x14ac:dyDescent="0.35">
      <c r="B27" s="110"/>
      <c r="C27" s="108"/>
      <c r="D27" s="107"/>
    </row>
    <row r="28" spans="1:4" x14ac:dyDescent="0.35">
      <c r="B28" s="110"/>
      <c r="C28" s="108"/>
      <c r="D28" s="107"/>
    </row>
    <row r="30" spans="1:4" x14ac:dyDescent="0.35">
      <c r="A30" s="105" t="s">
        <v>15</v>
      </c>
      <c r="B30" s="105" t="s">
        <v>103</v>
      </c>
      <c r="C30" s="105" t="s">
        <v>104</v>
      </c>
      <c r="D30" s="105" t="s">
        <v>106</v>
      </c>
    </row>
    <row r="31" spans="1:4" x14ac:dyDescent="0.35">
      <c r="A31" s="105" t="s">
        <v>66</v>
      </c>
      <c r="B31" s="106">
        <f>'Summary 1'!M7/'Summary 1'!$M$7</f>
        <v>1</v>
      </c>
      <c r="C31" s="111"/>
      <c r="D31" s="107"/>
    </row>
    <row r="32" spans="1:4" x14ac:dyDescent="0.35">
      <c r="A32" s="3" t="s">
        <v>46</v>
      </c>
      <c r="B32" s="108">
        <f>B31+C32</f>
        <v>0.6471139961868857</v>
      </c>
      <c r="C32" s="110">
        <f>'Summary 1'!M9/'Summary 1'!$M$7</f>
        <v>-0.35288600381311436</v>
      </c>
      <c r="D32" s="109">
        <f>ABS(C32)</f>
        <v>0.35288600381311436</v>
      </c>
    </row>
    <row r="33" spans="1:4" x14ac:dyDescent="0.35">
      <c r="A33" s="3" t="s">
        <v>42</v>
      </c>
      <c r="B33" s="108">
        <f>B32</f>
        <v>0.6471139961868857</v>
      </c>
      <c r="C33" s="110">
        <f>'Summary 1'!M11/'Summary 1'!$M$7</f>
        <v>0.13166067453747651</v>
      </c>
      <c r="D33" s="109">
        <f t="shared" ref="D33:D39" si="3">ABS(C33)</f>
        <v>0.13166067453747651</v>
      </c>
    </row>
    <row r="34" spans="1:4" x14ac:dyDescent="0.35">
      <c r="A34" s="3" t="s">
        <v>5</v>
      </c>
      <c r="B34" s="108">
        <f>B33+C33+C34</f>
        <v>0.78350938882973353</v>
      </c>
      <c r="C34" s="110">
        <f>'Summary 1'!M12/'Summary 1'!$M$7</f>
        <v>4.7347181053712818E-3</v>
      </c>
      <c r="D34" s="109">
        <f t="shared" si="3"/>
        <v>4.7347181053712818E-3</v>
      </c>
    </row>
    <row r="35" spans="1:4" x14ac:dyDescent="0.35">
      <c r="A35" s="3" t="s">
        <v>23</v>
      </c>
      <c r="B35" s="108">
        <f>B34+C35+C34</f>
        <v>0.49025222300521515</v>
      </c>
      <c r="C35" s="110">
        <f>'Summary 1'!M13/'Summary 1'!$M$7</f>
        <v>-0.29799188392988968</v>
      </c>
      <c r="D35" s="109">
        <f t="shared" si="3"/>
        <v>0.29799188392988968</v>
      </c>
    </row>
    <row r="36" spans="1:4" x14ac:dyDescent="0.35">
      <c r="A36" s="3" t="s">
        <v>24</v>
      </c>
      <c r="B36" s="108">
        <f>B35+C36</f>
        <v>0.48655826184172241</v>
      </c>
      <c r="C36" s="110">
        <f>'Summary 1'!M16/'Summary 1'!$M$7</f>
        <v>-3.6939611634927401E-3</v>
      </c>
      <c r="D36" s="109">
        <f t="shared" si="3"/>
        <v>3.6939611634927401E-3</v>
      </c>
    </row>
    <row r="37" spans="1:4" x14ac:dyDescent="0.35">
      <c r="A37" s="3" t="s">
        <v>25</v>
      </c>
      <c r="B37" s="108">
        <f>B36+C37</f>
        <v>0.46613024627752009</v>
      </c>
      <c r="C37" s="110">
        <f>'Summary 1'!M17/'Summary 1'!$M$7</f>
        <v>-2.0428015564202335E-2</v>
      </c>
      <c r="D37" s="109">
        <f t="shared" si="3"/>
        <v>2.0428015564202335E-2</v>
      </c>
    </row>
    <row r="38" spans="1:4" x14ac:dyDescent="0.35">
      <c r="A38" s="3" t="s">
        <v>44</v>
      </c>
      <c r="B38" s="108">
        <f>B37+C38</f>
        <v>0.44862051865106095</v>
      </c>
      <c r="C38" s="110">
        <f>'Summary 1'!M18/'Summary 1'!$M$7</f>
        <v>-1.7509727626459144E-2</v>
      </c>
      <c r="D38" s="109">
        <f t="shared" si="3"/>
        <v>1.7509727626459144E-2</v>
      </c>
    </row>
    <row r="39" spans="1:4" x14ac:dyDescent="0.35">
      <c r="A39" s="105" t="s">
        <v>90</v>
      </c>
      <c r="B39" s="108">
        <f>B38+C39</f>
        <v>0.41457382604405707</v>
      </c>
      <c r="C39" s="110">
        <f>'Summary 1'!M21/'Summary 1'!$M$7</f>
        <v>-3.4046692607003888E-2</v>
      </c>
      <c r="D39" s="109">
        <f t="shared" si="3"/>
        <v>3.4046692607003888E-2</v>
      </c>
    </row>
    <row r="40" spans="1:4" x14ac:dyDescent="0.35">
      <c r="A40" s="105" t="s">
        <v>22</v>
      </c>
      <c r="B40" s="108">
        <f>B39+C40</f>
        <v>0.41457382604405707</v>
      </c>
      <c r="C40" s="108"/>
      <c r="D40" s="107"/>
    </row>
  </sheetData>
  <phoneticPr fontId="10" type="noConversion"/>
  <pageMargins left="0.75" right="0.75" top="1" bottom="1" header="0.5" footer="0.5"/>
  <pageSetup paperSize="9" scale="83"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W78"/>
  <sheetViews>
    <sheetView tabSelected="1" zoomScale="170" zoomScaleNormal="170" workbookViewId="0">
      <pane xSplit="3" ySplit="5" topLeftCell="D48" activePane="bottomRight" state="frozen"/>
      <selection pane="topRight" activeCell="D1" sqref="D1"/>
      <selection pane="bottomLeft" activeCell="A7" sqref="A7"/>
      <selection pane="bottomRight" activeCell="G31" sqref="G31"/>
    </sheetView>
  </sheetViews>
  <sheetFormatPr defaultColWidth="9.1328125" defaultRowHeight="12.75" outlineLevelRow="1" x14ac:dyDescent="0.35"/>
  <cols>
    <col min="1" max="1" width="3.265625" style="3" bestFit="1" customWidth="1"/>
    <col min="2" max="2" width="1.73046875" style="3" customWidth="1"/>
    <col min="3" max="3" width="36.59765625" style="3" bestFit="1" customWidth="1"/>
    <col min="4" max="4" width="1.73046875" style="3" customWidth="1"/>
    <col min="5" max="5" width="5.265625" style="3" customWidth="1"/>
    <col min="6" max="6" width="0.86328125" style="3" customWidth="1"/>
    <col min="7" max="7" width="5.59765625" style="3" customWidth="1"/>
    <col min="8" max="8" width="0.86328125" style="3" customWidth="1"/>
    <col min="9" max="9" width="7.265625" style="3" bestFit="1" customWidth="1"/>
    <col min="10" max="10" width="0.86328125" style="3" customWidth="1"/>
    <col min="11" max="11" width="5.3984375" style="3" customWidth="1"/>
    <col min="12" max="12" width="1.73046875" style="3" customWidth="1"/>
    <col min="13" max="13" width="5.265625" style="3" customWidth="1"/>
    <col min="14" max="14" width="0.86328125" style="3" customWidth="1"/>
    <col min="15" max="15" width="5.59765625" style="3" customWidth="1"/>
    <col min="16" max="16" width="0.86328125" style="3" customWidth="1"/>
    <col min="17" max="17" width="7.265625" style="3" bestFit="1" customWidth="1"/>
    <col min="18" max="18" width="0.86328125" style="3" customWidth="1"/>
    <col min="19" max="19" width="5.3984375" style="3" customWidth="1"/>
    <col min="20" max="20" width="1.59765625" style="3" customWidth="1"/>
    <col min="21" max="21" width="5.265625" style="3" customWidth="1"/>
    <col min="22" max="22" width="0.86328125" style="3" customWidth="1"/>
    <col min="23" max="23" width="5.59765625" style="3" customWidth="1"/>
    <col min="24" max="24" width="0.86328125" style="3" customWidth="1"/>
    <col min="25" max="25" width="7.265625" style="3" bestFit="1" customWidth="1"/>
    <col min="26" max="26" width="0.86328125" style="3" customWidth="1"/>
    <col min="27" max="27" width="5.59765625" style="3" customWidth="1"/>
    <col min="28" max="28" width="1.59765625" style="3" customWidth="1"/>
    <col min="29" max="29" width="5.265625" style="3" customWidth="1"/>
    <col min="30" max="30" width="0.86328125" style="3" customWidth="1"/>
    <col min="31" max="31" width="5.59765625" style="3" bestFit="1" customWidth="1"/>
    <col min="32" max="32" width="0.86328125" style="3" customWidth="1"/>
    <col min="33" max="33" width="7.265625" style="3" bestFit="1" customWidth="1"/>
    <col min="34" max="34" width="0.86328125" style="3" customWidth="1"/>
    <col min="35" max="35" width="5.59765625" style="3" customWidth="1"/>
    <col min="36" max="36" width="1.59765625" style="3" customWidth="1"/>
    <col min="37" max="37" width="5.265625" style="3" customWidth="1"/>
    <col min="38" max="38" width="0.86328125" style="3" customWidth="1"/>
    <col min="39" max="39" width="5.59765625" style="3" bestFit="1" customWidth="1"/>
    <col min="40" max="40" width="0.86328125" style="3" customWidth="1"/>
    <col min="41" max="41" width="7.265625" style="3" bestFit="1" customWidth="1"/>
    <col min="42" max="42" width="0.86328125" style="3" customWidth="1"/>
    <col min="43" max="43" width="5.59765625" style="3" customWidth="1"/>
    <col min="44" max="44" width="1.59765625" style="3" customWidth="1"/>
    <col min="45" max="45" width="5.265625" style="3" customWidth="1"/>
    <col min="46" max="46" width="0.86328125" style="3" customWidth="1"/>
    <col min="47" max="47" width="5.59765625" style="3" bestFit="1" customWidth="1"/>
    <col min="48" max="48" width="0.86328125" style="3" customWidth="1"/>
    <col min="49" max="49" width="7.265625" style="3" bestFit="1" customWidth="1"/>
    <col min="50" max="50" width="0.86328125" style="3" customWidth="1"/>
    <col min="51" max="51" width="5.59765625" style="3" customWidth="1"/>
    <col min="52" max="52" width="1.59765625" style="3" customWidth="1"/>
    <col min="53" max="53" width="5.265625" style="3" customWidth="1"/>
    <col min="54" max="54" width="0.86328125" style="3" customWidth="1"/>
    <col min="55" max="55" width="6.1328125" style="3" bestFit="1" customWidth="1"/>
    <col min="56" max="56" width="0.86328125" style="3" customWidth="1"/>
    <col min="57" max="57" width="7.265625" style="3" bestFit="1" customWidth="1"/>
    <col min="58" max="58" width="0.86328125" style="3" customWidth="1"/>
    <col min="59" max="59" width="5.59765625" style="3" customWidth="1"/>
    <col min="60" max="60" width="1.59765625" style="3" customWidth="1"/>
    <col min="61" max="61" width="5.265625" style="3" customWidth="1"/>
    <col min="62" max="62" width="0.86328125" style="3" customWidth="1"/>
    <col min="63" max="63" width="5.59765625" style="3" bestFit="1" customWidth="1"/>
    <col min="64" max="64" width="0.86328125" style="3" customWidth="1"/>
    <col min="65" max="65" width="7.265625" style="3" bestFit="1" customWidth="1"/>
    <col min="66" max="66" width="0.86328125" style="3" customWidth="1"/>
    <col min="67" max="67" width="5.59765625" style="3" customWidth="1"/>
    <col min="68" max="68" width="1.59765625" style="3" customWidth="1"/>
    <col min="69" max="69" width="5.265625" style="3" customWidth="1"/>
    <col min="70" max="70" width="0.86328125" style="3" customWidth="1"/>
    <col min="71" max="71" width="5.59765625" style="3" bestFit="1" customWidth="1"/>
    <col min="72" max="72" width="0.86328125" style="3" customWidth="1"/>
    <col min="73" max="73" width="7.265625" style="3" customWidth="1"/>
    <col min="74" max="74" width="0.86328125" style="3" customWidth="1"/>
    <col min="75" max="75" width="5.59765625" style="3" customWidth="1"/>
    <col min="76" max="16384" width="9.1328125" style="3"/>
  </cols>
  <sheetData>
    <row r="1" spans="1:75" s="42" customFormat="1" ht="13.15" x14ac:dyDescent="0.35">
      <c r="A1" s="41" t="s">
        <v>51</v>
      </c>
      <c r="B1" s="41"/>
      <c r="D1" s="43"/>
      <c r="E1" s="43"/>
      <c r="F1" s="43"/>
      <c r="G1" s="43"/>
      <c r="H1" s="43"/>
      <c r="I1" s="43"/>
      <c r="J1" s="44"/>
      <c r="K1" s="44"/>
      <c r="L1" s="44"/>
      <c r="M1" s="44"/>
      <c r="N1" s="44"/>
      <c r="O1" s="44"/>
      <c r="P1" s="44"/>
      <c r="Q1" s="44"/>
      <c r="R1" s="44"/>
      <c r="S1" s="44"/>
      <c r="T1" s="44"/>
      <c r="U1" s="44"/>
      <c r="V1" s="44"/>
      <c r="W1" s="44"/>
      <c r="X1" s="44"/>
      <c r="Y1" s="44"/>
      <c r="Z1" s="44"/>
      <c r="AA1" s="44"/>
      <c r="AB1" s="44"/>
      <c r="AC1" s="44"/>
      <c r="AD1" s="44"/>
      <c r="AE1" s="44"/>
      <c r="AF1" s="44"/>
      <c r="AG1" s="44"/>
      <c r="AH1" s="44"/>
      <c r="AI1" s="44"/>
    </row>
    <row r="2" spans="1:75" s="42" customFormat="1" ht="12.75" customHeight="1" x14ac:dyDescent="0.35">
      <c r="A2" s="42" t="s">
        <v>75</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row>
    <row r="3" spans="1:75" s="46" customFormat="1" ht="25.5" customHeight="1" x14ac:dyDescent="0.35">
      <c r="C3" s="47"/>
      <c r="D3" s="47"/>
      <c r="E3" s="47"/>
      <c r="F3" s="47"/>
      <c r="G3" s="47"/>
      <c r="H3" s="47"/>
      <c r="I3" s="47"/>
      <c r="J3" s="48"/>
      <c r="K3" s="48"/>
      <c r="L3" s="47"/>
      <c r="M3" s="49"/>
      <c r="N3" s="49"/>
      <c r="O3" s="49"/>
      <c r="P3" s="49"/>
      <c r="Q3" s="49"/>
      <c r="R3" s="49"/>
      <c r="S3" s="49"/>
      <c r="T3" s="47"/>
      <c r="U3" s="49"/>
      <c r="V3" s="49"/>
      <c r="W3" s="49"/>
      <c r="X3" s="49"/>
      <c r="Y3" s="49"/>
      <c r="Z3" s="49"/>
      <c r="AA3" s="49"/>
      <c r="AB3" s="47"/>
      <c r="AC3" s="48"/>
      <c r="AD3" s="48"/>
      <c r="AE3" s="48"/>
      <c r="AF3" s="48"/>
      <c r="AG3" s="48"/>
      <c r="AH3" s="48"/>
      <c r="AI3" s="48"/>
      <c r="AJ3" s="47"/>
      <c r="AK3" s="48"/>
      <c r="AL3" s="48"/>
      <c r="AM3" s="48"/>
      <c r="AN3" s="48"/>
      <c r="AO3" s="48"/>
      <c r="AP3" s="48"/>
      <c r="AQ3" s="48"/>
      <c r="AR3" s="47"/>
      <c r="AS3" s="48"/>
      <c r="AT3" s="48"/>
      <c r="AU3" s="48"/>
      <c r="AV3" s="48"/>
      <c r="AW3" s="48"/>
      <c r="AX3" s="48"/>
      <c r="AY3" s="48"/>
      <c r="AZ3" s="47"/>
      <c r="BA3" s="48"/>
      <c r="BB3" s="48"/>
      <c r="BC3" s="48"/>
      <c r="BD3" s="48"/>
      <c r="BE3" s="48"/>
      <c r="BF3" s="48"/>
      <c r="BG3" s="48"/>
      <c r="BH3" s="47"/>
      <c r="BI3" s="48"/>
      <c r="BJ3" s="48"/>
      <c r="BK3" s="48"/>
      <c r="BL3" s="48"/>
      <c r="BM3" s="48"/>
      <c r="BN3" s="48"/>
      <c r="BO3" s="48"/>
      <c r="BP3" s="47"/>
      <c r="BQ3" s="48"/>
      <c r="BR3" s="48"/>
      <c r="BS3" s="48"/>
      <c r="BT3" s="48"/>
      <c r="BU3" s="48"/>
      <c r="BV3" s="48"/>
      <c r="BW3" s="48"/>
    </row>
    <row r="4" spans="1:75" s="42" customFormat="1" ht="25.5" customHeight="1" x14ac:dyDescent="0.35">
      <c r="C4" s="181" t="s">
        <v>0</v>
      </c>
      <c r="D4" s="50"/>
      <c r="E4" s="177" t="s">
        <v>34</v>
      </c>
      <c r="F4" s="177"/>
      <c r="G4" s="177"/>
      <c r="H4" s="177"/>
      <c r="I4" s="177"/>
      <c r="J4" s="177"/>
      <c r="K4" s="177"/>
      <c r="L4" s="45"/>
      <c r="M4" s="177" t="s">
        <v>46</v>
      </c>
      <c r="N4" s="177"/>
      <c r="O4" s="177"/>
      <c r="P4" s="177"/>
      <c r="Q4" s="177"/>
      <c r="R4" s="177"/>
      <c r="S4" s="177"/>
      <c r="T4" s="45"/>
      <c r="U4" s="177" t="s">
        <v>42</v>
      </c>
      <c r="V4" s="177"/>
      <c r="W4" s="177"/>
      <c r="X4" s="177"/>
      <c r="Y4" s="177"/>
      <c r="Z4" s="177"/>
      <c r="AA4" s="177"/>
      <c r="AB4" s="45"/>
      <c r="AC4" s="177" t="s">
        <v>5</v>
      </c>
      <c r="AD4" s="177"/>
      <c r="AE4" s="177"/>
      <c r="AF4" s="177"/>
      <c r="AG4" s="177"/>
      <c r="AH4" s="177"/>
      <c r="AI4" s="177"/>
      <c r="AJ4" s="45"/>
      <c r="AK4" s="177" t="s">
        <v>23</v>
      </c>
      <c r="AL4" s="177"/>
      <c r="AM4" s="177"/>
      <c r="AN4" s="177"/>
      <c r="AO4" s="177"/>
      <c r="AP4" s="177"/>
      <c r="AQ4" s="177"/>
      <c r="AR4" s="45"/>
      <c r="AS4" s="177" t="s">
        <v>24</v>
      </c>
      <c r="AT4" s="177"/>
      <c r="AU4" s="177"/>
      <c r="AV4" s="177"/>
      <c r="AW4" s="177"/>
      <c r="AX4" s="177"/>
      <c r="AY4" s="177"/>
      <c r="AZ4" s="45"/>
      <c r="BA4" s="177" t="s">
        <v>25</v>
      </c>
      <c r="BB4" s="177"/>
      <c r="BC4" s="177"/>
      <c r="BD4" s="177"/>
      <c r="BE4" s="177"/>
      <c r="BF4" s="177"/>
      <c r="BG4" s="177"/>
      <c r="BH4" s="45"/>
      <c r="BI4" s="178" t="s">
        <v>44</v>
      </c>
      <c r="BJ4" s="177"/>
      <c r="BK4" s="177"/>
      <c r="BL4" s="177"/>
      <c r="BM4" s="177"/>
      <c r="BN4" s="177"/>
      <c r="BO4" s="177"/>
      <c r="BP4" s="45"/>
      <c r="BQ4" s="178" t="s">
        <v>52</v>
      </c>
      <c r="BR4" s="177"/>
      <c r="BS4" s="177"/>
      <c r="BT4" s="177"/>
      <c r="BU4" s="177"/>
      <c r="BV4" s="177"/>
      <c r="BW4" s="177"/>
    </row>
    <row r="5" spans="1:75" s="42" customFormat="1" ht="25.5" x14ac:dyDescent="0.35">
      <c r="C5" s="182"/>
      <c r="D5" s="50"/>
      <c r="E5" s="52" t="s">
        <v>35</v>
      </c>
      <c r="F5" s="53"/>
      <c r="G5" s="52" t="s">
        <v>36</v>
      </c>
      <c r="H5" s="53"/>
      <c r="I5" s="51" t="s">
        <v>20</v>
      </c>
      <c r="J5" s="45"/>
      <c r="K5" s="52"/>
      <c r="L5" s="45"/>
      <c r="M5" s="52" t="s">
        <v>35</v>
      </c>
      <c r="N5" s="53"/>
      <c r="O5" s="52" t="s">
        <v>36</v>
      </c>
      <c r="P5" s="53"/>
      <c r="Q5" s="51" t="s">
        <v>20</v>
      </c>
      <c r="R5" s="45"/>
      <c r="S5" s="52" t="s">
        <v>41</v>
      </c>
      <c r="T5" s="45"/>
      <c r="U5" s="52" t="s">
        <v>35</v>
      </c>
      <c r="V5" s="53"/>
      <c r="W5" s="52" t="s">
        <v>36</v>
      </c>
      <c r="X5" s="53"/>
      <c r="Y5" s="51" t="s">
        <v>20</v>
      </c>
      <c r="Z5" s="45"/>
      <c r="AA5" s="52" t="s">
        <v>41</v>
      </c>
      <c r="AB5" s="45"/>
      <c r="AC5" s="52" t="s">
        <v>35</v>
      </c>
      <c r="AD5" s="53"/>
      <c r="AE5" s="52" t="s">
        <v>36</v>
      </c>
      <c r="AF5" s="53"/>
      <c r="AG5" s="51" t="s">
        <v>20</v>
      </c>
      <c r="AH5" s="45"/>
      <c r="AI5" s="52" t="s">
        <v>41</v>
      </c>
      <c r="AJ5" s="45"/>
      <c r="AK5" s="52" t="s">
        <v>35</v>
      </c>
      <c r="AL5" s="53"/>
      <c r="AM5" s="52" t="s">
        <v>36</v>
      </c>
      <c r="AN5" s="53"/>
      <c r="AO5" s="51" t="s">
        <v>20</v>
      </c>
      <c r="AP5" s="45"/>
      <c r="AQ5" s="52" t="s">
        <v>41</v>
      </c>
      <c r="AR5" s="45"/>
      <c r="AS5" s="52" t="s">
        <v>35</v>
      </c>
      <c r="AT5" s="53"/>
      <c r="AU5" s="52" t="s">
        <v>36</v>
      </c>
      <c r="AV5" s="53"/>
      <c r="AW5" s="51" t="s">
        <v>20</v>
      </c>
      <c r="AX5" s="45"/>
      <c r="AY5" s="52" t="s">
        <v>41</v>
      </c>
      <c r="AZ5" s="45"/>
      <c r="BA5" s="52" t="s">
        <v>35</v>
      </c>
      <c r="BB5" s="53"/>
      <c r="BC5" s="52" t="s">
        <v>36</v>
      </c>
      <c r="BD5" s="53"/>
      <c r="BE5" s="51" t="s">
        <v>20</v>
      </c>
      <c r="BF5" s="45"/>
      <c r="BG5" s="52" t="s">
        <v>41</v>
      </c>
      <c r="BH5" s="45"/>
      <c r="BI5" s="52" t="s">
        <v>35</v>
      </c>
      <c r="BJ5" s="53"/>
      <c r="BK5" s="52" t="s">
        <v>36</v>
      </c>
      <c r="BL5" s="53"/>
      <c r="BM5" s="51" t="s">
        <v>20</v>
      </c>
      <c r="BN5" s="45"/>
      <c r="BO5" s="52" t="s">
        <v>41</v>
      </c>
      <c r="BP5" s="45"/>
      <c r="BQ5" s="52" t="s">
        <v>35</v>
      </c>
      <c r="BR5" s="53"/>
      <c r="BS5" s="52" t="s">
        <v>36</v>
      </c>
      <c r="BT5" s="53"/>
      <c r="BU5" s="51" t="s">
        <v>20</v>
      </c>
      <c r="BV5" s="45"/>
      <c r="BW5" s="52" t="s">
        <v>41</v>
      </c>
    </row>
    <row r="6" spans="1:75" ht="12.75" customHeight="1" x14ac:dyDescent="0.3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12.75" customHeight="1" x14ac:dyDescent="0.35">
      <c r="A7" s="180" t="s">
        <v>31</v>
      </c>
      <c r="B7" s="33"/>
      <c r="C7" s="10" t="s">
        <v>32</v>
      </c>
      <c r="D7" s="10"/>
      <c r="E7" s="10"/>
      <c r="F7" s="10"/>
      <c r="G7" s="10"/>
      <c r="H7" s="10"/>
      <c r="I7" s="10"/>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x14ac:dyDescent="0.35">
      <c r="A8" s="180"/>
      <c r="B8" s="33"/>
      <c r="C8" s="23" t="s">
        <v>28</v>
      </c>
      <c r="E8" s="2" t="s">
        <v>37</v>
      </c>
      <c r="I8" s="16">
        <v>2433</v>
      </c>
      <c r="L8" s="2"/>
      <c r="M8" s="2" t="s">
        <v>37</v>
      </c>
      <c r="N8" s="2"/>
      <c r="O8" s="2"/>
      <c r="P8" s="2"/>
      <c r="Q8" s="16">
        <f>I8</f>
        <v>2433</v>
      </c>
      <c r="R8" s="16"/>
      <c r="S8" s="6"/>
      <c r="T8" s="2"/>
      <c r="U8" s="2" t="s">
        <v>37</v>
      </c>
      <c r="V8" s="2"/>
      <c r="Y8" s="16">
        <f>Q8</f>
        <v>2433</v>
      </c>
      <c r="Z8" s="16"/>
      <c r="AA8" s="2"/>
      <c r="AB8" s="2"/>
      <c r="AC8" s="2" t="s">
        <v>37</v>
      </c>
      <c r="AD8" s="2"/>
      <c r="AG8" s="16">
        <f>Y8</f>
        <v>2433</v>
      </c>
      <c r="AH8" s="6"/>
      <c r="AI8" s="2"/>
      <c r="AJ8" s="2"/>
      <c r="AK8" s="2" t="s">
        <v>37</v>
      </c>
      <c r="AL8" s="2"/>
      <c r="AM8" s="2"/>
      <c r="AN8" s="2"/>
      <c r="AO8" s="16">
        <f>AG8</f>
        <v>2433</v>
      </c>
      <c r="AP8" s="6"/>
      <c r="AQ8" s="6"/>
      <c r="AR8" s="2"/>
      <c r="AS8" s="2" t="s">
        <v>37</v>
      </c>
      <c r="AT8" s="2"/>
      <c r="AU8" s="2"/>
      <c r="AV8" s="2"/>
      <c r="AW8" s="16">
        <f>AO8</f>
        <v>2433</v>
      </c>
      <c r="AX8" s="6"/>
      <c r="AY8" s="2"/>
      <c r="AZ8" s="2"/>
      <c r="BA8" s="2" t="s">
        <v>37</v>
      </c>
      <c r="BB8" s="2"/>
      <c r="BC8" s="2"/>
      <c r="BD8" s="2"/>
      <c r="BE8" s="16">
        <f>AW8</f>
        <v>2433</v>
      </c>
      <c r="BF8" s="6"/>
      <c r="BG8" s="2"/>
      <c r="BH8" s="2"/>
      <c r="BI8" s="2" t="s">
        <v>37</v>
      </c>
      <c r="BJ8" s="2"/>
      <c r="BK8" s="2"/>
      <c r="BL8" s="2"/>
      <c r="BM8" s="16">
        <f>BE8</f>
        <v>2433</v>
      </c>
      <c r="BN8" s="6"/>
      <c r="BO8" s="2"/>
      <c r="BP8" s="2"/>
      <c r="BQ8" s="2" t="s">
        <v>37</v>
      </c>
      <c r="BR8" s="2"/>
      <c r="BS8" s="2"/>
      <c r="BT8" s="2"/>
      <c r="BU8" s="16">
        <f>BM8</f>
        <v>2433</v>
      </c>
      <c r="BV8" s="6"/>
      <c r="BW8" s="2"/>
    </row>
    <row r="9" spans="1:75" x14ac:dyDescent="0.35">
      <c r="A9" s="180"/>
      <c r="B9" s="33"/>
      <c r="C9" s="23" t="s">
        <v>29</v>
      </c>
      <c r="E9" s="2" t="s">
        <v>38</v>
      </c>
      <c r="I9" s="18">
        <f>I10/I8-1</f>
        <v>0.12001644060830241</v>
      </c>
      <c r="L9" s="2"/>
      <c r="M9" s="70" t="s">
        <v>37</v>
      </c>
      <c r="N9" s="71"/>
      <c r="O9" s="71"/>
      <c r="P9" s="71"/>
      <c r="Q9" s="72">
        <f>I9+(29.8-29.7)*0.03</f>
        <v>0.12301644060830245</v>
      </c>
      <c r="R9" s="73"/>
      <c r="S9" s="74" t="str">
        <f>IF(Q9&gt;I9,"F","U")</f>
        <v>F</v>
      </c>
      <c r="T9" s="2"/>
      <c r="U9" s="2" t="s">
        <v>37</v>
      </c>
      <c r="V9" s="2"/>
      <c r="Y9" s="19">
        <f>Y10/Y8-1</f>
        <v>0.13275791204274556</v>
      </c>
      <c r="Z9" s="19"/>
      <c r="AA9" s="19"/>
      <c r="AB9" s="4"/>
      <c r="AC9" s="2" t="s">
        <v>37</v>
      </c>
      <c r="AD9" s="2"/>
      <c r="AG9" s="19">
        <f>Y9</f>
        <v>0.13275791204274556</v>
      </c>
      <c r="AH9" s="19"/>
      <c r="AI9" s="19"/>
      <c r="AJ9" s="4"/>
      <c r="AK9" s="2" t="s">
        <v>37</v>
      </c>
      <c r="AL9" s="2"/>
      <c r="AM9" s="2"/>
      <c r="AN9" s="2"/>
      <c r="AO9" s="19">
        <f>AG9</f>
        <v>0.13275791204274556</v>
      </c>
      <c r="AP9" s="19"/>
      <c r="AQ9" s="19"/>
      <c r="AR9" s="4"/>
      <c r="AS9" s="2" t="s">
        <v>37</v>
      </c>
      <c r="AT9" s="2"/>
      <c r="AU9" s="2"/>
      <c r="AV9" s="2"/>
      <c r="AW9" s="19">
        <f>AO9</f>
        <v>0.13275791204274556</v>
      </c>
      <c r="AX9" s="19"/>
      <c r="AY9" s="19"/>
      <c r="AZ9" s="4"/>
      <c r="BA9" s="2" t="s">
        <v>37</v>
      </c>
      <c r="BB9" s="2"/>
      <c r="BC9" s="2"/>
      <c r="BD9" s="2"/>
      <c r="BE9" s="19">
        <f>AW9</f>
        <v>0.13275791204274556</v>
      </c>
      <c r="BF9" s="19"/>
      <c r="BG9" s="19"/>
      <c r="BH9" s="4"/>
      <c r="BI9" s="2" t="s">
        <v>37</v>
      </c>
      <c r="BJ9" s="2"/>
      <c r="BK9" s="2"/>
      <c r="BL9" s="2"/>
      <c r="BM9" s="19">
        <f>BE9</f>
        <v>0.13275791204274556</v>
      </c>
      <c r="BN9" s="19"/>
      <c r="BO9" s="19"/>
      <c r="BP9" s="4"/>
      <c r="BQ9" s="2" t="s">
        <v>37</v>
      </c>
      <c r="BR9" s="2"/>
      <c r="BS9" s="2"/>
      <c r="BT9" s="2"/>
      <c r="BU9" s="19">
        <f>BM9</f>
        <v>0.13275791204274556</v>
      </c>
      <c r="BV9" s="19"/>
      <c r="BW9" s="19"/>
    </row>
    <row r="10" spans="1:75" x14ac:dyDescent="0.35">
      <c r="A10" s="180"/>
      <c r="B10" s="33"/>
      <c r="C10" s="23" t="s">
        <v>33</v>
      </c>
      <c r="E10" s="2" t="s">
        <v>38</v>
      </c>
      <c r="I10" s="16">
        <f>SUM(I13:I14)</f>
        <v>2725</v>
      </c>
      <c r="L10" s="2"/>
      <c r="M10" s="5" t="s">
        <v>40</v>
      </c>
      <c r="N10" s="5"/>
      <c r="O10" s="5"/>
      <c r="P10" s="5"/>
      <c r="Q10" s="16">
        <f>Q8*(1+Q9)</f>
        <v>2732.299</v>
      </c>
      <c r="R10" s="16"/>
      <c r="S10" s="6"/>
      <c r="T10" s="2"/>
      <c r="U10" s="70" t="s">
        <v>37</v>
      </c>
      <c r="V10" s="70"/>
      <c r="W10" s="75"/>
      <c r="X10" s="75"/>
      <c r="Y10" s="78">
        <v>2756</v>
      </c>
      <c r="Z10" s="76"/>
      <c r="AA10" s="74" t="str">
        <f>IF(Y10&gt;Q10,"F","U")</f>
        <v>F</v>
      </c>
      <c r="AB10" s="4"/>
      <c r="AC10" s="2" t="s">
        <v>37</v>
      </c>
      <c r="AD10" s="2"/>
      <c r="AG10" s="16">
        <f>Y10</f>
        <v>2756</v>
      </c>
      <c r="AH10" s="6"/>
      <c r="AI10" s="6"/>
      <c r="AJ10" s="4"/>
      <c r="AK10" s="2" t="s">
        <v>37</v>
      </c>
      <c r="AL10" s="2"/>
      <c r="AM10" s="2"/>
      <c r="AN10" s="2"/>
      <c r="AO10" s="16">
        <f>AG10</f>
        <v>2756</v>
      </c>
      <c r="AP10" s="6"/>
      <c r="AQ10" s="6"/>
      <c r="AR10" s="4"/>
      <c r="AS10" s="2" t="s">
        <v>37</v>
      </c>
      <c r="AT10" s="2"/>
      <c r="AU10" s="2"/>
      <c r="AV10" s="2"/>
      <c r="AW10" s="16">
        <f>AO10</f>
        <v>2756</v>
      </c>
      <c r="AX10" s="6"/>
      <c r="AY10" s="6"/>
      <c r="AZ10" s="4"/>
      <c r="BA10" s="2" t="s">
        <v>37</v>
      </c>
      <c r="BB10" s="2"/>
      <c r="BC10" s="2"/>
      <c r="BD10" s="2"/>
      <c r="BE10" s="16">
        <f>AW10</f>
        <v>2756</v>
      </c>
      <c r="BF10" s="6"/>
      <c r="BG10" s="6"/>
      <c r="BH10" s="4"/>
      <c r="BI10" s="2" t="s">
        <v>37</v>
      </c>
      <c r="BJ10" s="2"/>
      <c r="BK10" s="2"/>
      <c r="BL10" s="2"/>
      <c r="BM10" s="16">
        <f>BE10</f>
        <v>2756</v>
      </c>
      <c r="BN10" s="6"/>
      <c r="BO10" s="6"/>
      <c r="BP10" s="4"/>
      <c r="BQ10" s="2" t="s">
        <v>37</v>
      </c>
      <c r="BR10" s="2"/>
      <c r="BS10" s="2"/>
      <c r="BT10" s="2"/>
      <c r="BU10" s="16">
        <f>BM10</f>
        <v>2756</v>
      </c>
      <c r="BV10" s="6"/>
      <c r="BW10" s="6"/>
    </row>
    <row r="11" spans="1:75" ht="6.75" customHeight="1" x14ac:dyDescent="0.35">
      <c r="A11" s="180"/>
      <c r="B11" s="33"/>
      <c r="E11" s="2"/>
      <c r="F11" s="2"/>
      <c r="G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3.15" x14ac:dyDescent="0.35">
      <c r="A12" s="180"/>
      <c r="B12" s="33"/>
      <c r="C12" s="10" t="s">
        <v>5</v>
      </c>
      <c r="D12" s="10"/>
      <c r="E12" s="2"/>
      <c r="F12" s="5"/>
      <c r="G12" s="2"/>
      <c r="H12" s="10"/>
      <c r="I12" s="10"/>
      <c r="L12" s="2"/>
      <c r="M12" s="5"/>
      <c r="N12" s="5"/>
      <c r="O12" s="5"/>
      <c r="P12" s="5"/>
      <c r="Q12" s="6"/>
      <c r="R12" s="6"/>
      <c r="S12" s="6"/>
      <c r="T12" s="2"/>
      <c r="U12" s="2"/>
      <c r="V12" s="2"/>
      <c r="W12" s="6"/>
      <c r="X12" s="6"/>
      <c r="Y12" s="6"/>
      <c r="Z12" s="6"/>
      <c r="AA12" s="6"/>
      <c r="AB12" s="4"/>
      <c r="AC12" s="2"/>
      <c r="AD12" s="2"/>
      <c r="AE12" s="6"/>
      <c r="AF12" s="6"/>
      <c r="AI12" s="6"/>
      <c r="AJ12" s="4"/>
      <c r="AK12" s="4"/>
      <c r="AL12" s="4"/>
      <c r="AM12" s="2"/>
      <c r="AN12" s="2"/>
      <c r="AO12" s="6"/>
      <c r="AP12" s="6"/>
      <c r="AQ12" s="6"/>
      <c r="AR12" s="4"/>
      <c r="AS12" s="4"/>
      <c r="AT12" s="4"/>
      <c r="AU12" s="2"/>
      <c r="AV12" s="2"/>
      <c r="AW12" s="6"/>
      <c r="AX12" s="6"/>
      <c r="AY12" s="6"/>
      <c r="AZ12" s="4"/>
      <c r="BA12" s="4"/>
      <c r="BB12" s="4"/>
      <c r="BC12" s="2"/>
      <c r="BD12" s="2"/>
      <c r="BE12" s="6"/>
      <c r="BF12" s="6"/>
      <c r="BG12" s="6"/>
      <c r="BH12" s="4"/>
      <c r="BI12" s="4"/>
      <c r="BJ12" s="4"/>
      <c r="BK12" s="2"/>
      <c r="BL12" s="2"/>
      <c r="BM12" s="6"/>
      <c r="BN12" s="6"/>
      <c r="BO12" s="6"/>
      <c r="BP12" s="4"/>
      <c r="BQ12" s="4"/>
      <c r="BR12" s="4"/>
      <c r="BS12" s="2"/>
      <c r="BT12" s="2"/>
      <c r="BU12" s="6"/>
      <c r="BV12" s="6"/>
      <c r="BW12" s="6"/>
    </row>
    <row r="13" spans="1:75" x14ac:dyDescent="0.35">
      <c r="A13" s="180"/>
      <c r="B13" s="33"/>
      <c r="C13" s="23" t="s">
        <v>6</v>
      </c>
      <c r="E13" s="2" t="s">
        <v>38</v>
      </c>
      <c r="F13" s="20"/>
      <c r="I13" s="16">
        <v>2453</v>
      </c>
      <c r="L13" s="2"/>
      <c r="M13" s="5" t="s">
        <v>40</v>
      </c>
      <c r="N13" s="5"/>
      <c r="O13" s="5"/>
      <c r="P13" s="5"/>
      <c r="Q13" s="16">
        <f>I13/$I$10*Q$10</f>
        <v>2459.570439266055</v>
      </c>
      <c r="R13" s="16"/>
      <c r="S13" s="11"/>
      <c r="T13" s="2"/>
      <c r="U13" s="5" t="s">
        <v>40</v>
      </c>
      <c r="V13" s="5"/>
      <c r="Y13" s="16">
        <f>I13/$I$10*Y$10</f>
        <v>2480.9056880733942</v>
      </c>
      <c r="Z13" s="16"/>
      <c r="AA13" s="11"/>
      <c r="AB13" s="4"/>
      <c r="AC13" s="70" t="s">
        <v>37</v>
      </c>
      <c r="AD13" s="70"/>
      <c r="AE13" s="75"/>
      <c r="AF13" s="75"/>
      <c r="AG13" s="78">
        <v>2480</v>
      </c>
      <c r="AH13" s="76"/>
      <c r="AI13" s="74" t="str">
        <f>IF(AG13&gt;Y13,"F","U")</f>
        <v>U</v>
      </c>
      <c r="AJ13" s="4"/>
      <c r="AK13" s="2" t="s">
        <v>37</v>
      </c>
      <c r="AL13" s="2"/>
      <c r="AM13" s="2"/>
      <c r="AN13" s="2"/>
      <c r="AO13" s="16">
        <f>AG13</f>
        <v>2480</v>
      </c>
      <c r="AP13" s="13"/>
      <c r="AQ13" s="11"/>
      <c r="AR13" s="4"/>
      <c r="AS13" s="2" t="s">
        <v>37</v>
      </c>
      <c r="AT13" s="2"/>
      <c r="AU13" s="2"/>
      <c r="AV13" s="2"/>
      <c r="AW13" s="16">
        <f>AO13</f>
        <v>2480</v>
      </c>
      <c r="AX13" s="13"/>
      <c r="AY13" s="11"/>
      <c r="AZ13" s="4"/>
      <c r="BA13" s="2" t="s">
        <v>37</v>
      </c>
      <c r="BB13" s="2"/>
      <c r="BC13" s="2"/>
      <c r="BD13" s="2"/>
      <c r="BE13" s="16">
        <f>AW13</f>
        <v>2480</v>
      </c>
      <c r="BF13" s="13"/>
      <c r="BG13" s="11"/>
      <c r="BH13" s="4"/>
      <c r="BI13" s="2" t="s">
        <v>37</v>
      </c>
      <c r="BJ13" s="2"/>
      <c r="BK13" s="2"/>
      <c r="BL13" s="2"/>
      <c r="BM13" s="16">
        <f>BE13</f>
        <v>2480</v>
      </c>
      <c r="BN13" s="13"/>
      <c r="BO13" s="11"/>
      <c r="BP13" s="4"/>
      <c r="BQ13" s="2" t="s">
        <v>37</v>
      </c>
      <c r="BR13" s="2"/>
      <c r="BS13" s="2"/>
      <c r="BT13" s="2"/>
      <c r="BU13" s="16">
        <f>BM13</f>
        <v>2480</v>
      </c>
      <c r="BV13" s="13"/>
      <c r="BW13" s="11"/>
    </row>
    <row r="14" spans="1:75" x14ac:dyDescent="0.35">
      <c r="A14" s="180"/>
      <c r="B14" s="33"/>
      <c r="C14" s="23" t="s">
        <v>30</v>
      </c>
      <c r="E14" s="2" t="s">
        <v>38</v>
      </c>
      <c r="F14" s="20"/>
      <c r="I14" s="16">
        <v>272</v>
      </c>
      <c r="L14" s="2"/>
      <c r="M14" s="5" t="s">
        <v>40</v>
      </c>
      <c r="N14" s="5"/>
      <c r="O14" s="5"/>
      <c r="P14" s="5"/>
      <c r="Q14" s="16">
        <f>I14/$I$10*Q$10</f>
        <v>272.72856073394496</v>
      </c>
      <c r="R14" s="16"/>
      <c r="S14" s="11"/>
      <c r="T14" s="2"/>
      <c r="U14" s="5" t="s">
        <v>40</v>
      </c>
      <c r="V14" s="5"/>
      <c r="Y14" s="16">
        <f>I14/$I$10*Y$10</f>
        <v>275.09431192660549</v>
      </c>
      <c r="Z14" s="16"/>
      <c r="AA14" s="11"/>
      <c r="AB14" s="4"/>
      <c r="AC14" s="70" t="s">
        <v>37</v>
      </c>
      <c r="AD14" s="70"/>
      <c r="AE14" s="75"/>
      <c r="AF14" s="75"/>
      <c r="AG14" s="78">
        <v>276</v>
      </c>
      <c r="AH14" s="76"/>
      <c r="AI14" s="74" t="str">
        <f>IF(AG14&gt;Y14,"F","U")</f>
        <v>F</v>
      </c>
      <c r="AJ14" s="4"/>
      <c r="AK14" s="2" t="s">
        <v>37</v>
      </c>
      <c r="AL14" s="2"/>
      <c r="AM14" s="2"/>
      <c r="AN14" s="2"/>
      <c r="AO14" s="13">
        <f>AG14</f>
        <v>276</v>
      </c>
      <c r="AP14" s="13"/>
      <c r="AQ14" s="11"/>
      <c r="AR14" s="4"/>
      <c r="AS14" s="2" t="s">
        <v>37</v>
      </c>
      <c r="AT14" s="2"/>
      <c r="AU14" s="2"/>
      <c r="AV14" s="2"/>
      <c r="AW14" s="13">
        <f>AO14</f>
        <v>276</v>
      </c>
      <c r="AX14" s="13"/>
      <c r="AY14" s="11"/>
      <c r="AZ14" s="4"/>
      <c r="BA14" s="2" t="s">
        <v>37</v>
      </c>
      <c r="BB14" s="2"/>
      <c r="BC14" s="2"/>
      <c r="BD14" s="2"/>
      <c r="BE14" s="13">
        <f>AW14</f>
        <v>276</v>
      </c>
      <c r="BF14" s="13"/>
      <c r="BG14" s="11"/>
      <c r="BH14" s="4"/>
      <c r="BI14" s="2" t="s">
        <v>37</v>
      </c>
      <c r="BJ14" s="2"/>
      <c r="BK14" s="2"/>
      <c r="BL14" s="2"/>
      <c r="BM14" s="13">
        <f>BE14</f>
        <v>276</v>
      </c>
      <c r="BN14" s="13"/>
      <c r="BO14" s="11"/>
      <c r="BP14" s="4"/>
      <c r="BQ14" s="2" t="s">
        <v>37</v>
      </c>
      <c r="BR14" s="2"/>
      <c r="BS14" s="2"/>
      <c r="BT14" s="2"/>
      <c r="BU14" s="13">
        <f>BM14</f>
        <v>276</v>
      </c>
      <c r="BV14" s="13"/>
      <c r="BW14" s="11"/>
    </row>
    <row r="15" spans="1:75" x14ac:dyDescent="0.35">
      <c r="A15" s="33"/>
      <c r="B15" s="33"/>
      <c r="C15" s="23"/>
      <c r="E15" s="2"/>
      <c r="F15" s="20"/>
      <c r="I15" s="16"/>
      <c r="L15" s="2"/>
      <c r="M15" s="5"/>
      <c r="N15" s="5"/>
      <c r="O15" s="5"/>
      <c r="P15" s="5"/>
      <c r="Q15" s="16"/>
      <c r="R15" s="16"/>
      <c r="S15" s="11"/>
      <c r="T15" s="2"/>
      <c r="U15" s="5"/>
      <c r="V15" s="5"/>
      <c r="Y15" s="16"/>
      <c r="Z15" s="16"/>
      <c r="AA15" s="11"/>
      <c r="AB15" s="4"/>
      <c r="AC15" s="2"/>
      <c r="AD15" s="2"/>
      <c r="AG15" s="13"/>
      <c r="AH15" s="13"/>
      <c r="AI15" s="8"/>
      <c r="AJ15" s="4"/>
      <c r="AK15" s="2"/>
      <c r="AL15" s="2"/>
      <c r="AM15" s="2"/>
      <c r="AN15" s="2"/>
      <c r="AO15" s="13"/>
      <c r="AP15" s="13"/>
      <c r="AQ15" s="11"/>
      <c r="AR15" s="4"/>
      <c r="AS15" s="2"/>
      <c r="AT15" s="2"/>
      <c r="AU15" s="2"/>
      <c r="AV15" s="2"/>
      <c r="AW15" s="13"/>
      <c r="AX15" s="13"/>
      <c r="AY15" s="11"/>
      <c r="AZ15" s="4"/>
      <c r="BA15" s="2"/>
      <c r="BB15" s="2"/>
      <c r="BC15" s="2"/>
      <c r="BD15" s="2"/>
      <c r="BE15" s="13"/>
      <c r="BF15" s="13"/>
      <c r="BG15" s="11"/>
      <c r="BH15" s="4"/>
      <c r="BI15" s="2"/>
      <c r="BJ15" s="2"/>
      <c r="BK15" s="2"/>
      <c r="BL15" s="2"/>
      <c r="BM15" s="13"/>
      <c r="BN15" s="13"/>
      <c r="BO15" s="11"/>
      <c r="BP15" s="4"/>
      <c r="BQ15" s="2"/>
      <c r="BR15" s="2"/>
      <c r="BS15" s="2"/>
      <c r="BT15" s="2"/>
      <c r="BU15" s="13"/>
      <c r="BV15" s="13"/>
      <c r="BW15" s="11"/>
    </row>
    <row r="16" spans="1:75" ht="12.75" customHeight="1" x14ac:dyDescent="0.35">
      <c r="A16" s="179" t="s">
        <v>43</v>
      </c>
      <c r="B16" s="33"/>
      <c r="C16" s="30" t="s">
        <v>6</v>
      </c>
      <c r="E16" s="2"/>
      <c r="F16" s="20"/>
      <c r="I16" s="16"/>
      <c r="L16" s="2"/>
      <c r="M16" s="5"/>
      <c r="N16" s="5"/>
      <c r="O16" s="5"/>
      <c r="P16" s="5"/>
      <c r="Q16" s="16"/>
      <c r="R16" s="16"/>
      <c r="S16" s="11"/>
      <c r="T16" s="2"/>
      <c r="U16" s="5"/>
      <c r="V16" s="5"/>
      <c r="Y16" s="16"/>
      <c r="Z16" s="16"/>
      <c r="AA16" s="11"/>
      <c r="AB16" s="4"/>
      <c r="AC16" s="2"/>
      <c r="AD16" s="2"/>
      <c r="AG16" s="13"/>
      <c r="AH16" s="13"/>
      <c r="AI16" s="8"/>
      <c r="AJ16" s="4"/>
      <c r="AK16" s="2"/>
      <c r="AL16" s="2"/>
      <c r="AM16" s="2"/>
      <c r="AN16" s="2"/>
      <c r="AO16" s="13"/>
      <c r="AP16" s="13"/>
      <c r="AQ16" s="11"/>
      <c r="AR16" s="4"/>
      <c r="AS16" s="2"/>
      <c r="AT16" s="2"/>
      <c r="AU16" s="2"/>
      <c r="AV16" s="2"/>
      <c r="AW16" s="13"/>
      <c r="AX16" s="13"/>
      <c r="AY16" s="11"/>
      <c r="AZ16" s="4"/>
      <c r="BA16" s="2"/>
      <c r="BB16" s="2"/>
      <c r="BC16" s="2"/>
      <c r="BD16" s="2"/>
      <c r="BE16" s="13"/>
      <c r="BF16" s="13"/>
      <c r="BG16" s="11"/>
      <c r="BH16" s="4"/>
      <c r="BI16" s="2"/>
      <c r="BJ16" s="2"/>
      <c r="BK16" s="2"/>
      <c r="BL16" s="2"/>
      <c r="BM16" s="13"/>
      <c r="BN16" s="13"/>
      <c r="BO16" s="11"/>
      <c r="BP16" s="4"/>
      <c r="BQ16" s="2"/>
      <c r="BR16" s="2"/>
      <c r="BS16" s="2"/>
      <c r="BT16" s="2"/>
      <c r="BU16" s="13"/>
      <c r="BV16" s="13"/>
      <c r="BW16" s="11"/>
    </row>
    <row r="17" spans="1:75" ht="12.75" customHeight="1" x14ac:dyDescent="0.35">
      <c r="A17" s="179"/>
      <c r="C17" s="23" t="s">
        <v>48</v>
      </c>
      <c r="E17" s="2" t="s">
        <v>38</v>
      </c>
      <c r="G17" s="21">
        <f>I17/I$13</f>
        <v>4.4708520179372195</v>
      </c>
      <c r="I17" s="16">
        <v>10967</v>
      </c>
      <c r="L17" s="2"/>
      <c r="M17" s="2" t="s">
        <v>40</v>
      </c>
      <c r="O17" s="21">
        <f>G17</f>
        <v>4.4708520179372195</v>
      </c>
      <c r="P17" s="21"/>
      <c r="Q17" s="16">
        <f>O17*Q$13</f>
        <v>10996.375461651376</v>
      </c>
      <c r="T17" s="2"/>
      <c r="U17" s="2" t="s">
        <v>40</v>
      </c>
      <c r="W17" s="21">
        <f>O17</f>
        <v>4.4708520179372195</v>
      </c>
      <c r="X17" s="21"/>
      <c r="Y17" s="16">
        <f>W17*Y13</f>
        <v>11091.762201834861</v>
      </c>
      <c r="AB17" s="4"/>
      <c r="AC17" s="2" t="s">
        <v>40</v>
      </c>
      <c r="AE17" s="21">
        <f>W17</f>
        <v>4.4708520179372195</v>
      </c>
      <c r="AF17" s="21"/>
      <c r="AG17" s="16">
        <f>AE17*AG13</f>
        <v>11087.713004484305</v>
      </c>
      <c r="AK17" s="70" t="s">
        <v>37</v>
      </c>
      <c r="AL17" s="70"/>
      <c r="AM17" s="77">
        <f>AO17/AO13</f>
        <v>4.4782258064516132</v>
      </c>
      <c r="AN17" s="77"/>
      <c r="AO17" s="78">
        <v>11106</v>
      </c>
      <c r="AP17" s="78"/>
      <c r="AQ17" s="74" t="str">
        <f>IF(AO17&gt;AG17,"F","U")</f>
        <v>F</v>
      </c>
      <c r="AS17" s="2" t="s">
        <v>37</v>
      </c>
      <c r="AU17" s="40">
        <f>AM17</f>
        <v>4.4782258064516132</v>
      </c>
      <c r="AW17" s="16">
        <f>AO17</f>
        <v>11106</v>
      </c>
      <c r="AX17" s="16"/>
      <c r="BA17" s="2" t="s">
        <v>37</v>
      </c>
      <c r="BC17" s="40">
        <f>AU17</f>
        <v>4.4782258064516132</v>
      </c>
      <c r="BE17" s="16">
        <f>AW17</f>
        <v>11106</v>
      </c>
      <c r="BF17" s="16"/>
      <c r="BI17" s="2" t="s">
        <v>37</v>
      </c>
      <c r="BK17" s="40">
        <f>BC17</f>
        <v>4.4782258064516132</v>
      </c>
      <c r="BM17" s="16">
        <f>BE17</f>
        <v>11106</v>
      </c>
      <c r="BN17" s="16"/>
      <c r="BQ17" s="2" t="s">
        <v>37</v>
      </c>
      <c r="BS17" s="40">
        <f>BK17</f>
        <v>4.4782258064516132</v>
      </c>
      <c r="BU17" s="16">
        <f>BM17</f>
        <v>11106</v>
      </c>
      <c r="BV17" s="16"/>
    </row>
    <row r="18" spans="1:75" ht="12.75" hidden="1" customHeight="1" outlineLevel="1" x14ac:dyDescent="0.35">
      <c r="A18" s="179"/>
      <c r="C18" s="24" t="s">
        <v>4</v>
      </c>
      <c r="D18" s="23"/>
      <c r="H18" s="23"/>
      <c r="L18" s="2"/>
      <c r="N18" s="2"/>
      <c r="P18" s="21"/>
      <c r="Q18" s="16"/>
    </row>
    <row r="19" spans="1:75" ht="12.75" hidden="1" customHeight="1" outlineLevel="1" x14ac:dyDescent="0.35">
      <c r="A19" s="179"/>
      <c r="C19" s="37" t="s">
        <v>54</v>
      </c>
      <c r="D19" s="24"/>
      <c r="E19" s="2" t="s">
        <v>38</v>
      </c>
      <c r="G19" s="25">
        <f>I19/I$13</f>
        <v>0.75988585405625764</v>
      </c>
      <c r="H19" s="24"/>
      <c r="I19" s="16">
        <v>1864</v>
      </c>
      <c r="L19" s="2"/>
      <c r="M19" s="2" t="s">
        <v>40</v>
      </c>
      <c r="O19" s="21">
        <f>G19</f>
        <v>0.75988585405625764</v>
      </c>
      <c r="P19" s="21"/>
      <c r="Q19" s="16">
        <f>O19*Q$13</f>
        <v>1868.992783853211</v>
      </c>
      <c r="S19" s="2"/>
      <c r="T19" s="2"/>
      <c r="U19" s="2" t="s">
        <v>40</v>
      </c>
      <c r="V19" s="2"/>
      <c r="W19" s="21">
        <f>O19</f>
        <v>0.75988585405625764</v>
      </c>
      <c r="X19" s="21"/>
      <c r="Y19" s="16">
        <f>W19*Y$13</f>
        <v>1885.2051376146787</v>
      </c>
      <c r="Z19" s="2"/>
      <c r="AA19" s="2"/>
      <c r="AB19" s="4"/>
      <c r="AC19" s="2" t="s">
        <v>40</v>
      </c>
      <c r="AD19" s="2"/>
      <c r="AE19" s="21">
        <f>W19</f>
        <v>0.75988585405625764</v>
      </c>
      <c r="AF19" s="21"/>
      <c r="AG19" s="16">
        <f>AE19*AG$13</f>
        <v>1884.516918059519</v>
      </c>
      <c r="AH19" s="2"/>
      <c r="AI19" s="2"/>
      <c r="AJ19" s="4"/>
      <c r="AK19" s="2" t="s">
        <v>40</v>
      </c>
      <c r="AL19" s="2"/>
      <c r="AM19" s="21">
        <f>AE19</f>
        <v>0.75988585405625764</v>
      </c>
      <c r="AN19" s="21"/>
      <c r="AO19" s="16">
        <f>AM19*AO$13</f>
        <v>1884.516918059519</v>
      </c>
      <c r="AP19" s="2"/>
      <c r="AQ19" s="2"/>
      <c r="AR19" s="4"/>
      <c r="AS19" s="70" t="s">
        <v>37</v>
      </c>
      <c r="AT19" s="70"/>
      <c r="AU19" s="79">
        <f>AW19/AW$13</f>
        <v>0.76411290322580649</v>
      </c>
      <c r="AV19" s="79"/>
      <c r="AW19" s="78">
        <v>1895</v>
      </c>
      <c r="AX19" s="78"/>
      <c r="AY19" s="70"/>
      <c r="AZ19" s="4"/>
      <c r="BA19" s="2" t="s">
        <v>37</v>
      </c>
      <c r="BB19" s="2"/>
      <c r="BC19" s="25">
        <f>BE19/BE$13</f>
        <v>0.76411290322580649</v>
      </c>
      <c r="BD19" s="25"/>
      <c r="BE19" s="16">
        <f>AW19</f>
        <v>1895</v>
      </c>
      <c r="BF19" s="2"/>
      <c r="BH19" s="4"/>
      <c r="BI19" s="2" t="s">
        <v>37</v>
      </c>
      <c r="BJ19" s="2"/>
      <c r="BK19" s="25">
        <f>BM19/BM$13</f>
        <v>0.76411290322580649</v>
      </c>
      <c r="BL19" s="25"/>
      <c r="BM19" s="16">
        <v>1895</v>
      </c>
      <c r="BO19" s="2"/>
      <c r="BP19" s="4"/>
      <c r="BQ19" s="2" t="s">
        <v>37</v>
      </c>
      <c r="BR19" s="2"/>
      <c r="BS19" s="25">
        <f>BU19/BU$13</f>
        <v>0.76411290322580649</v>
      </c>
      <c r="BT19" s="25"/>
      <c r="BU19" s="16">
        <f>BM19</f>
        <v>1895</v>
      </c>
      <c r="BW19" s="2"/>
    </row>
    <row r="20" spans="1:75" ht="12.75" hidden="1" customHeight="1" outlineLevel="1" x14ac:dyDescent="0.35">
      <c r="A20" s="179"/>
      <c r="C20" s="37" t="s">
        <v>53</v>
      </c>
      <c r="D20" s="24"/>
      <c r="E20" s="2" t="s">
        <v>38</v>
      </c>
      <c r="G20" s="21">
        <f>I20/I19</f>
        <v>2.6625536480686693</v>
      </c>
      <c r="H20" s="24"/>
      <c r="I20" s="16">
        <v>4963</v>
      </c>
      <c r="L20" s="2"/>
      <c r="M20" s="2" t="s">
        <v>40</v>
      </c>
      <c r="N20" s="2"/>
      <c r="O20" s="21">
        <f t="shared" ref="O20:O28" si="0">G20</f>
        <v>2.6625536480686693</v>
      </c>
      <c r="P20" s="21"/>
      <c r="Q20" s="16">
        <f>Q19*O20</f>
        <v>4976.2935548623846</v>
      </c>
      <c r="T20" s="2"/>
      <c r="U20" s="2" t="s">
        <v>40</v>
      </c>
      <c r="V20" s="2"/>
      <c r="W20" s="21">
        <f t="shared" ref="W20:W28" si="1">O20</f>
        <v>2.6625536480686693</v>
      </c>
      <c r="X20" s="21"/>
      <c r="Y20" s="16">
        <f>Y19*W20</f>
        <v>5019.4598165137604</v>
      </c>
      <c r="Z20" s="4"/>
      <c r="AB20" s="4"/>
      <c r="AC20" s="2" t="s">
        <v>40</v>
      </c>
      <c r="AD20" s="2"/>
      <c r="AE20" s="21">
        <f t="shared" ref="AE20:AE28" si="2">W20</f>
        <v>2.6625536480686693</v>
      </c>
      <c r="AF20" s="21"/>
      <c r="AG20" s="16">
        <f>AG19*AE20</f>
        <v>5017.6273950264977</v>
      </c>
      <c r="AH20" s="4"/>
      <c r="AJ20" s="4"/>
      <c r="AK20" s="2" t="s">
        <v>40</v>
      </c>
      <c r="AL20" s="2"/>
      <c r="AM20" s="21">
        <f t="shared" ref="AM20:AM28" si="3">AE20</f>
        <v>2.6625536480686693</v>
      </c>
      <c r="AN20" s="21"/>
      <c r="AO20" s="16">
        <f>AO19*AM20</f>
        <v>5017.6273950264977</v>
      </c>
      <c r="AP20" s="4"/>
      <c r="AQ20" s="4"/>
      <c r="AR20" s="4"/>
      <c r="AS20" s="70" t="s">
        <v>37</v>
      </c>
      <c r="AT20" s="70"/>
      <c r="AU20" s="77">
        <f>AW20/AW19</f>
        <v>2.6311345646437996</v>
      </c>
      <c r="AV20" s="77"/>
      <c r="AW20" s="78">
        <v>4986</v>
      </c>
      <c r="AX20" s="78"/>
      <c r="AY20" s="75"/>
      <c r="AZ20" s="4"/>
      <c r="BA20" s="2" t="s">
        <v>37</v>
      </c>
      <c r="BB20" s="2"/>
      <c r="BC20" s="21">
        <f>BE20/BE19</f>
        <v>2.6311345646437996</v>
      </c>
      <c r="BD20" s="21"/>
      <c r="BE20" s="16">
        <f>AW20</f>
        <v>4986</v>
      </c>
      <c r="BF20" s="4"/>
      <c r="BH20" s="4"/>
      <c r="BI20" s="2" t="s">
        <v>37</v>
      </c>
      <c r="BJ20" s="2"/>
      <c r="BK20" s="21">
        <f>BM20/BM19</f>
        <v>2.6311345646437996</v>
      </c>
      <c r="BL20" s="21"/>
      <c r="BM20" s="16">
        <f>BE20</f>
        <v>4986</v>
      </c>
      <c r="BP20" s="4"/>
      <c r="BQ20" s="2" t="s">
        <v>37</v>
      </c>
      <c r="BR20" s="2"/>
      <c r="BS20" s="21">
        <f>BU20/BU19</f>
        <v>2.6311345646437996</v>
      </c>
      <c r="BT20" s="21"/>
      <c r="BU20" s="16">
        <f>BM20</f>
        <v>4986</v>
      </c>
    </row>
    <row r="21" spans="1:75" ht="12.75" hidden="1" customHeight="1" outlineLevel="1" x14ac:dyDescent="0.35">
      <c r="A21" s="179"/>
      <c r="C21" s="37" t="s">
        <v>57</v>
      </c>
      <c r="D21" s="24"/>
      <c r="E21" s="2" t="s">
        <v>38</v>
      </c>
      <c r="G21" s="40">
        <f>G19*G20</f>
        <v>2.0232368528332652</v>
      </c>
      <c r="H21" s="24"/>
      <c r="I21" s="16"/>
      <c r="L21" s="2"/>
      <c r="M21" s="2" t="s">
        <v>40</v>
      </c>
      <c r="N21" s="2"/>
      <c r="O21" s="21">
        <f>G21</f>
        <v>2.0232368528332652</v>
      </c>
      <c r="P21" s="21"/>
      <c r="Q21" s="16"/>
      <c r="T21" s="2"/>
      <c r="U21" s="2" t="s">
        <v>40</v>
      </c>
      <c r="W21" s="21">
        <f>O21</f>
        <v>2.0232368528332652</v>
      </c>
      <c r="X21" s="21"/>
      <c r="Y21" s="16"/>
      <c r="Z21" s="4"/>
      <c r="AB21" s="4"/>
      <c r="AC21" s="2" t="s">
        <v>40</v>
      </c>
      <c r="AE21" s="21">
        <f>W21</f>
        <v>2.0232368528332652</v>
      </c>
      <c r="AF21" s="21"/>
      <c r="AG21" s="16"/>
      <c r="AH21" s="4"/>
      <c r="AJ21" s="4"/>
      <c r="AK21" s="2" t="s">
        <v>40</v>
      </c>
      <c r="AM21" s="21">
        <f>AE21</f>
        <v>2.0232368528332652</v>
      </c>
      <c r="AN21" s="21"/>
      <c r="AO21" s="16"/>
      <c r="AP21" s="4"/>
      <c r="AQ21" s="4"/>
      <c r="AR21" s="4"/>
      <c r="AS21" s="70" t="s">
        <v>37</v>
      </c>
      <c r="AT21" s="75"/>
      <c r="AU21" s="75">
        <f>AU19*AU20</f>
        <v>2.0104838709677422</v>
      </c>
      <c r="AV21" s="77"/>
      <c r="AW21" s="78"/>
      <c r="AX21" s="78"/>
      <c r="AY21" s="75"/>
      <c r="AZ21" s="4"/>
      <c r="BA21" s="2" t="s">
        <v>37</v>
      </c>
      <c r="BC21" s="40">
        <f>BC19*BC20</f>
        <v>2.0104838709677422</v>
      </c>
      <c r="BD21" s="21"/>
      <c r="BE21" s="16"/>
      <c r="BF21" s="4"/>
      <c r="BH21" s="4"/>
      <c r="BI21" s="2" t="s">
        <v>37</v>
      </c>
      <c r="BK21" s="40">
        <f>BK19*BK20</f>
        <v>2.0104838709677422</v>
      </c>
      <c r="BL21" s="21"/>
      <c r="BM21" s="16"/>
      <c r="BP21" s="4"/>
      <c r="BQ21" s="2" t="s">
        <v>37</v>
      </c>
      <c r="BS21" s="40">
        <f>BS19*BS20</f>
        <v>2.0104838709677422</v>
      </c>
      <c r="BT21" s="21"/>
      <c r="BU21" s="16"/>
    </row>
    <row r="22" spans="1:75" ht="12.75" hidden="1" customHeight="1" outlineLevel="1" x14ac:dyDescent="0.35">
      <c r="A22" s="179"/>
      <c r="C22" s="24" t="s">
        <v>17</v>
      </c>
      <c r="D22" s="23"/>
      <c r="F22" s="2"/>
      <c r="H22" s="23"/>
      <c r="I22" s="23"/>
      <c r="L22" s="2"/>
      <c r="N22" s="2"/>
      <c r="P22" s="21"/>
      <c r="Q22" s="16"/>
      <c r="T22" s="2"/>
      <c r="X22" s="2"/>
      <c r="Y22" s="16"/>
      <c r="Z22" s="7"/>
      <c r="AB22" s="4"/>
      <c r="AF22" s="2"/>
      <c r="AG22" s="16"/>
      <c r="AH22" s="7"/>
      <c r="AJ22" s="4"/>
      <c r="AN22" s="2"/>
      <c r="AO22" s="16"/>
      <c r="AP22" s="7"/>
      <c r="AQ22" s="7"/>
      <c r="AR22" s="4"/>
      <c r="AV22" s="2"/>
      <c r="AW22" s="7"/>
      <c r="AX22" s="7"/>
      <c r="AZ22" s="4"/>
      <c r="BA22" s="2"/>
      <c r="BB22" s="2"/>
      <c r="BD22" s="2"/>
      <c r="BE22" s="7"/>
      <c r="BF22" s="7"/>
      <c r="BH22" s="4"/>
      <c r="BI22" s="2"/>
      <c r="BJ22" s="2"/>
      <c r="BL22" s="2"/>
      <c r="BM22" s="7"/>
      <c r="BP22" s="4"/>
      <c r="BQ22" s="2"/>
      <c r="BR22" s="2"/>
      <c r="BT22" s="2"/>
      <c r="BU22" s="7"/>
    </row>
    <row r="23" spans="1:75" ht="12.75" hidden="1" customHeight="1" outlineLevel="1" x14ac:dyDescent="0.35">
      <c r="A23" s="179"/>
      <c r="C23" s="37" t="s">
        <v>54</v>
      </c>
      <c r="D23" s="24"/>
      <c r="E23" s="2" t="s">
        <v>38</v>
      </c>
      <c r="G23" s="25">
        <f>I23/I$13</f>
        <v>0.51977170811251527</v>
      </c>
      <c r="H23" s="24"/>
      <c r="I23" s="16">
        <v>1275</v>
      </c>
      <c r="L23" s="2"/>
      <c r="M23" s="2" t="s">
        <v>40</v>
      </c>
      <c r="N23" s="2"/>
      <c r="O23" s="21">
        <f t="shared" si="0"/>
        <v>0.51977170811251527</v>
      </c>
      <c r="P23" s="21"/>
      <c r="Q23" s="16">
        <f>O23*Q$13</f>
        <v>1278.415128440367</v>
      </c>
      <c r="T23" s="2"/>
      <c r="U23" s="2" t="s">
        <v>40</v>
      </c>
      <c r="V23" s="2"/>
      <c r="W23" s="21">
        <f t="shared" si="1"/>
        <v>0.51977170811251527</v>
      </c>
      <c r="X23" s="21"/>
      <c r="Y23" s="16">
        <f>W23*Y$13</f>
        <v>1289.5045871559632</v>
      </c>
      <c r="Z23" s="2"/>
      <c r="AB23" s="4"/>
      <c r="AC23" s="2" t="s">
        <v>40</v>
      </c>
      <c r="AD23" s="2"/>
      <c r="AE23" s="21">
        <f t="shared" si="2"/>
        <v>0.51977170811251527</v>
      </c>
      <c r="AF23" s="21"/>
      <c r="AG23" s="16">
        <f>AE23*AG$13</f>
        <v>1289.0338361190379</v>
      </c>
      <c r="AH23" s="2"/>
      <c r="AJ23" s="4"/>
      <c r="AK23" s="2" t="s">
        <v>40</v>
      </c>
      <c r="AL23" s="2"/>
      <c r="AM23" s="21">
        <f t="shared" si="3"/>
        <v>0.51977170811251527</v>
      </c>
      <c r="AN23" s="21"/>
      <c r="AO23" s="16">
        <f>AM23*AO$13</f>
        <v>1289.0338361190379</v>
      </c>
      <c r="AP23" s="2"/>
      <c r="AQ23" s="2"/>
      <c r="AR23" s="4"/>
      <c r="AS23" s="70" t="s">
        <v>37</v>
      </c>
      <c r="AT23" s="70"/>
      <c r="AU23" s="79">
        <f>AW23/AW$13</f>
        <v>0.52258064516129032</v>
      </c>
      <c r="AV23" s="79"/>
      <c r="AW23" s="78">
        <v>1296</v>
      </c>
      <c r="AX23" s="78"/>
      <c r="AY23" s="75"/>
      <c r="AZ23" s="4"/>
      <c r="BA23" s="2" t="s">
        <v>37</v>
      </c>
      <c r="BB23" s="2"/>
      <c r="BC23" s="25">
        <f>BE23/BE$13</f>
        <v>0.52258064516129032</v>
      </c>
      <c r="BD23" s="25"/>
      <c r="BE23" s="16">
        <f>AW23</f>
        <v>1296</v>
      </c>
      <c r="BF23" s="2"/>
      <c r="BH23" s="4"/>
      <c r="BI23" s="2" t="s">
        <v>37</v>
      </c>
      <c r="BJ23" s="2"/>
      <c r="BK23" s="25">
        <f>BM23/BM$13</f>
        <v>0.52258064516129032</v>
      </c>
      <c r="BL23" s="25"/>
      <c r="BM23" s="16">
        <f>BE23</f>
        <v>1296</v>
      </c>
      <c r="BP23" s="4"/>
      <c r="BQ23" s="2" t="s">
        <v>37</v>
      </c>
      <c r="BR23" s="2"/>
      <c r="BS23" s="25">
        <f>BU23/BU$13</f>
        <v>0.52258064516129032</v>
      </c>
      <c r="BT23" s="25"/>
      <c r="BU23" s="16">
        <f>BM23</f>
        <v>1296</v>
      </c>
    </row>
    <row r="24" spans="1:75" ht="12.75" hidden="1" customHeight="1" outlineLevel="1" x14ac:dyDescent="0.35">
      <c r="A24" s="179"/>
      <c r="C24" s="37" t="s">
        <v>53</v>
      </c>
      <c r="D24" s="24"/>
      <c r="E24" s="2" t="s">
        <v>38</v>
      </c>
      <c r="G24" s="21">
        <f>I24/I23</f>
        <v>1.4784313725490197</v>
      </c>
      <c r="H24" s="24"/>
      <c r="I24" s="16">
        <v>1885</v>
      </c>
      <c r="L24" s="2"/>
      <c r="M24" s="2" t="s">
        <v>40</v>
      </c>
      <c r="N24" s="2"/>
      <c r="O24" s="21">
        <f t="shared" si="0"/>
        <v>1.4784313725490197</v>
      </c>
      <c r="P24" s="21"/>
      <c r="Q24" s="16">
        <f>Q23*O24</f>
        <v>1890.0490330275231</v>
      </c>
      <c r="T24" s="2"/>
      <c r="U24" s="2" t="s">
        <v>40</v>
      </c>
      <c r="V24" s="2"/>
      <c r="W24" s="21">
        <f t="shared" si="1"/>
        <v>1.4784313725490197</v>
      </c>
      <c r="X24" s="21"/>
      <c r="Y24" s="16">
        <f>Y23*W24</f>
        <v>1906.4440366972476</v>
      </c>
      <c r="Z24" s="4"/>
      <c r="AB24" s="4"/>
      <c r="AC24" s="2" t="s">
        <v>40</v>
      </c>
      <c r="AD24" s="2"/>
      <c r="AE24" s="21">
        <f t="shared" si="2"/>
        <v>1.4784313725490197</v>
      </c>
      <c r="AF24" s="21"/>
      <c r="AG24" s="16">
        <f>AG23*AE24</f>
        <v>1905.7480635955974</v>
      </c>
      <c r="AH24" s="4"/>
      <c r="AJ24" s="4"/>
      <c r="AK24" s="2" t="s">
        <v>40</v>
      </c>
      <c r="AL24" s="2"/>
      <c r="AM24" s="21">
        <f t="shared" si="3"/>
        <v>1.4784313725490197</v>
      </c>
      <c r="AN24" s="21"/>
      <c r="AO24" s="16">
        <f>AO23*AM24</f>
        <v>1905.7480635955974</v>
      </c>
      <c r="AP24" s="4"/>
      <c r="AQ24" s="4"/>
      <c r="AR24" s="4"/>
      <c r="AS24" s="70" t="s">
        <v>37</v>
      </c>
      <c r="AT24" s="70"/>
      <c r="AU24" s="77">
        <f>AW24/AW23</f>
        <v>1.4907407407407407</v>
      </c>
      <c r="AV24" s="77"/>
      <c r="AW24" s="78">
        <v>1932</v>
      </c>
      <c r="AX24" s="78"/>
      <c r="AY24" s="75"/>
      <c r="AZ24" s="4"/>
      <c r="BA24" s="2" t="s">
        <v>37</v>
      </c>
      <c r="BB24" s="2"/>
      <c r="BC24" s="21">
        <f>BE24/BE23</f>
        <v>1.4907407407407407</v>
      </c>
      <c r="BD24" s="21"/>
      <c r="BE24" s="16">
        <f>AW24</f>
        <v>1932</v>
      </c>
      <c r="BF24" s="4"/>
      <c r="BH24" s="4"/>
      <c r="BI24" s="2" t="s">
        <v>37</v>
      </c>
      <c r="BJ24" s="2"/>
      <c r="BK24" s="21">
        <f>BM24/BM23</f>
        <v>1.4907407407407407</v>
      </c>
      <c r="BL24" s="21"/>
      <c r="BM24" s="16">
        <f>BE24</f>
        <v>1932</v>
      </c>
      <c r="BP24" s="4"/>
      <c r="BQ24" s="2" t="s">
        <v>37</v>
      </c>
      <c r="BR24" s="2"/>
      <c r="BS24" s="21">
        <f>BU24/BU23</f>
        <v>1.4907407407407407</v>
      </c>
      <c r="BT24" s="21"/>
      <c r="BU24" s="16">
        <f>BM24</f>
        <v>1932</v>
      </c>
    </row>
    <row r="25" spans="1:75" ht="12.75" hidden="1" customHeight="1" outlineLevel="1" x14ac:dyDescent="0.35">
      <c r="A25" s="179"/>
      <c r="C25" s="37" t="s">
        <v>57</v>
      </c>
      <c r="D25" s="24"/>
      <c r="E25" s="2" t="s">
        <v>38</v>
      </c>
      <c r="G25" s="40">
        <f>G23*G24</f>
        <v>0.76844679983693442</v>
      </c>
      <c r="H25" s="24"/>
      <c r="I25" s="16"/>
      <c r="L25" s="2"/>
      <c r="M25" s="2" t="s">
        <v>40</v>
      </c>
      <c r="N25" s="2"/>
      <c r="O25" s="40">
        <f>O23*O24</f>
        <v>0.76844679983693442</v>
      </c>
      <c r="P25" s="21"/>
      <c r="Q25" s="16"/>
      <c r="T25" s="2"/>
      <c r="U25" s="2" t="s">
        <v>40</v>
      </c>
      <c r="V25" s="2"/>
      <c r="W25" s="40">
        <f>W23*W24</f>
        <v>0.76844679983693442</v>
      </c>
      <c r="X25" s="21"/>
      <c r="Y25" s="16"/>
      <c r="Z25" s="4"/>
      <c r="AB25" s="4"/>
      <c r="AC25" s="2" t="s">
        <v>40</v>
      </c>
      <c r="AD25" s="2"/>
      <c r="AE25" s="40">
        <f>AE23*AE24</f>
        <v>0.76844679983693442</v>
      </c>
      <c r="AF25" s="21"/>
      <c r="AG25" s="16"/>
      <c r="AH25" s="4"/>
      <c r="AJ25" s="4"/>
      <c r="AK25" s="2" t="s">
        <v>40</v>
      </c>
      <c r="AL25" s="2"/>
      <c r="AM25" s="40">
        <f>AM23*AM24</f>
        <v>0.76844679983693442</v>
      </c>
      <c r="AN25" s="21"/>
      <c r="AO25" s="16"/>
      <c r="AP25" s="4"/>
      <c r="AQ25" s="4"/>
      <c r="AR25" s="4"/>
      <c r="AS25" s="70" t="s">
        <v>37</v>
      </c>
      <c r="AT25" s="70"/>
      <c r="AU25" s="75">
        <f>AU23*AU24</f>
        <v>0.77903225806451615</v>
      </c>
      <c r="AV25" s="77"/>
      <c r="AW25" s="78"/>
      <c r="AX25" s="78"/>
      <c r="AY25" s="75"/>
      <c r="AZ25" s="4"/>
      <c r="BA25" s="2" t="s">
        <v>37</v>
      </c>
      <c r="BB25" s="2"/>
      <c r="BC25" s="40">
        <f>BC23*BC24</f>
        <v>0.77903225806451615</v>
      </c>
      <c r="BD25" s="21"/>
      <c r="BE25" s="16"/>
      <c r="BF25" s="4"/>
      <c r="BH25" s="4"/>
      <c r="BI25" s="2" t="s">
        <v>37</v>
      </c>
      <c r="BJ25" s="2"/>
      <c r="BK25" s="40">
        <f>BK23*BK24</f>
        <v>0.77903225806451615</v>
      </c>
      <c r="BL25" s="21"/>
      <c r="BM25" s="16"/>
      <c r="BP25" s="4"/>
      <c r="BQ25" s="2" t="s">
        <v>37</v>
      </c>
      <c r="BR25" s="2"/>
      <c r="BS25" s="40">
        <f>BS23*BS24</f>
        <v>0.77903225806451615</v>
      </c>
      <c r="BT25" s="21"/>
      <c r="BU25" s="16"/>
    </row>
    <row r="26" spans="1:75" ht="12.75" hidden="1" customHeight="1" outlineLevel="1" x14ac:dyDescent="0.35">
      <c r="A26" s="179"/>
      <c r="C26" s="24" t="s">
        <v>1</v>
      </c>
      <c r="D26" s="23"/>
      <c r="F26" s="2"/>
      <c r="H26" s="23"/>
      <c r="I26" s="23"/>
      <c r="L26" s="2"/>
      <c r="P26" s="21"/>
      <c r="Q26" s="16"/>
      <c r="T26" s="2"/>
      <c r="X26" s="2"/>
      <c r="Y26" s="16"/>
      <c r="Z26" s="7"/>
      <c r="AB26" s="4"/>
      <c r="AF26" s="2"/>
      <c r="AG26" s="16"/>
      <c r="AH26" s="7"/>
      <c r="AJ26" s="4"/>
      <c r="AN26" s="2"/>
      <c r="AO26" s="16"/>
      <c r="AP26" s="7"/>
      <c r="AQ26" s="7"/>
      <c r="AR26" s="4"/>
      <c r="AV26" s="2"/>
      <c r="AW26" s="7"/>
      <c r="AX26" s="7"/>
      <c r="AZ26" s="4"/>
      <c r="BD26" s="2"/>
      <c r="BE26" s="7"/>
      <c r="BF26" s="7"/>
      <c r="BH26" s="4"/>
      <c r="BL26" s="2"/>
      <c r="BM26" s="7"/>
      <c r="BP26" s="4"/>
      <c r="BT26" s="2"/>
      <c r="BU26" s="7"/>
    </row>
    <row r="27" spans="1:75" ht="12.75" hidden="1" customHeight="1" outlineLevel="1" x14ac:dyDescent="0.35">
      <c r="A27" s="179"/>
      <c r="C27" s="37" t="s">
        <v>55</v>
      </c>
      <c r="D27" s="24"/>
      <c r="E27" s="2" t="s">
        <v>38</v>
      </c>
      <c r="G27" s="25">
        <f>I27/I$13</f>
        <v>1.3493681206685692E-2</v>
      </c>
      <c r="H27" s="24"/>
      <c r="I27" s="13">
        <v>33.1</v>
      </c>
      <c r="L27" s="2"/>
      <c r="M27" s="2" t="s">
        <v>40</v>
      </c>
      <c r="N27" s="2"/>
      <c r="O27" s="21">
        <f t="shared" si="0"/>
        <v>1.3493681206685692E-2</v>
      </c>
      <c r="P27" s="21"/>
      <c r="Q27" s="16">
        <f>O27*Q$13</f>
        <v>33.188659412844039</v>
      </c>
      <c r="T27" s="2"/>
      <c r="U27" s="2" t="s">
        <v>40</v>
      </c>
      <c r="V27" s="2"/>
      <c r="W27" s="21">
        <f t="shared" si="1"/>
        <v>1.3493681206685692E-2</v>
      </c>
      <c r="X27" s="21"/>
      <c r="Y27" s="16">
        <f>W27*Y$13</f>
        <v>33.476550458715593</v>
      </c>
      <c r="Z27" s="2"/>
      <c r="AB27" s="4"/>
      <c r="AC27" s="2" t="s">
        <v>40</v>
      </c>
      <c r="AD27" s="2"/>
      <c r="AE27" s="21">
        <f t="shared" si="2"/>
        <v>1.3493681206685692E-2</v>
      </c>
      <c r="AF27" s="21"/>
      <c r="AG27" s="16">
        <f>AE27*AG$13</f>
        <v>33.464329392580517</v>
      </c>
      <c r="AH27" s="2"/>
      <c r="AJ27" s="4"/>
      <c r="AK27" s="2" t="s">
        <v>40</v>
      </c>
      <c r="AL27" s="2"/>
      <c r="AM27" s="21">
        <f t="shared" si="3"/>
        <v>1.3493681206685692E-2</v>
      </c>
      <c r="AN27" s="21"/>
      <c r="AO27" s="16">
        <f>AG27</f>
        <v>33.464329392580517</v>
      </c>
      <c r="AP27" s="2"/>
      <c r="AQ27" s="2"/>
      <c r="AR27" s="4"/>
      <c r="AS27" s="70" t="s">
        <v>37</v>
      </c>
      <c r="AT27" s="70"/>
      <c r="AU27" s="79">
        <f>AW27/AW$13</f>
        <v>1.4528225806451613E-2</v>
      </c>
      <c r="AV27" s="79"/>
      <c r="AW27" s="78">
        <v>36.03</v>
      </c>
      <c r="AX27" s="78"/>
      <c r="AY27" s="75"/>
      <c r="AZ27" s="4"/>
      <c r="BA27" s="2" t="s">
        <v>37</v>
      </c>
      <c r="BB27" s="2"/>
      <c r="BC27" s="25">
        <f>BE27/BE$13</f>
        <v>1.4528225806451613E-2</v>
      </c>
      <c r="BD27" s="25"/>
      <c r="BE27" s="16">
        <f>AW27</f>
        <v>36.03</v>
      </c>
      <c r="BF27" s="2"/>
      <c r="BH27" s="4"/>
      <c r="BI27" s="2" t="s">
        <v>37</v>
      </c>
      <c r="BJ27" s="2"/>
      <c r="BK27" s="25">
        <f>BM27/BM$13</f>
        <v>1.4528225806451613E-2</v>
      </c>
      <c r="BL27" s="25"/>
      <c r="BM27" s="16">
        <f>BE27</f>
        <v>36.03</v>
      </c>
      <c r="BP27" s="4"/>
      <c r="BQ27" s="2" t="s">
        <v>37</v>
      </c>
      <c r="BR27" s="2"/>
      <c r="BS27" s="25">
        <f>BU27/BU$13</f>
        <v>1.4528225806451613E-2</v>
      </c>
      <c r="BT27" s="25"/>
      <c r="BU27" s="16">
        <f>BM27</f>
        <v>36.03</v>
      </c>
    </row>
    <row r="28" spans="1:75" ht="12.75" hidden="1" customHeight="1" outlineLevel="1" x14ac:dyDescent="0.35">
      <c r="A28" s="179"/>
      <c r="C28" s="37" t="s">
        <v>56</v>
      </c>
      <c r="D28" s="24"/>
      <c r="E28" s="2" t="s">
        <v>38</v>
      </c>
      <c r="G28" s="21">
        <f>I28/I27</f>
        <v>9.0634441087613293</v>
      </c>
      <c r="H28" s="24"/>
      <c r="I28" s="16">
        <v>300</v>
      </c>
      <c r="L28" s="2"/>
      <c r="M28" s="2" t="s">
        <v>40</v>
      </c>
      <c r="N28" s="2"/>
      <c r="O28" s="21">
        <f t="shared" si="0"/>
        <v>9.0634441087613293</v>
      </c>
      <c r="P28" s="21"/>
      <c r="Q28" s="16">
        <f>Q27*O28</f>
        <v>300.80355963302753</v>
      </c>
      <c r="T28" s="2"/>
      <c r="U28" s="2" t="s">
        <v>40</v>
      </c>
      <c r="V28" s="2"/>
      <c r="W28" s="21">
        <f t="shared" si="1"/>
        <v>9.0634441087613293</v>
      </c>
      <c r="X28" s="21"/>
      <c r="Y28" s="16">
        <f>Y27*W28</f>
        <v>303.41284403669721</v>
      </c>
      <c r="Z28" s="4"/>
      <c r="AB28" s="4"/>
      <c r="AC28" s="2" t="s">
        <v>40</v>
      </c>
      <c r="AD28" s="2"/>
      <c r="AE28" s="21">
        <f t="shared" si="2"/>
        <v>9.0634441087613293</v>
      </c>
      <c r="AF28" s="21"/>
      <c r="AG28" s="16">
        <f>AG27*AE28</f>
        <v>303.30207908683246</v>
      </c>
      <c r="AH28" s="4"/>
      <c r="AJ28" s="4"/>
      <c r="AK28" s="2" t="s">
        <v>40</v>
      </c>
      <c r="AL28" s="2"/>
      <c r="AM28" s="21">
        <f t="shared" si="3"/>
        <v>9.0634441087613293</v>
      </c>
      <c r="AN28" s="21"/>
      <c r="AO28" s="16">
        <f>AG28</f>
        <v>303.30207908683246</v>
      </c>
      <c r="AP28" s="4"/>
      <c r="AQ28" s="4"/>
      <c r="AR28" s="4"/>
      <c r="AS28" s="70" t="s">
        <v>37</v>
      </c>
      <c r="AT28" s="70"/>
      <c r="AU28" s="77">
        <f>AW28/AW27</f>
        <v>9.1035248404107687</v>
      </c>
      <c r="AV28" s="77"/>
      <c r="AW28" s="78">
        <v>328</v>
      </c>
      <c r="AX28" s="78"/>
      <c r="AY28" s="75"/>
      <c r="AZ28" s="4"/>
      <c r="BA28" s="2" t="s">
        <v>37</v>
      </c>
      <c r="BB28" s="2"/>
      <c r="BC28" s="21">
        <f>BE28/BE27</f>
        <v>9.1035248404107687</v>
      </c>
      <c r="BD28" s="21"/>
      <c r="BE28" s="16">
        <f>AW28</f>
        <v>328</v>
      </c>
      <c r="BF28" s="4"/>
      <c r="BH28" s="4"/>
      <c r="BI28" s="2" t="s">
        <v>37</v>
      </c>
      <c r="BJ28" s="2"/>
      <c r="BK28" s="21">
        <f>BM28/BM27</f>
        <v>9.1035248404107687</v>
      </c>
      <c r="BL28" s="21"/>
      <c r="BM28" s="16">
        <f>BE28</f>
        <v>328</v>
      </c>
      <c r="BP28" s="4"/>
      <c r="BQ28" s="2" t="s">
        <v>37</v>
      </c>
      <c r="BR28" s="2"/>
      <c r="BS28" s="21">
        <f>BU28/BU27</f>
        <v>9.1035248404107687</v>
      </c>
      <c r="BT28" s="21"/>
      <c r="BU28" s="16">
        <f>BM28</f>
        <v>328</v>
      </c>
    </row>
    <row r="29" spans="1:75" ht="12.75" hidden="1" customHeight="1" outlineLevel="1" x14ac:dyDescent="0.35">
      <c r="A29" s="179"/>
      <c r="C29" s="37" t="s">
        <v>57</v>
      </c>
      <c r="D29" s="24"/>
      <c r="E29" s="2" t="s">
        <v>38</v>
      </c>
      <c r="G29" s="40">
        <f>G27*G28</f>
        <v>0.1222992254382389</v>
      </c>
      <c r="H29" s="24"/>
      <c r="I29" s="16"/>
      <c r="L29" s="2"/>
      <c r="M29" s="2" t="s">
        <v>40</v>
      </c>
      <c r="N29" s="2"/>
      <c r="O29" s="40">
        <f>O27*O28</f>
        <v>0.1222992254382389</v>
      </c>
      <c r="P29" s="21"/>
      <c r="Q29" s="16"/>
      <c r="T29" s="2"/>
      <c r="U29" s="2" t="s">
        <v>40</v>
      </c>
      <c r="V29" s="2"/>
      <c r="W29" s="40">
        <f>W27*W28</f>
        <v>0.1222992254382389</v>
      </c>
      <c r="X29" s="21"/>
      <c r="Y29" s="16"/>
      <c r="Z29" s="4"/>
      <c r="AB29" s="4"/>
      <c r="AC29" s="2" t="s">
        <v>40</v>
      </c>
      <c r="AD29" s="2"/>
      <c r="AE29" s="40">
        <f>AE27*AE28</f>
        <v>0.1222992254382389</v>
      </c>
      <c r="AF29" s="21"/>
      <c r="AG29" s="16"/>
      <c r="AH29" s="4"/>
      <c r="AJ29" s="4"/>
      <c r="AK29" s="2" t="s">
        <v>40</v>
      </c>
      <c r="AL29" s="2"/>
      <c r="AM29" s="40">
        <f>AM27*AM28</f>
        <v>0.1222992254382389</v>
      </c>
      <c r="AN29" s="21"/>
      <c r="AO29" s="16"/>
      <c r="AP29" s="4"/>
      <c r="AQ29" s="4"/>
      <c r="AR29" s="4"/>
      <c r="AS29" s="70" t="s">
        <v>37</v>
      </c>
      <c r="AT29" s="70"/>
      <c r="AU29" s="75">
        <f>AU27*AU28</f>
        <v>0.13225806451612904</v>
      </c>
      <c r="AV29" s="77"/>
      <c r="AW29" s="78"/>
      <c r="AX29" s="78"/>
      <c r="AY29" s="75"/>
      <c r="AZ29" s="4"/>
      <c r="BA29" s="2" t="s">
        <v>37</v>
      </c>
      <c r="BB29" s="2"/>
      <c r="BC29" s="40">
        <f>BC27*BC28</f>
        <v>0.13225806451612904</v>
      </c>
      <c r="BD29" s="21"/>
      <c r="BE29" s="16"/>
      <c r="BF29" s="4"/>
      <c r="BH29" s="4"/>
      <c r="BI29" s="2" t="s">
        <v>37</v>
      </c>
      <c r="BJ29" s="2"/>
      <c r="BK29" s="40">
        <f>BK27*BK28</f>
        <v>0.13225806451612904</v>
      </c>
      <c r="BL29" s="21"/>
      <c r="BM29" s="16"/>
      <c r="BP29" s="4"/>
      <c r="BQ29" s="2" t="s">
        <v>37</v>
      </c>
      <c r="BR29" s="2"/>
      <c r="BS29" s="40">
        <f>BS27*BS28</f>
        <v>0.13225806451612904</v>
      </c>
      <c r="BT29" s="21"/>
      <c r="BU29" s="16"/>
    </row>
    <row r="30" spans="1:75" ht="12.75" customHeight="1" collapsed="1" x14ac:dyDescent="0.35">
      <c r="A30" s="179"/>
      <c r="C30" s="23" t="s">
        <v>24</v>
      </c>
      <c r="D30" s="17"/>
      <c r="E30" s="2" t="s">
        <v>38</v>
      </c>
      <c r="G30" s="25">
        <f>G21+G25+G29</f>
        <v>2.9139828781084383</v>
      </c>
      <c r="I30" s="16">
        <f>I20+I24+I28</f>
        <v>7148</v>
      </c>
      <c r="L30" s="2"/>
      <c r="M30" s="5" t="s">
        <v>40</v>
      </c>
      <c r="N30" s="5"/>
      <c r="O30" s="25">
        <f>O21+O25+O29</f>
        <v>2.9139828781084383</v>
      </c>
      <c r="P30" s="21"/>
      <c r="Q30" s="16">
        <f>Q13*O30</f>
        <v>7167.1461475229344</v>
      </c>
      <c r="R30" s="16"/>
      <c r="T30" s="2"/>
      <c r="U30" s="2" t="s">
        <v>40</v>
      </c>
      <c r="V30" s="2"/>
      <c r="W30" s="25">
        <f>W21+W25+W29</f>
        <v>2.9139828781084383</v>
      </c>
      <c r="X30" s="21"/>
      <c r="Y30" s="16">
        <f>Y13*W30</f>
        <v>7229.3166972477047</v>
      </c>
      <c r="Z30" s="16"/>
      <c r="AB30" s="4"/>
      <c r="AC30" s="2" t="s">
        <v>40</v>
      </c>
      <c r="AD30" s="2"/>
      <c r="AE30" s="25">
        <f>AE21+AE25+AE29</f>
        <v>2.9139828781084383</v>
      </c>
      <c r="AF30" s="25"/>
      <c r="AG30" s="16">
        <f>AG13*AE30</f>
        <v>7226.677537708927</v>
      </c>
      <c r="AH30" s="16"/>
      <c r="AJ30" s="4"/>
      <c r="AK30" s="2" t="s">
        <v>40</v>
      </c>
      <c r="AL30" s="2"/>
      <c r="AM30" s="25">
        <f>AM21+AM25+AM29</f>
        <v>2.9139828781084383</v>
      </c>
      <c r="AN30" s="25"/>
      <c r="AO30" s="16">
        <f>AO13*AM30</f>
        <v>7226.677537708927</v>
      </c>
      <c r="AP30" s="16"/>
      <c r="AQ30" s="7"/>
      <c r="AR30" s="4"/>
      <c r="AS30" s="70" t="s">
        <v>37</v>
      </c>
      <c r="AT30" s="70"/>
      <c r="AU30" s="77">
        <f>AU21+AU25+AU29</f>
        <v>2.9217741935483876</v>
      </c>
      <c r="AV30" s="77"/>
      <c r="AW30" s="78">
        <f>AW20+AW24+AW28</f>
        <v>7246</v>
      </c>
      <c r="AX30" s="78"/>
      <c r="AY30" s="74" t="str">
        <f>IF(AW30&lt;AO30,"F","U")</f>
        <v>U</v>
      </c>
      <c r="AZ30" s="4"/>
      <c r="BA30" s="2" t="s">
        <v>37</v>
      </c>
      <c r="BB30" s="2"/>
      <c r="BC30" s="21">
        <f>BC21+BC25+BC29</f>
        <v>2.9217741935483876</v>
      </c>
      <c r="BD30" s="21"/>
      <c r="BE30" s="16">
        <f>BE20+BE24+BE28</f>
        <v>7246</v>
      </c>
      <c r="BF30" s="16"/>
      <c r="BH30" s="4"/>
      <c r="BI30" s="2" t="s">
        <v>37</v>
      </c>
      <c r="BJ30" s="2"/>
      <c r="BK30" s="21">
        <f>BK21+BK25+BK29</f>
        <v>2.9217741935483876</v>
      </c>
      <c r="BL30" s="21"/>
      <c r="BM30" s="16">
        <f>BM20+BM24+BM28</f>
        <v>7246</v>
      </c>
      <c r="BN30" s="16"/>
      <c r="BP30" s="4"/>
      <c r="BQ30" s="2" t="s">
        <v>37</v>
      </c>
      <c r="BR30" s="2"/>
      <c r="BS30" s="21">
        <f>BS21+BS25+BS29</f>
        <v>2.9217741935483876</v>
      </c>
      <c r="BT30" s="21"/>
      <c r="BU30" s="16">
        <f>BU20+BU24+BU28</f>
        <v>7246</v>
      </c>
      <c r="BV30" s="16"/>
    </row>
    <row r="31" spans="1:75" x14ac:dyDescent="0.35">
      <c r="A31" s="179"/>
      <c r="C31" s="23" t="s">
        <v>47</v>
      </c>
      <c r="E31" s="2" t="s">
        <v>38</v>
      </c>
      <c r="G31" s="25">
        <f>G17-G30</f>
        <v>1.5568691398287813</v>
      </c>
      <c r="I31" s="16">
        <f>I17-I30</f>
        <v>3819</v>
      </c>
      <c r="L31" s="2"/>
      <c r="M31" s="5" t="s">
        <v>40</v>
      </c>
      <c r="N31" s="5"/>
      <c r="O31" s="21">
        <f>O17-O30</f>
        <v>1.5568691398287813</v>
      </c>
      <c r="P31" s="21"/>
      <c r="Q31" s="16">
        <f>Q17-Q30</f>
        <v>3829.2293141284417</v>
      </c>
      <c r="R31" s="16"/>
      <c r="T31" s="2"/>
      <c r="U31" s="5" t="s">
        <v>40</v>
      </c>
      <c r="V31" s="5"/>
      <c r="W31" s="21">
        <f>W17-W30</f>
        <v>1.5568691398287813</v>
      </c>
      <c r="X31" s="21"/>
      <c r="Y31" s="16">
        <f>Y17-Y30</f>
        <v>3862.4455045871564</v>
      </c>
      <c r="Z31" s="16"/>
      <c r="AB31" s="4"/>
      <c r="AC31" s="5" t="s">
        <v>40</v>
      </c>
      <c r="AD31" s="5"/>
      <c r="AE31" s="21">
        <f>AE17-AE30</f>
        <v>1.5568691398287813</v>
      </c>
      <c r="AF31" s="21"/>
      <c r="AG31" s="16">
        <f>AG17-AG30</f>
        <v>3861.0354667753782</v>
      </c>
      <c r="AH31" s="16"/>
      <c r="AJ31" s="4"/>
      <c r="AK31" s="5" t="s">
        <v>40</v>
      </c>
      <c r="AL31" s="5"/>
      <c r="AM31" s="21">
        <f>AM17-AM30</f>
        <v>1.5642429283431749</v>
      </c>
      <c r="AN31" s="21"/>
      <c r="AO31" s="16">
        <f>AO17-AO30</f>
        <v>3879.322462291073</v>
      </c>
      <c r="AP31" s="16"/>
      <c r="AQ31" s="7"/>
      <c r="AR31" s="4"/>
      <c r="AS31" s="2" t="s">
        <v>37</v>
      </c>
      <c r="AT31" s="2"/>
      <c r="AU31" s="21">
        <f>AU17-AU30</f>
        <v>1.5564516129032255</v>
      </c>
      <c r="AV31" s="21"/>
      <c r="AW31" s="16">
        <f>AW17-AW30</f>
        <v>3860</v>
      </c>
      <c r="AX31" s="16"/>
      <c r="AZ31" s="4"/>
      <c r="BA31" s="2" t="s">
        <v>37</v>
      </c>
      <c r="BB31" s="2"/>
      <c r="BC31" s="21">
        <f>BC17-BC30</f>
        <v>1.5564516129032255</v>
      </c>
      <c r="BD31" s="21"/>
      <c r="BE31" s="16">
        <f>BE17-BE30</f>
        <v>3860</v>
      </c>
      <c r="BF31" s="16"/>
      <c r="BH31" s="4"/>
      <c r="BI31" s="2" t="s">
        <v>37</v>
      </c>
      <c r="BJ31" s="2"/>
      <c r="BK31" s="21">
        <f>BK17-BK30</f>
        <v>1.5564516129032255</v>
      </c>
      <c r="BL31" s="21"/>
      <c r="BM31" s="16">
        <f>BM17-BM30</f>
        <v>3860</v>
      </c>
      <c r="BN31" s="16"/>
      <c r="BP31" s="4"/>
      <c r="BQ31" s="2" t="s">
        <v>37</v>
      </c>
      <c r="BR31" s="2"/>
      <c r="BS31" s="21">
        <f>BS17-BS30</f>
        <v>1.5564516129032255</v>
      </c>
      <c r="BT31" s="21"/>
      <c r="BU31" s="16">
        <f>BU17-BU30</f>
        <v>3860</v>
      </c>
      <c r="BV31" s="16"/>
    </row>
    <row r="32" spans="1:75" x14ac:dyDescent="0.35">
      <c r="A32" s="179"/>
      <c r="C32" s="23" t="s">
        <v>39</v>
      </c>
      <c r="E32" s="2"/>
      <c r="G32" s="25"/>
      <c r="I32" s="16"/>
      <c r="L32" s="2"/>
      <c r="M32" s="5"/>
      <c r="N32" s="5"/>
      <c r="O32" s="21"/>
      <c r="P32" s="21"/>
      <c r="Q32" s="16"/>
      <c r="R32" s="16"/>
      <c r="T32" s="2"/>
      <c r="U32" s="5"/>
      <c r="V32" s="5"/>
      <c r="W32" s="21"/>
      <c r="X32" s="21"/>
      <c r="Y32" s="16"/>
      <c r="Z32" s="16"/>
      <c r="AB32" s="4"/>
      <c r="AC32" s="5"/>
      <c r="AD32" s="5"/>
      <c r="AE32" s="21"/>
      <c r="AF32" s="21"/>
      <c r="AG32" s="16"/>
      <c r="AH32" s="16"/>
      <c r="AJ32" s="4"/>
      <c r="AK32" s="5"/>
      <c r="AL32" s="5"/>
      <c r="AM32" s="21"/>
      <c r="AN32" s="21"/>
      <c r="AO32" s="103">
        <f>AO31-AG31</f>
        <v>18.286995515694798</v>
      </c>
      <c r="AP32" s="103"/>
      <c r="AQ32" s="104" t="str">
        <f>IF(AO32&gt;AG32,"F","U")</f>
        <v>F</v>
      </c>
      <c r="AR32" s="4"/>
      <c r="AS32" s="2"/>
      <c r="AT32" s="2"/>
      <c r="AU32" s="21"/>
      <c r="AV32" s="21"/>
      <c r="AW32" s="103">
        <f>AW31-AO31</f>
        <v>-19.322462291072952</v>
      </c>
      <c r="AX32" s="103"/>
      <c r="AY32" s="104" t="str">
        <f>IF(AW32&gt;AO32,"F","U")</f>
        <v>U</v>
      </c>
      <c r="AZ32" s="4"/>
      <c r="BA32" s="2"/>
      <c r="BB32" s="2"/>
      <c r="BC32" s="21"/>
      <c r="BD32" s="21"/>
      <c r="BE32" s="16"/>
      <c r="BF32" s="16"/>
      <c r="BH32" s="4"/>
      <c r="BI32" s="2"/>
      <c r="BJ32" s="2"/>
      <c r="BK32" s="21"/>
      <c r="BL32" s="21"/>
      <c r="BM32" s="16"/>
      <c r="BN32" s="16"/>
      <c r="BP32" s="4"/>
      <c r="BQ32" s="2"/>
      <c r="BR32" s="2"/>
      <c r="BS32" s="21"/>
      <c r="BT32" s="21"/>
      <c r="BU32" s="16"/>
      <c r="BV32" s="16"/>
    </row>
    <row r="33" spans="1:75" ht="6.75" customHeight="1" x14ac:dyDescent="0.35">
      <c r="A33" s="179"/>
      <c r="E33" s="2"/>
      <c r="F33" s="2"/>
      <c r="G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1:75" ht="13.15" x14ac:dyDescent="0.35">
      <c r="A34" s="179"/>
      <c r="C34" s="10" t="s">
        <v>30</v>
      </c>
    </row>
    <row r="35" spans="1:75" ht="12.75" customHeight="1" x14ac:dyDescent="0.35">
      <c r="A35" s="179"/>
      <c r="C35" s="23" t="s">
        <v>48</v>
      </c>
      <c r="E35" s="2" t="s">
        <v>38</v>
      </c>
      <c r="G35" s="21">
        <f>I35/I$14</f>
        <v>8.2058823529411757</v>
      </c>
      <c r="I35" s="16">
        <v>2232</v>
      </c>
      <c r="L35" s="2"/>
      <c r="M35" s="2" t="s">
        <v>40</v>
      </c>
      <c r="O35" s="21">
        <f>G35</f>
        <v>8.2058823529411757</v>
      </c>
      <c r="P35" s="21"/>
      <c r="Q35" s="16">
        <f>O35*Q$14</f>
        <v>2237.9784836697245</v>
      </c>
      <c r="S35" s="2"/>
      <c r="T35" s="2"/>
      <c r="U35" s="2" t="s">
        <v>40</v>
      </c>
      <c r="W35" s="21">
        <f>O35</f>
        <v>8.2058823529411757</v>
      </c>
      <c r="X35" s="21"/>
      <c r="Y35" s="16">
        <f>W35*Y$14</f>
        <v>2257.3915596330271</v>
      </c>
      <c r="Z35" s="2"/>
      <c r="AA35" s="2"/>
      <c r="AB35" s="4"/>
      <c r="AC35" s="2" t="s">
        <v>40</v>
      </c>
      <c r="AE35" s="21">
        <f>W35</f>
        <v>8.2058823529411757</v>
      </c>
      <c r="AF35" s="21"/>
      <c r="AG35" s="16">
        <f>AE35*AG$14</f>
        <v>2264.8235294117644</v>
      </c>
      <c r="AH35" s="2"/>
      <c r="AI35" s="2"/>
      <c r="AJ35" s="2"/>
      <c r="AK35" s="70" t="s">
        <v>37</v>
      </c>
      <c r="AL35" s="70"/>
      <c r="AM35" s="77">
        <f>AO35/AO14</f>
        <v>8.1630434782608692</v>
      </c>
      <c r="AN35" s="77"/>
      <c r="AO35" s="78">
        <v>2253</v>
      </c>
      <c r="AP35" s="78"/>
      <c r="AQ35" s="74" t="str">
        <f>IF(AO35&gt;AG35,"F","U")</f>
        <v>U</v>
      </c>
      <c r="AR35" s="2"/>
      <c r="AS35" s="2" t="str">
        <f>AK35</f>
        <v>A</v>
      </c>
      <c r="AU35" s="40">
        <f>AM35</f>
        <v>8.1630434782608692</v>
      </c>
      <c r="AW35" s="16">
        <f>AO35</f>
        <v>2253</v>
      </c>
      <c r="AX35" s="16"/>
      <c r="AY35" s="2"/>
      <c r="AZ35" s="2"/>
      <c r="BA35" s="2" t="str">
        <f>AS35</f>
        <v>A</v>
      </c>
      <c r="BC35" s="40">
        <f>AU35</f>
        <v>8.1630434782608692</v>
      </c>
      <c r="BE35" s="16">
        <f>AW35</f>
        <v>2253</v>
      </c>
      <c r="BF35" s="16"/>
      <c r="BG35" s="2"/>
      <c r="BH35" s="2"/>
      <c r="BI35" s="2" t="str">
        <f>BA35</f>
        <v>A</v>
      </c>
      <c r="BK35" s="40">
        <f>BC35</f>
        <v>8.1630434782608692</v>
      </c>
      <c r="BM35" s="16">
        <f>BE35</f>
        <v>2253</v>
      </c>
      <c r="BN35" s="16"/>
      <c r="BO35" s="2"/>
      <c r="BP35" s="2"/>
      <c r="BQ35" s="2" t="str">
        <f>BI35</f>
        <v>A</v>
      </c>
      <c r="BS35" s="40">
        <f>BK35</f>
        <v>8.1630434782608692</v>
      </c>
      <c r="BU35" s="16">
        <f>BM35</f>
        <v>2253</v>
      </c>
      <c r="BV35" s="16"/>
      <c r="BW35" s="2"/>
    </row>
    <row r="36" spans="1:75" ht="12.75" hidden="1" customHeight="1" outlineLevel="1" x14ac:dyDescent="0.35">
      <c r="A36" s="179"/>
      <c r="C36" s="24" t="s">
        <v>4</v>
      </c>
      <c r="D36" s="23"/>
      <c r="G36" s="2"/>
      <c r="L36" s="2"/>
      <c r="N36" s="2"/>
      <c r="P36" s="21"/>
      <c r="Q36" s="16"/>
      <c r="T36" s="2"/>
      <c r="V36" s="2"/>
      <c r="X36" s="21"/>
      <c r="Y36" s="16"/>
      <c r="AB36" s="4"/>
      <c r="AD36" s="2"/>
      <c r="AF36" s="21"/>
      <c r="AG36" s="16"/>
      <c r="AJ36" s="4"/>
      <c r="AK36" s="4"/>
      <c r="AL36" s="4"/>
      <c r="AM36" s="2"/>
      <c r="AN36" s="2"/>
      <c r="AQ36" s="2"/>
      <c r="AR36" s="4"/>
      <c r="AS36" s="4"/>
      <c r="AT36" s="4"/>
      <c r="AU36" s="21"/>
      <c r="AV36" s="21"/>
      <c r="AW36" s="2"/>
      <c r="AX36" s="2"/>
      <c r="AZ36" s="4"/>
      <c r="BA36" s="2"/>
      <c r="BB36" s="4"/>
      <c r="BC36" s="40"/>
      <c r="BE36" s="16"/>
      <c r="BF36" s="2"/>
      <c r="BH36" s="4"/>
      <c r="BI36" s="2"/>
      <c r="BJ36" s="4"/>
      <c r="BK36" s="40"/>
      <c r="BM36" s="16"/>
      <c r="BN36" s="2"/>
      <c r="BP36" s="4"/>
      <c r="BQ36" s="2"/>
      <c r="BR36" s="4"/>
      <c r="BS36" s="40"/>
      <c r="BU36" s="16"/>
      <c r="BV36" s="2"/>
    </row>
    <row r="37" spans="1:75" ht="12.75" hidden="1" customHeight="1" outlineLevel="1" x14ac:dyDescent="0.35">
      <c r="A37" s="179"/>
      <c r="C37" s="37" t="s">
        <v>54</v>
      </c>
      <c r="D37" s="24"/>
      <c r="E37" s="2" t="s">
        <v>38</v>
      </c>
      <c r="G37" s="25">
        <f>I37/I$14</f>
        <v>0.95220588235294112</v>
      </c>
      <c r="I37" s="16">
        <v>259</v>
      </c>
      <c r="L37" s="2"/>
      <c r="M37" s="2" t="s">
        <v>40</v>
      </c>
      <c r="O37" s="21">
        <f>G37</f>
        <v>0.95220588235294112</v>
      </c>
      <c r="P37" s="21"/>
      <c r="Q37" s="16">
        <f>O37*Q$14</f>
        <v>259.69373981651376</v>
      </c>
      <c r="R37" s="16"/>
      <c r="T37" s="2"/>
      <c r="U37" s="2" t="s">
        <v>40</v>
      </c>
      <c r="W37" s="21">
        <f>O37</f>
        <v>0.95220588235294112</v>
      </c>
      <c r="X37" s="21"/>
      <c r="Y37" s="16">
        <f>W37*Y$14</f>
        <v>261.94642201834858</v>
      </c>
      <c r="Z37" s="16"/>
      <c r="AB37" s="4"/>
      <c r="AC37" s="2" t="s">
        <v>40</v>
      </c>
      <c r="AE37" s="21">
        <f>W37</f>
        <v>0.95220588235294112</v>
      </c>
      <c r="AF37" s="21"/>
      <c r="AG37" s="16">
        <f>AE37*AG$14</f>
        <v>262.80882352941177</v>
      </c>
      <c r="AH37" s="16"/>
      <c r="AJ37" s="4"/>
      <c r="AK37" s="2" t="s">
        <v>40</v>
      </c>
      <c r="AM37" s="21">
        <f>AE37</f>
        <v>0.95220588235294112</v>
      </c>
      <c r="AN37" s="21"/>
      <c r="AO37" s="16">
        <f>AM37*AO$14</f>
        <v>262.80882352941177</v>
      </c>
      <c r="AP37" s="13"/>
      <c r="AR37" s="4"/>
      <c r="AS37" s="70" t="s">
        <v>37</v>
      </c>
      <c r="AT37" s="70"/>
      <c r="AU37" s="79">
        <f>AW37/AW$14</f>
        <v>0.9311594202898551</v>
      </c>
      <c r="AV37" s="77"/>
      <c r="AW37" s="80">
        <v>257</v>
      </c>
      <c r="AX37" s="80"/>
      <c r="AY37" s="75"/>
      <c r="AZ37" s="4"/>
      <c r="BA37" s="2" t="str">
        <f t="shared" ref="BA37:BA48" si="4">AS37</f>
        <v>A</v>
      </c>
      <c r="BB37" s="2"/>
      <c r="BC37" s="40">
        <f t="shared" ref="BC37:BC47" si="5">AU37</f>
        <v>0.9311594202898551</v>
      </c>
      <c r="BE37" s="16">
        <f>AW37</f>
        <v>257</v>
      </c>
      <c r="BH37" s="4"/>
      <c r="BI37" s="2" t="str">
        <f>BA37</f>
        <v>A</v>
      </c>
      <c r="BJ37" s="2"/>
      <c r="BK37" s="40">
        <f>BC37</f>
        <v>0.9311594202898551</v>
      </c>
      <c r="BM37" s="16">
        <f>BE37</f>
        <v>257</v>
      </c>
      <c r="BP37" s="4"/>
      <c r="BQ37" s="2" t="str">
        <f>BI37</f>
        <v>A</v>
      </c>
      <c r="BR37" s="2"/>
      <c r="BS37" s="40">
        <f>BK37</f>
        <v>0.9311594202898551</v>
      </c>
      <c r="BU37" s="16">
        <f>BM37</f>
        <v>257</v>
      </c>
    </row>
    <row r="38" spans="1:75" ht="12.75" hidden="1" customHeight="1" outlineLevel="1" x14ac:dyDescent="0.35">
      <c r="A38" s="179"/>
      <c r="C38" s="37" t="s">
        <v>53</v>
      </c>
      <c r="D38" s="24"/>
      <c r="E38" s="2" t="s">
        <v>38</v>
      </c>
      <c r="G38" s="21">
        <f>I38/I37</f>
        <v>2.66023166023166</v>
      </c>
      <c r="I38" s="16">
        <v>689</v>
      </c>
      <c r="L38" s="2"/>
      <c r="M38" s="2" t="s">
        <v>40</v>
      </c>
      <c r="N38" s="2"/>
      <c r="O38" s="21">
        <f>G38</f>
        <v>2.66023166023166</v>
      </c>
      <c r="P38" s="21"/>
      <c r="Q38" s="16">
        <f>Q37*O38</f>
        <v>690.84550862385311</v>
      </c>
      <c r="R38" s="16"/>
      <c r="T38" s="2"/>
      <c r="U38" s="2" t="s">
        <v>40</v>
      </c>
      <c r="V38" s="2"/>
      <c r="W38" s="21">
        <f>O38</f>
        <v>2.66023166023166</v>
      </c>
      <c r="X38" s="21"/>
      <c r="Y38" s="16">
        <f>Y37*W38</f>
        <v>696.83816513761451</v>
      </c>
      <c r="Z38" s="16"/>
      <c r="AB38" s="4"/>
      <c r="AC38" s="2" t="s">
        <v>40</v>
      </c>
      <c r="AD38" s="2"/>
      <c r="AE38" s="21">
        <f>W38</f>
        <v>2.66023166023166</v>
      </c>
      <c r="AF38" s="21"/>
      <c r="AG38" s="16">
        <f>AG37*AE38</f>
        <v>699.13235294117646</v>
      </c>
      <c r="AH38" s="16"/>
      <c r="AJ38" s="4"/>
      <c r="AK38" s="2" t="s">
        <v>40</v>
      </c>
      <c r="AL38" s="2"/>
      <c r="AM38" s="21">
        <f>AE38</f>
        <v>2.66023166023166</v>
      </c>
      <c r="AN38" s="21"/>
      <c r="AO38" s="16">
        <f>AO37*AM38</f>
        <v>699.13235294117646</v>
      </c>
      <c r="AP38" s="13"/>
      <c r="AQ38" s="4"/>
      <c r="AR38" s="4"/>
      <c r="AS38" s="70" t="s">
        <v>37</v>
      </c>
      <c r="AT38" s="70"/>
      <c r="AU38" s="77">
        <f>AW38/AW37</f>
        <v>2.6303501945525292</v>
      </c>
      <c r="AV38" s="77"/>
      <c r="AW38" s="78">
        <v>676</v>
      </c>
      <c r="AX38" s="78"/>
      <c r="AY38" s="75"/>
      <c r="AZ38" s="4"/>
      <c r="BA38" s="2" t="str">
        <f t="shared" si="4"/>
        <v>A</v>
      </c>
      <c r="BB38" s="2"/>
      <c r="BC38" s="40">
        <f t="shared" si="5"/>
        <v>2.6303501945525292</v>
      </c>
      <c r="BE38" s="16">
        <f t="shared" ref="BE38:BE46" si="6">AW38</f>
        <v>676</v>
      </c>
      <c r="BH38" s="4"/>
      <c r="BI38" s="2" t="str">
        <f>BA38</f>
        <v>A</v>
      </c>
      <c r="BJ38" s="2"/>
      <c r="BK38" s="40">
        <f>BC38</f>
        <v>2.6303501945525292</v>
      </c>
      <c r="BM38" s="16">
        <f>BE38</f>
        <v>676</v>
      </c>
      <c r="BP38" s="4"/>
      <c r="BQ38" s="2" t="str">
        <f>BI38</f>
        <v>A</v>
      </c>
      <c r="BR38" s="2"/>
      <c r="BS38" s="40">
        <f>BK38</f>
        <v>2.6303501945525292</v>
      </c>
      <c r="BU38" s="16">
        <f>BM38</f>
        <v>676</v>
      </c>
    </row>
    <row r="39" spans="1:75" ht="12.75" hidden="1" customHeight="1" outlineLevel="1" x14ac:dyDescent="0.35">
      <c r="A39" s="179"/>
      <c r="C39" s="37" t="s">
        <v>57</v>
      </c>
      <c r="D39" s="24"/>
      <c r="E39" s="2" t="s">
        <v>38</v>
      </c>
      <c r="G39" s="40">
        <f>G37*G38</f>
        <v>2.5330882352941173</v>
      </c>
      <c r="I39" s="16"/>
      <c r="L39" s="2"/>
      <c r="M39" s="2" t="s">
        <v>40</v>
      </c>
      <c r="N39" s="2"/>
      <c r="O39" s="40">
        <f>O37*O38</f>
        <v>2.5330882352941173</v>
      </c>
      <c r="P39" s="21"/>
      <c r="Q39" s="16"/>
      <c r="R39" s="16"/>
      <c r="T39" s="2"/>
      <c r="U39" s="2" t="s">
        <v>40</v>
      </c>
      <c r="V39" s="2"/>
      <c r="W39" s="40">
        <f>W37*W38</f>
        <v>2.5330882352941173</v>
      </c>
      <c r="X39" s="21"/>
      <c r="Y39" s="16"/>
      <c r="Z39" s="16"/>
      <c r="AB39" s="4"/>
      <c r="AC39" s="2" t="s">
        <v>40</v>
      </c>
      <c r="AD39" s="2"/>
      <c r="AE39" s="40">
        <f>AE37*AE38</f>
        <v>2.5330882352941173</v>
      </c>
      <c r="AF39" s="21"/>
      <c r="AG39" s="16"/>
      <c r="AH39" s="16"/>
      <c r="AJ39" s="4"/>
      <c r="AK39" s="2" t="s">
        <v>40</v>
      </c>
      <c r="AL39" s="2"/>
      <c r="AM39" s="40">
        <f>AM37*AM38</f>
        <v>2.5330882352941173</v>
      </c>
      <c r="AN39" s="21"/>
      <c r="AO39" s="16"/>
      <c r="AP39" s="13"/>
      <c r="AQ39" s="4"/>
      <c r="AR39" s="4"/>
      <c r="AS39" s="70" t="s">
        <v>37</v>
      </c>
      <c r="AT39" s="70"/>
      <c r="AU39" s="75">
        <f>AU37*AU38</f>
        <v>2.4492753623188408</v>
      </c>
      <c r="AV39" s="77"/>
      <c r="AW39" s="78"/>
      <c r="AX39" s="78"/>
      <c r="AY39" s="75"/>
      <c r="AZ39" s="4"/>
      <c r="BA39" s="2" t="str">
        <f t="shared" si="4"/>
        <v>A</v>
      </c>
      <c r="BB39" s="2"/>
      <c r="BC39" s="40">
        <f t="shared" si="5"/>
        <v>2.4492753623188408</v>
      </c>
      <c r="BE39" s="16"/>
      <c r="BH39" s="4"/>
      <c r="BI39" s="2" t="str">
        <f>BA39</f>
        <v>A</v>
      </c>
      <c r="BJ39" s="2"/>
      <c r="BK39" s="40">
        <f>BC39</f>
        <v>2.4492753623188408</v>
      </c>
      <c r="BM39" s="16"/>
      <c r="BP39" s="4"/>
      <c r="BQ39" s="2" t="str">
        <f>BI39</f>
        <v>A</v>
      </c>
      <c r="BR39" s="2"/>
      <c r="BS39" s="40">
        <f>BK39</f>
        <v>2.4492753623188408</v>
      </c>
      <c r="BU39" s="16"/>
    </row>
    <row r="40" spans="1:75" ht="12.75" hidden="1" customHeight="1" outlineLevel="1" x14ac:dyDescent="0.35">
      <c r="A40" s="179"/>
      <c r="C40" s="24" t="s">
        <v>17</v>
      </c>
      <c r="D40" s="23"/>
      <c r="E40" s="2"/>
      <c r="G40" s="2"/>
      <c r="L40" s="2"/>
      <c r="N40" s="2"/>
      <c r="P40" s="21"/>
      <c r="Q40" s="16"/>
      <c r="T40" s="2"/>
      <c r="V40" s="2"/>
      <c r="X40" s="21"/>
      <c r="Y40" s="16"/>
      <c r="AB40" s="4"/>
      <c r="AD40" s="2"/>
      <c r="AF40" s="21"/>
      <c r="AG40" s="16"/>
      <c r="AJ40" s="4"/>
      <c r="AL40" s="2"/>
      <c r="AN40" s="21"/>
      <c r="AO40" s="16"/>
      <c r="AP40" s="13"/>
      <c r="AQ40" s="7"/>
      <c r="AR40" s="4"/>
      <c r="AS40" s="2"/>
      <c r="AT40" s="2"/>
      <c r="AU40" s="21"/>
      <c r="AV40" s="21"/>
      <c r="AW40" s="7"/>
      <c r="AX40" s="7"/>
      <c r="AZ40" s="4"/>
      <c r="BA40" s="2"/>
      <c r="BB40" s="2"/>
      <c r="BC40" s="40"/>
      <c r="BE40" s="16"/>
      <c r="BH40" s="4"/>
      <c r="BI40" s="2"/>
      <c r="BJ40" s="2"/>
      <c r="BK40" s="40"/>
      <c r="BM40" s="16"/>
      <c r="BP40" s="4"/>
      <c r="BQ40" s="2"/>
      <c r="BR40" s="2"/>
      <c r="BS40" s="40"/>
      <c r="BU40" s="16"/>
    </row>
    <row r="41" spans="1:75" ht="12.75" hidden="1" customHeight="1" outlineLevel="1" x14ac:dyDescent="0.35">
      <c r="A41" s="179"/>
      <c r="C41" s="37" t="s">
        <v>54</v>
      </c>
      <c r="D41" s="24"/>
      <c r="E41" s="2" t="s">
        <v>38</v>
      </c>
      <c r="G41" s="25">
        <f>I41/I$14</f>
        <v>0.72058823529411764</v>
      </c>
      <c r="I41" s="16">
        <v>196</v>
      </c>
      <c r="L41" s="2"/>
      <c r="M41" s="2" t="s">
        <v>40</v>
      </c>
      <c r="N41" s="2"/>
      <c r="O41" s="21">
        <f>G41</f>
        <v>0.72058823529411764</v>
      </c>
      <c r="P41" s="21"/>
      <c r="Q41" s="16">
        <f>O41*Q$14</f>
        <v>196.52499229357798</v>
      </c>
      <c r="R41" s="16"/>
      <c r="T41" s="2"/>
      <c r="U41" s="2" t="s">
        <v>40</v>
      </c>
      <c r="V41" s="2"/>
      <c r="W41" s="21">
        <f>O41</f>
        <v>0.72058823529411764</v>
      </c>
      <c r="X41" s="21"/>
      <c r="Y41" s="16">
        <f>W41*Y$14</f>
        <v>198.22972477064218</v>
      </c>
      <c r="Z41" s="16"/>
      <c r="AB41" s="4"/>
      <c r="AC41" s="2" t="s">
        <v>40</v>
      </c>
      <c r="AD41" s="2"/>
      <c r="AE41" s="21">
        <f>W41</f>
        <v>0.72058823529411764</v>
      </c>
      <c r="AF41" s="21"/>
      <c r="AG41" s="16">
        <f>AE41*AG$14</f>
        <v>198.88235294117646</v>
      </c>
      <c r="AH41" s="16"/>
      <c r="AJ41" s="4"/>
      <c r="AK41" s="2" t="s">
        <v>40</v>
      </c>
      <c r="AL41" s="2"/>
      <c r="AM41" s="21">
        <f>AE41</f>
        <v>0.72058823529411764</v>
      </c>
      <c r="AN41" s="21"/>
      <c r="AO41" s="16">
        <f>AM41*AO$14</f>
        <v>198.88235294117646</v>
      </c>
      <c r="AP41" s="13"/>
      <c r="AQ41" s="2"/>
      <c r="AR41" s="4"/>
      <c r="AS41" s="70" t="s">
        <v>37</v>
      </c>
      <c r="AT41" s="70"/>
      <c r="AU41" s="79">
        <f>AW41/AW$14</f>
        <v>0.71376811594202894</v>
      </c>
      <c r="AV41" s="77"/>
      <c r="AW41" s="80">
        <v>197</v>
      </c>
      <c r="AX41" s="80"/>
      <c r="AY41" s="75"/>
      <c r="AZ41" s="4"/>
      <c r="BA41" s="2" t="str">
        <f t="shared" si="4"/>
        <v>A</v>
      </c>
      <c r="BB41" s="2"/>
      <c r="BC41" s="40">
        <f t="shared" si="5"/>
        <v>0.71376811594202894</v>
      </c>
      <c r="BE41" s="16">
        <f t="shared" si="6"/>
        <v>197</v>
      </c>
      <c r="BH41" s="4"/>
      <c r="BI41" s="2" t="str">
        <f>BA41</f>
        <v>A</v>
      </c>
      <c r="BJ41" s="2"/>
      <c r="BK41" s="40">
        <f>BC41</f>
        <v>0.71376811594202894</v>
      </c>
      <c r="BM41" s="16">
        <f>BE41</f>
        <v>197</v>
      </c>
      <c r="BP41" s="4"/>
      <c r="BQ41" s="2" t="str">
        <f>BI41</f>
        <v>A</v>
      </c>
      <c r="BR41" s="2"/>
      <c r="BS41" s="40">
        <f>BK41</f>
        <v>0.71376811594202894</v>
      </c>
      <c r="BU41" s="16">
        <f>BM41</f>
        <v>197</v>
      </c>
    </row>
    <row r="42" spans="1:75" ht="12.75" hidden="1" customHeight="1" outlineLevel="1" x14ac:dyDescent="0.35">
      <c r="A42" s="179"/>
      <c r="C42" s="37" t="s">
        <v>53</v>
      </c>
      <c r="D42" s="24"/>
      <c r="E42" s="2" t="s">
        <v>38</v>
      </c>
      <c r="G42" s="21">
        <f>I42/I41</f>
        <v>2.1683673469387754</v>
      </c>
      <c r="I42" s="16">
        <v>425</v>
      </c>
      <c r="L42" s="2"/>
      <c r="M42" s="2" t="s">
        <v>40</v>
      </c>
      <c r="N42" s="2"/>
      <c r="O42" s="21">
        <f>G42</f>
        <v>2.1683673469387754</v>
      </c>
      <c r="P42" s="21"/>
      <c r="Q42" s="16">
        <f>Q41*O42</f>
        <v>426.13837614678897</v>
      </c>
      <c r="R42" s="16"/>
      <c r="T42" s="2"/>
      <c r="U42" s="2" t="s">
        <v>40</v>
      </c>
      <c r="V42" s="2"/>
      <c r="W42" s="21">
        <f>O42</f>
        <v>2.1683673469387754</v>
      </c>
      <c r="X42" s="21"/>
      <c r="Y42" s="16">
        <f>Y41*W42</f>
        <v>429.83486238532106</v>
      </c>
      <c r="Z42" s="16"/>
      <c r="AB42" s="4"/>
      <c r="AC42" s="2" t="s">
        <v>40</v>
      </c>
      <c r="AD42" s="2"/>
      <c r="AE42" s="21">
        <f>W42</f>
        <v>2.1683673469387754</v>
      </c>
      <c r="AF42" s="21"/>
      <c r="AG42" s="16">
        <f>AG41*AE42</f>
        <v>431.24999999999994</v>
      </c>
      <c r="AH42" s="16"/>
      <c r="AJ42" s="4"/>
      <c r="AK42" s="2" t="s">
        <v>40</v>
      </c>
      <c r="AL42" s="2"/>
      <c r="AM42" s="21">
        <f>AE42</f>
        <v>2.1683673469387754</v>
      </c>
      <c r="AN42" s="21"/>
      <c r="AO42" s="16">
        <f>AO41*AM42</f>
        <v>431.24999999999994</v>
      </c>
      <c r="AP42" s="13"/>
      <c r="AQ42" s="4"/>
      <c r="AR42" s="4"/>
      <c r="AS42" s="70" t="s">
        <v>37</v>
      </c>
      <c r="AT42" s="70"/>
      <c r="AU42" s="77">
        <f>AW42/AW41</f>
        <v>2.1827411167512691</v>
      </c>
      <c r="AV42" s="77"/>
      <c r="AW42" s="78">
        <v>430</v>
      </c>
      <c r="AX42" s="78"/>
      <c r="AY42" s="75"/>
      <c r="AZ42" s="4"/>
      <c r="BA42" s="2" t="str">
        <f t="shared" si="4"/>
        <v>A</v>
      </c>
      <c r="BB42" s="2"/>
      <c r="BC42" s="40">
        <f t="shared" si="5"/>
        <v>2.1827411167512691</v>
      </c>
      <c r="BE42" s="16">
        <f t="shared" si="6"/>
        <v>430</v>
      </c>
      <c r="BH42" s="4"/>
      <c r="BI42" s="2" t="str">
        <f>BA42</f>
        <v>A</v>
      </c>
      <c r="BJ42" s="2"/>
      <c r="BK42" s="40">
        <f>BC42</f>
        <v>2.1827411167512691</v>
      </c>
      <c r="BM42" s="16">
        <f>BE42</f>
        <v>430</v>
      </c>
      <c r="BP42" s="4"/>
      <c r="BQ42" s="2" t="str">
        <f>BI42</f>
        <v>A</v>
      </c>
      <c r="BR42" s="2"/>
      <c r="BS42" s="40">
        <f>BK42</f>
        <v>2.1827411167512691</v>
      </c>
      <c r="BU42" s="16">
        <f>BM42</f>
        <v>430</v>
      </c>
    </row>
    <row r="43" spans="1:75" ht="12.75" hidden="1" customHeight="1" outlineLevel="1" x14ac:dyDescent="0.35">
      <c r="A43" s="179"/>
      <c r="C43" s="37" t="s">
        <v>57</v>
      </c>
      <c r="D43" s="24"/>
      <c r="E43" s="2" t="s">
        <v>38</v>
      </c>
      <c r="G43" s="40">
        <f>G41*G42</f>
        <v>1.5625</v>
      </c>
      <c r="I43" s="16"/>
      <c r="L43" s="2"/>
      <c r="M43" s="2" t="s">
        <v>40</v>
      </c>
      <c r="N43" s="2"/>
      <c r="O43" s="40">
        <f>O41*O42</f>
        <v>1.5625</v>
      </c>
      <c r="P43" s="21"/>
      <c r="Q43" s="16"/>
      <c r="R43" s="16"/>
      <c r="T43" s="2"/>
      <c r="U43" s="2" t="s">
        <v>40</v>
      </c>
      <c r="V43" s="2"/>
      <c r="W43" s="40">
        <f>W41*W42</f>
        <v>1.5625</v>
      </c>
      <c r="X43" s="21"/>
      <c r="Y43" s="16"/>
      <c r="Z43" s="16"/>
      <c r="AB43" s="4"/>
      <c r="AC43" s="2" t="s">
        <v>40</v>
      </c>
      <c r="AD43" s="2"/>
      <c r="AE43" s="40">
        <f>AE41*AE42</f>
        <v>1.5625</v>
      </c>
      <c r="AF43" s="21"/>
      <c r="AG43" s="16"/>
      <c r="AH43" s="16"/>
      <c r="AJ43" s="4"/>
      <c r="AK43" s="2" t="s">
        <v>40</v>
      </c>
      <c r="AL43" s="2"/>
      <c r="AM43" s="40">
        <f>AM41*AM42</f>
        <v>1.5625</v>
      </c>
      <c r="AN43" s="21"/>
      <c r="AO43" s="16"/>
      <c r="AP43" s="13"/>
      <c r="AQ43" s="4"/>
      <c r="AR43" s="4"/>
      <c r="AS43" s="70" t="s">
        <v>37</v>
      </c>
      <c r="AT43" s="70"/>
      <c r="AU43" s="75">
        <f>AU41*AU42</f>
        <v>1.5579710144927537</v>
      </c>
      <c r="AV43" s="77"/>
      <c r="AW43" s="78"/>
      <c r="AX43" s="78"/>
      <c r="AY43" s="75"/>
      <c r="AZ43" s="4"/>
      <c r="BA43" s="2" t="str">
        <f t="shared" si="4"/>
        <v>A</v>
      </c>
      <c r="BB43" s="2"/>
      <c r="BC43" s="40">
        <f t="shared" si="5"/>
        <v>1.5579710144927537</v>
      </c>
      <c r="BE43" s="16"/>
      <c r="BH43" s="4"/>
      <c r="BI43" s="2" t="str">
        <f>BA43</f>
        <v>A</v>
      </c>
      <c r="BJ43" s="2"/>
      <c r="BK43" s="40">
        <f>BC43</f>
        <v>1.5579710144927537</v>
      </c>
      <c r="BM43" s="16"/>
      <c r="BP43" s="4"/>
      <c r="BQ43" s="2" t="str">
        <f>BI43</f>
        <v>A</v>
      </c>
      <c r="BR43" s="2"/>
      <c r="BS43" s="40">
        <f>BK43</f>
        <v>1.5579710144927537</v>
      </c>
      <c r="BU43" s="16"/>
    </row>
    <row r="44" spans="1:75" ht="12.75" hidden="1" customHeight="1" outlineLevel="1" x14ac:dyDescent="0.35">
      <c r="A44" s="179"/>
      <c r="C44" s="24" t="s">
        <v>1</v>
      </c>
      <c r="D44" s="23"/>
      <c r="E44" s="2"/>
      <c r="G44" s="2"/>
      <c r="L44" s="2"/>
      <c r="P44" s="21"/>
      <c r="Q44" s="16"/>
      <c r="T44" s="2"/>
      <c r="X44" s="21"/>
      <c r="Y44" s="16"/>
      <c r="AB44" s="4"/>
      <c r="AF44" s="21"/>
      <c r="AG44" s="16"/>
      <c r="AJ44" s="4"/>
      <c r="AN44" s="21"/>
      <c r="AO44" s="16"/>
      <c r="AP44" s="13"/>
      <c r="AQ44" s="7"/>
      <c r="AR44" s="4"/>
      <c r="AS44" s="2"/>
      <c r="AT44" s="2"/>
      <c r="AU44" s="21"/>
      <c r="AV44" s="21"/>
      <c r="AW44" s="7"/>
      <c r="AX44" s="7"/>
      <c r="AZ44" s="4"/>
      <c r="BA44" s="2"/>
      <c r="BB44" s="4"/>
      <c r="BC44" s="40"/>
      <c r="BE44" s="16"/>
      <c r="BH44" s="4"/>
      <c r="BI44" s="2"/>
      <c r="BJ44" s="4"/>
      <c r="BK44" s="40"/>
      <c r="BM44" s="16"/>
      <c r="BP44" s="4"/>
      <c r="BQ44" s="2"/>
      <c r="BR44" s="4"/>
      <c r="BS44" s="40"/>
      <c r="BU44" s="16"/>
    </row>
    <row r="45" spans="1:75" ht="12.75" hidden="1" customHeight="1" outlineLevel="1" x14ac:dyDescent="0.35">
      <c r="A45" s="179"/>
      <c r="C45" s="37" t="s">
        <v>55</v>
      </c>
      <c r="D45" s="24"/>
      <c r="E45" s="2" t="s">
        <v>38</v>
      </c>
      <c r="G45" s="25">
        <f>I45/I$14</f>
        <v>8.9117647058823524E-2</v>
      </c>
      <c r="I45" s="13">
        <v>24.24</v>
      </c>
      <c r="L45" s="2"/>
      <c r="M45" s="2" t="s">
        <v>40</v>
      </c>
      <c r="N45" s="2"/>
      <c r="O45" s="21">
        <f>G45</f>
        <v>8.9117647058823524E-2</v>
      </c>
      <c r="P45" s="21"/>
      <c r="Q45" s="16">
        <f>O45*Q$14</f>
        <v>24.304927618348621</v>
      </c>
      <c r="R45" s="26"/>
      <c r="T45" s="2"/>
      <c r="U45" s="2" t="s">
        <v>40</v>
      </c>
      <c r="V45" s="2"/>
      <c r="W45" s="21">
        <f>O45</f>
        <v>8.9117647058823524E-2</v>
      </c>
      <c r="X45" s="21"/>
      <c r="Y45" s="16">
        <f>W45*Y$14</f>
        <v>24.515757798165133</v>
      </c>
      <c r="Z45" s="26"/>
      <c r="AB45" s="4"/>
      <c r="AC45" s="2" t="s">
        <v>40</v>
      </c>
      <c r="AD45" s="2"/>
      <c r="AE45" s="21">
        <f>W45</f>
        <v>8.9117647058823524E-2</v>
      </c>
      <c r="AF45" s="21"/>
      <c r="AG45" s="16">
        <f>AE45*AG$14</f>
        <v>24.596470588235292</v>
      </c>
      <c r="AH45" s="26"/>
      <c r="AJ45" s="4"/>
      <c r="AK45" s="2" t="s">
        <v>40</v>
      </c>
      <c r="AL45" s="2"/>
      <c r="AM45" s="21">
        <f>AE45</f>
        <v>8.9117647058823524E-2</v>
      </c>
      <c r="AN45" s="21"/>
      <c r="AO45" s="16">
        <f>AM45*AO$14</f>
        <v>24.596470588235292</v>
      </c>
      <c r="AP45" s="13"/>
      <c r="AQ45" s="2"/>
      <c r="AR45" s="4"/>
      <c r="AS45" s="70" t="s">
        <v>37</v>
      </c>
      <c r="AT45" s="70"/>
      <c r="AU45" s="79">
        <f>AW45/AW$14</f>
        <v>8.4384057971014489E-2</v>
      </c>
      <c r="AV45" s="77"/>
      <c r="AW45" s="78">
        <v>23.29</v>
      </c>
      <c r="AX45" s="78"/>
      <c r="AY45" s="75"/>
      <c r="AZ45" s="4"/>
      <c r="BA45" s="2" t="str">
        <f t="shared" si="4"/>
        <v>A</v>
      </c>
      <c r="BB45" s="2"/>
      <c r="BC45" s="40">
        <f t="shared" si="5"/>
        <v>8.4384057971014489E-2</v>
      </c>
      <c r="BE45" s="16">
        <f t="shared" si="6"/>
        <v>23.29</v>
      </c>
      <c r="BH45" s="4"/>
      <c r="BI45" s="2" t="str">
        <f>BA45</f>
        <v>A</v>
      </c>
      <c r="BJ45" s="2"/>
      <c r="BK45" s="40">
        <f>BC45</f>
        <v>8.4384057971014489E-2</v>
      </c>
      <c r="BM45" s="16">
        <f>BE45</f>
        <v>23.29</v>
      </c>
      <c r="BP45" s="4"/>
      <c r="BQ45" s="2" t="str">
        <f>BI45</f>
        <v>A</v>
      </c>
      <c r="BR45" s="2"/>
      <c r="BS45" s="40">
        <f>BK45</f>
        <v>8.4384057971014489E-2</v>
      </c>
      <c r="BU45" s="16">
        <f>BM45</f>
        <v>23.29</v>
      </c>
    </row>
    <row r="46" spans="1:75" ht="12.75" hidden="1" customHeight="1" outlineLevel="1" x14ac:dyDescent="0.35">
      <c r="A46" s="179"/>
      <c r="C46" s="37" t="s">
        <v>56</v>
      </c>
      <c r="D46" s="24"/>
      <c r="E46" s="2" t="s">
        <v>38</v>
      </c>
      <c r="G46" s="21">
        <f>I46/I45</f>
        <v>9.0759075907590763</v>
      </c>
      <c r="I46" s="16">
        <v>220</v>
      </c>
      <c r="L46" s="2"/>
      <c r="M46" s="2" t="s">
        <v>40</v>
      </c>
      <c r="N46" s="2"/>
      <c r="O46" s="21">
        <f>G46</f>
        <v>9.0759075907590763</v>
      </c>
      <c r="P46" s="21"/>
      <c r="Q46" s="16">
        <f>Q45*O46</f>
        <v>220.58927706422017</v>
      </c>
      <c r="R46" s="16"/>
      <c r="T46" s="2"/>
      <c r="U46" s="2" t="s">
        <v>40</v>
      </c>
      <c r="V46" s="2"/>
      <c r="W46" s="21">
        <f>O46</f>
        <v>9.0759075907590763</v>
      </c>
      <c r="X46" s="21"/>
      <c r="Y46" s="16">
        <f>Y45*W46</f>
        <v>222.50275229357794</v>
      </c>
      <c r="Z46" s="16"/>
      <c r="AB46" s="4"/>
      <c r="AC46" s="2" t="s">
        <v>40</v>
      </c>
      <c r="AD46" s="2"/>
      <c r="AE46" s="21">
        <f>W46</f>
        <v>9.0759075907590763</v>
      </c>
      <c r="AF46" s="21"/>
      <c r="AG46" s="16">
        <f>AG45*AE46</f>
        <v>223.23529411764704</v>
      </c>
      <c r="AH46" s="16"/>
      <c r="AJ46" s="4"/>
      <c r="AK46" s="2" t="s">
        <v>40</v>
      </c>
      <c r="AL46" s="2"/>
      <c r="AM46" s="21">
        <f>AE46</f>
        <v>9.0759075907590763</v>
      </c>
      <c r="AN46" s="21"/>
      <c r="AO46" s="16">
        <f>AO45*AM46</f>
        <v>223.23529411764704</v>
      </c>
      <c r="AP46" s="13"/>
      <c r="AQ46" s="4"/>
      <c r="AR46" s="4"/>
      <c r="AS46" s="70" t="s">
        <v>37</v>
      </c>
      <c r="AT46" s="70"/>
      <c r="AU46" s="77">
        <f>AW46/AW45</f>
        <v>9.1026191498497209</v>
      </c>
      <c r="AV46" s="77"/>
      <c r="AW46" s="78">
        <v>212</v>
      </c>
      <c r="AX46" s="78"/>
      <c r="AY46" s="75"/>
      <c r="AZ46" s="4"/>
      <c r="BA46" s="2" t="str">
        <f t="shared" si="4"/>
        <v>A</v>
      </c>
      <c r="BB46" s="2"/>
      <c r="BC46" s="40">
        <f t="shared" si="5"/>
        <v>9.1026191498497209</v>
      </c>
      <c r="BE46" s="16">
        <f t="shared" si="6"/>
        <v>212</v>
      </c>
      <c r="BH46" s="4"/>
      <c r="BI46" s="2" t="str">
        <f>BA46</f>
        <v>A</v>
      </c>
      <c r="BJ46" s="2"/>
      <c r="BK46" s="40">
        <f>BC46</f>
        <v>9.1026191498497209</v>
      </c>
      <c r="BM46" s="16">
        <f>BE46</f>
        <v>212</v>
      </c>
      <c r="BP46" s="4"/>
      <c r="BQ46" s="2" t="str">
        <f>BI46</f>
        <v>A</v>
      </c>
      <c r="BR46" s="2"/>
      <c r="BS46" s="40">
        <f>BK46</f>
        <v>9.1026191498497209</v>
      </c>
      <c r="BU46" s="16">
        <f>BM46</f>
        <v>212</v>
      </c>
    </row>
    <row r="47" spans="1:75" ht="12.75" hidden="1" customHeight="1" outlineLevel="1" x14ac:dyDescent="0.35">
      <c r="A47" s="179"/>
      <c r="C47" s="37" t="s">
        <v>57</v>
      </c>
      <c r="D47" s="24"/>
      <c r="E47" s="2" t="s">
        <v>38</v>
      </c>
      <c r="G47" s="40">
        <f>G45*G46</f>
        <v>0.80882352941176472</v>
      </c>
      <c r="I47" s="16"/>
      <c r="L47" s="2"/>
      <c r="M47" s="2" t="s">
        <v>40</v>
      </c>
      <c r="N47" s="2"/>
      <c r="O47" s="40">
        <f>O45*O46</f>
        <v>0.80882352941176472</v>
      </c>
      <c r="P47" s="21"/>
      <c r="Q47" s="16"/>
      <c r="R47" s="16"/>
      <c r="T47" s="2"/>
      <c r="U47" s="2" t="s">
        <v>40</v>
      </c>
      <c r="V47" s="2"/>
      <c r="W47" s="40">
        <f>W45*W46</f>
        <v>0.80882352941176472</v>
      </c>
      <c r="X47" s="21"/>
      <c r="Y47" s="16"/>
      <c r="Z47" s="16"/>
      <c r="AB47" s="4"/>
      <c r="AC47" s="2" t="s">
        <v>40</v>
      </c>
      <c r="AD47" s="2"/>
      <c r="AE47" s="40">
        <f>AE45*AE46</f>
        <v>0.80882352941176472</v>
      </c>
      <c r="AF47" s="21"/>
      <c r="AG47" s="16"/>
      <c r="AH47" s="16"/>
      <c r="AJ47" s="4"/>
      <c r="AK47" s="2" t="s">
        <v>40</v>
      </c>
      <c r="AL47" s="2"/>
      <c r="AM47" s="40">
        <f>AM45*AM46</f>
        <v>0.80882352941176472</v>
      </c>
      <c r="AN47" s="21"/>
      <c r="AO47" s="16"/>
      <c r="AP47" s="13"/>
      <c r="AQ47" s="4"/>
      <c r="AR47" s="4"/>
      <c r="AS47" s="70" t="s">
        <v>37</v>
      </c>
      <c r="AT47" s="70"/>
      <c r="AU47" s="75">
        <f>AU45*AU46</f>
        <v>0.76811594202898548</v>
      </c>
      <c r="AV47" s="77"/>
      <c r="AW47" s="78"/>
      <c r="AX47" s="78"/>
      <c r="AY47" s="75"/>
      <c r="AZ47" s="4"/>
      <c r="BA47" s="2" t="str">
        <f t="shared" si="4"/>
        <v>A</v>
      </c>
      <c r="BB47" s="2"/>
      <c r="BC47" s="40">
        <f t="shared" si="5"/>
        <v>0.76811594202898548</v>
      </c>
      <c r="BE47" s="16"/>
      <c r="BH47" s="4"/>
      <c r="BI47" s="2" t="str">
        <f>BA47</f>
        <v>A</v>
      </c>
      <c r="BJ47" s="2"/>
      <c r="BK47" s="40">
        <f>BC47</f>
        <v>0.76811594202898548</v>
      </c>
      <c r="BM47" s="16"/>
      <c r="BP47" s="4"/>
      <c r="BQ47" s="2" t="str">
        <f>BI47</f>
        <v>A</v>
      </c>
      <c r="BR47" s="2"/>
      <c r="BS47" s="40">
        <f>BK47</f>
        <v>0.76811594202898548</v>
      </c>
      <c r="BU47" s="16"/>
    </row>
    <row r="48" spans="1:75" ht="12.75" customHeight="1" collapsed="1" x14ac:dyDescent="0.35">
      <c r="A48" s="179"/>
      <c r="C48" s="23" t="s">
        <v>24</v>
      </c>
      <c r="E48" s="2" t="s">
        <v>38</v>
      </c>
      <c r="G48" s="25">
        <f>G39+G43+G47</f>
        <v>4.9044117647058822</v>
      </c>
      <c r="I48" s="16">
        <f>I38+I42+I46</f>
        <v>1334</v>
      </c>
      <c r="L48" s="2"/>
      <c r="M48" s="5" t="s">
        <v>40</v>
      </c>
      <c r="N48" s="5"/>
      <c r="O48" s="25">
        <f>O39+O43+O47</f>
        <v>4.9044117647058822</v>
      </c>
      <c r="P48" s="21"/>
      <c r="Q48" s="16">
        <f>Q38+Q42+Q46</f>
        <v>1337.5731618348623</v>
      </c>
      <c r="R48" s="16"/>
      <c r="T48" s="2"/>
      <c r="U48" s="5" t="s">
        <v>40</v>
      </c>
      <c r="V48" s="5"/>
      <c r="W48" s="25">
        <f>W39+W43+W47</f>
        <v>4.9044117647058822</v>
      </c>
      <c r="X48" s="21"/>
      <c r="Y48" s="16">
        <f>Y38+Y42+Y46</f>
        <v>1349.1757798165136</v>
      </c>
      <c r="Z48" s="16"/>
      <c r="AB48" s="4"/>
      <c r="AC48" s="5" t="s">
        <v>40</v>
      </c>
      <c r="AD48" s="5"/>
      <c r="AE48" s="25">
        <f>AE39+AE43+AE47</f>
        <v>4.9044117647058822</v>
      </c>
      <c r="AF48" s="21"/>
      <c r="AG48" s="16">
        <f>AG38+AG42+AG46</f>
        <v>1353.6176470588234</v>
      </c>
      <c r="AH48" s="16"/>
      <c r="AJ48" s="4"/>
      <c r="AK48" s="5" t="s">
        <v>40</v>
      </c>
      <c r="AL48" s="5"/>
      <c r="AM48" s="25">
        <f>AM39+AM43+AM47</f>
        <v>4.9044117647058822</v>
      </c>
      <c r="AN48" s="21"/>
      <c r="AO48" s="16">
        <f>AO38+AO42+AO46</f>
        <v>1353.6176470588234</v>
      </c>
      <c r="AP48" s="13"/>
      <c r="AQ48" s="7"/>
      <c r="AR48" s="4"/>
      <c r="AS48" s="70" t="s">
        <v>37</v>
      </c>
      <c r="AT48" s="70"/>
      <c r="AU48" s="77">
        <f>AU39+AU43+AU47</f>
        <v>4.77536231884058</v>
      </c>
      <c r="AV48" s="77"/>
      <c r="AW48" s="78">
        <f>AU48*AW14</f>
        <v>1318</v>
      </c>
      <c r="AX48" s="78"/>
      <c r="AY48" s="74" t="str">
        <f>IF(AW48&lt;AO48,"F","U")</f>
        <v>F</v>
      </c>
      <c r="AZ48" s="4"/>
      <c r="BA48" s="2" t="str">
        <f t="shared" si="4"/>
        <v>A</v>
      </c>
      <c r="BB48" s="2"/>
      <c r="BC48" s="21">
        <f>BC39+BC43+BC47</f>
        <v>4.77536231884058</v>
      </c>
      <c r="BD48" s="21">
        <f>BD39+BD43+BD47</f>
        <v>0</v>
      </c>
      <c r="BE48" s="16">
        <f>BE38+BE42+BE46</f>
        <v>1318</v>
      </c>
      <c r="BF48" s="16"/>
      <c r="BH48" s="4"/>
      <c r="BI48" s="2" t="str">
        <f>BA48</f>
        <v>A</v>
      </c>
      <c r="BJ48" s="2"/>
      <c r="BK48" s="21">
        <f>BK39+BK43+BK47</f>
        <v>4.77536231884058</v>
      </c>
      <c r="BL48" s="21">
        <f>BL39+BL43+BL47</f>
        <v>0</v>
      </c>
      <c r="BM48" s="16">
        <f>BM38+BM42+BM46</f>
        <v>1318</v>
      </c>
      <c r="BN48" s="16"/>
      <c r="BP48" s="4"/>
      <c r="BQ48" s="2" t="str">
        <f>BI48</f>
        <v>A</v>
      </c>
      <c r="BR48" s="2"/>
      <c r="BS48" s="21">
        <f>BS39+BS43+BS47</f>
        <v>4.77536231884058</v>
      </c>
      <c r="BT48" s="21">
        <f>BT39+BT43+BT47</f>
        <v>0</v>
      </c>
      <c r="BU48" s="16">
        <f>BU38+BU42+BU46</f>
        <v>1318</v>
      </c>
      <c r="BV48" s="16"/>
    </row>
    <row r="49" spans="1:75" x14ac:dyDescent="0.35">
      <c r="A49" s="179"/>
      <c r="C49" s="23" t="s">
        <v>47</v>
      </c>
      <c r="E49" s="2" t="s">
        <v>38</v>
      </c>
      <c r="G49" s="25">
        <f>G35-G48</f>
        <v>3.3014705882352935</v>
      </c>
      <c r="I49" s="16">
        <f>I35-I48</f>
        <v>898</v>
      </c>
      <c r="L49" s="2"/>
      <c r="M49" s="5" t="s">
        <v>40</v>
      </c>
      <c r="N49" s="5"/>
      <c r="O49" s="21">
        <f>O35-O48</f>
        <v>3.3014705882352935</v>
      </c>
      <c r="P49" s="21"/>
      <c r="Q49" s="16">
        <f>Q35-Q48</f>
        <v>900.40532183486221</v>
      </c>
      <c r="R49" s="16"/>
      <c r="T49" s="2"/>
      <c r="U49" s="5" t="s">
        <v>40</v>
      </c>
      <c r="V49" s="5"/>
      <c r="W49" s="21">
        <f>W35-W48</f>
        <v>3.3014705882352935</v>
      </c>
      <c r="X49" s="21"/>
      <c r="Y49" s="16">
        <f>Y35-Y48</f>
        <v>908.21577981651353</v>
      </c>
      <c r="Z49" s="16"/>
      <c r="AB49" s="4"/>
      <c r="AC49" s="5" t="s">
        <v>40</v>
      </c>
      <c r="AD49" s="5"/>
      <c r="AE49" s="21">
        <f>AE35-AE48</f>
        <v>3.3014705882352935</v>
      </c>
      <c r="AF49" s="21"/>
      <c r="AG49" s="16">
        <f>AG35-AG48</f>
        <v>911.20588235294099</v>
      </c>
      <c r="AH49" s="16"/>
      <c r="AJ49" s="4"/>
      <c r="AK49" s="5" t="s">
        <v>40</v>
      </c>
      <c r="AL49" s="5"/>
      <c r="AM49" s="21">
        <f>AM35-G48</f>
        <v>3.2586317135549869</v>
      </c>
      <c r="AN49" s="21"/>
      <c r="AO49" s="16">
        <f>AM49*AO14</f>
        <v>899.38235294117635</v>
      </c>
      <c r="AP49" s="16"/>
      <c r="AR49" s="4"/>
      <c r="AS49" s="2" t="s">
        <v>37</v>
      </c>
      <c r="AT49" s="2"/>
      <c r="AU49" s="27">
        <f>AU35-AU48</f>
        <v>3.3876811594202891</v>
      </c>
      <c r="AV49" s="27"/>
      <c r="AW49" s="28">
        <f>AW35-AW48</f>
        <v>935</v>
      </c>
      <c r="AX49" s="28"/>
      <c r="AZ49" s="4"/>
      <c r="BA49" s="2" t="s">
        <v>37</v>
      </c>
      <c r="BB49" s="2"/>
      <c r="BC49" s="27">
        <f>BC35-BC48</f>
        <v>3.3876811594202891</v>
      </c>
      <c r="BD49" s="27"/>
      <c r="BE49" s="28">
        <f>BE35-BE48</f>
        <v>935</v>
      </c>
      <c r="BF49" s="28"/>
      <c r="BH49" s="4"/>
      <c r="BI49" s="2" t="s">
        <v>37</v>
      </c>
      <c r="BJ49" s="2"/>
      <c r="BK49" s="27">
        <f>BK35-BK48</f>
        <v>3.3876811594202891</v>
      </c>
      <c r="BL49" s="27"/>
      <c r="BM49" s="28">
        <f>BM35-BM48</f>
        <v>935</v>
      </c>
      <c r="BN49" s="28"/>
      <c r="BP49" s="4"/>
      <c r="BQ49" s="2" t="s">
        <v>37</v>
      </c>
      <c r="BR49" s="2"/>
      <c r="BS49" s="27">
        <f>BS35-BS48</f>
        <v>3.3876811594202891</v>
      </c>
      <c r="BT49" s="27"/>
      <c r="BU49" s="28">
        <f>BU35-BU48</f>
        <v>935</v>
      </c>
      <c r="BV49" s="28"/>
    </row>
    <row r="50" spans="1:75" x14ac:dyDescent="0.35">
      <c r="A50" s="179"/>
      <c r="C50" s="23" t="s">
        <v>39</v>
      </c>
      <c r="E50" s="2"/>
      <c r="G50" s="25"/>
      <c r="I50" s="16"/>
      <c r="L50" s="2"/>
      <c r="M50" s="5"/>
      <c r="N50" s="5"/>
      <c r="O50" s="21"/>
      <c r="P50" s="21"/>
      <c r="Q50" s="16"/>
      <c r="R50" s="16"/>
      <c r="T50" s="2"/>
      <c r="U50" s="5"/>
      <c r="V50" s="5"/>
      <c r="W50" s="21"/>
      <c r="X50" s="21"/>
      <c r="Y50" s="16"/>
      <c r="Z50" s="16"/>
      <c r="AB50" s="4"/>
      <c r="AC50" s="5"/>
      <c r="AD50" s="5"/>
      <c r="AE50" s="21"/>
      <c r="AF50" s="21"/>
      <c r="AG50" s="16"/>
      <c r="AH50" s="16"/>
      <c r="AJ50" s="4"/>
      <c r="AK50" s="5"/>
      <c r="AL50" s="5"/>
      <c r="AM50" s="21"/>
      <c r="AN50" s="21"/>
      <c r="AO50" s="103">
        <f>AO49-AG49</f>
        <v>-11.823529411764639</v>
      </c>
      <c r="AP50" s="103"/>
      <c r="AQ50" s="104" t="str">
        <f>IF(AO50&gt;AG50,"F","U")</f>
        <v>U</v>
      </c>
      <c r="AR50" s="4"/>
      <c r="AS50" s="2"/>
      <c r="AT50" s="2"/>
      <c r="AU50" s="27"/>
      <c r="AV50" s="27"/>
      <c r="AW50" s="103">
        <f>AW49-AO49</f>
        <v>35.61764705882365</v>
      </c>
      <c r="AX50" s="103"/>
      <c r="AY50" s="104" t="str">
        <f>IF(AW50&gt;AO50,"F","U")</f>
        <v>F</v>
      </c>
      <c r="AZ50" s="4"/>
      <c r="BA50" s="2"/>
      <c r="BB50" s="2"/>
      <c r="BC50" s="27"/>
      <c r="BD50" s="27"/>
      <c r="BE50" s="28"/>
      <c r="BF50" s="28"/>
      <c r="BH50" s="4"/>
      <c r="BI50" s="2"/>
      <c r="BJ50" s="2"/>
      <c r="BK50" s="27"/>
      <c r="BL50" s="27"/>
      <c r="BM50" s="28"/>
      <c r="BN50" s="28"/>
      <c r="BP50" s="4"/>
      <c r="BQ50" s="2"/>
      <c r="BR50" s="2"/>
      <c r="BS50" s="27"/>
      <c r="BT50" s="27"/>
      <c r="BU50" s="28"/>
      <c r="BV50" s="28"/>
    </row>
    <row r="51" spans="1:75" ht="6.75" customHeight="1" x14ac:dyDescent="0.35">
      <c r="A51" s="179"/>
      <c r="C51" s="23"/>
      <c r="E51" s="2"/>
      <c r="G51" s="25"/>
      <c r="I51" s="16"/>
      <c r="L51" s="2"/>
      <c r="M51" s="5"/>
      <c r="N51" s="5"/>
      <c r="O51" s="21"/>
      <c r="P51" s="21"/>
      <c r="Q51" s="16"/>
      <c r="R51" s="16"/>
      <c r="T51" s="2"/>
      <c r="U51" s="5"/>
      <c r="V51" s="5"/>
      <c r="W51" s="21"/>
      <c r="X51" s="21"/>
      <c r="Y51" s="16"/>
      <c r="Z51" s="16"/>
      <c r="AB51" s="4"/>
      <c r="AC51" s="5"/>
      <c r="AD51" s="5"/>
      <c r="AE51" s="21"/>
      <c r="AF51" s="21"/>
      <c r="AG51" s="16"/>
      <c r="AH51" s="16"/>
      <c r="AJ51" s="4"/>
      <c r="AK51" s="5"/>
      <c r="AL51" s="5"/>
      <c r="AM51" s="21"/>
      <c r="AN51" s="21"/>
      <c r="AO51" s="16"/>
      <c r="AP51" s="16"/>
      <c r="AR51" s="4"/>
      <c r="AS51" s="2"/>
      <c r="AT51" s="2"/>
      <c r="AU51" s="27"/>
      <c r="AV51" s="27"/>
      <c r="AW51" s="28"/>
      <c r="AX51" s="28"/>
      <c r="AZ51" s="4"/>
      <c r="BA51" s="2"/>
      <c r="BB51" s="2"/>
      <c r="BC51" s="27"/>
      <c r="BD51" s="27"/>
      <c r="BE51" s="28"/>
      <c r="BF51" s="28"/>
      <c r="BH51" s="4"/>
      <c r="BI51" s="2"/>
      <c r="BJ51" s="2"/>
      <c r="BK51" s="27"/>
      <c r="BL51" s="27"/>
      <c r="BM51" s="28"/>
      <c r="BN51" s="28"/>
      <c r="BP51" s="4"/>
      <c r="BQ51" s="2"/>
      <c r="BR51" s="2"/>
      <c r="BS51" s="27"/>
      <c r="BT51" s="27"/>
      <c r="BU51" s="28"/>
      <c r="BV51" s="28"/>
    </row>
    <row r="52" spans="1:75" ht="13.15" x14ac:dyDescent="0.35">
      <c r="A52" s="179"/>
      <c r="C52" s="10" t="s">
        <v>49</v>
      </c>
      <c r="E52" s="2" t="s">
        <v>38</v>
      </c>
      <c r="G52" s="25">
        <f>I52/I10</f>
        <v>1.7310091743119267</v>
      </c>
      <c r="I52" s="16">
        <f>I31+I49</f>
        <v>4717</v>
      </c>
      <c r="L52" s="2"/>
      <c r="M52" s="5" t="s">
        <v>40</v>
      </c>
      <c r="N52" s="5"/>
      <c r="O52" s="25">
        <f>Q52/Q10</f>
        <v>1.7310091743119271</v>
      </c>
      <c r="P52" s="5"/>
      <c r="Q52" s="16">
        <f>Q31+Q49</f>
        <v>4729.6346359633044</v>
      </c>
      <c r="R52" s="16"/>
      <c r="T52" s="2"/>
      <c r="U52" s="5" t="s">
        <v>40</v>
      </c>
      <c r="V52" s="5"/>
      <c r="W52" s="25">
        <f>Y52/Y10</f>
        <v>1.7310091743119267</v>
      </c>
      <c r="Y52" s="16">
        <f>Y31+Y49</f>
        <v>4770.6612844036699</v>
      </c>
      <c r="Z52" s="16"/>
      <c r="AA52" s="9"/>
      <c r="AB52" s="4"/>
      <c r="AC52" s="5" t="s">
        <v>40</v>
      </c>
      <c r="AD52" s="5"/>
      <c r="AE52" s="25">
        <f>AG52/AG10</f>
        <v>1.7315824924268211</v>
      </c>
      <c r="AG52" s="16">
        <f>AG31+AG49</f>
        <v>4772.2413491283187</v>
      </c>
      <c r="AH52" s="16"/>
      <c r="AI52" s="9"/>
      <c r="AJ52" s="4"/>
      <c r="AK52" s="5" t="s">
        <v>40</v>
      </c>
      <c r="AL52" s="5"/>
      <c r="AM52" s="25">
        <f>AO52/AO10</f>
        <v>1.7339277268622095</v>
      </c>
      <c r="AN52" s="25"/>
      <c r="AO52" s="16">
        <f>AO31+AO49</f>
        <v>4778.7048152322495</v>
      </c>
      <c r="AP52" s="16"/>
      <c r="AQ52" s="9"/>
      <c r="AR52" s="4"/>
      <c r="AS52" s="2" t="s">
        <v>37</v>
      </c>
      <c r="AT52" s="2"/>
      <c r="AU52" s="2"/>
      <c r="AV52" s="2"/>
      <c r="AW52" s="16">
        <f>AW31+AW49</f>
        <v>4795</v>
      </c>
      <c r="AX52" s="16"/>
      <c r="AY52" s="9"/>
      <c r="AZ52" s="4"/>
      <c r="BA52" s="2" t="s">
        <v>37</v>
      </c>
      <c r="BB52" s="2"/>
      <c r="BC52" s="2"/>
      <c r="BD52" s="2"/>
      <c r="BE52" s="16">
        <f>BE31+BE49</f>
        <v>4795</v>
      </c>
      <c r="BF52" s="16"/>
      <c r="BG52" s="9"/>
      <c r="BH52" s="4"/>
      <c r="BI52" s="2" t="s">
        <v>37</v>
      </c>
      <c r="BJ52" s="2"/>
      <c r="BK52" s="2"/>
      <c r="BL52" s="2"/>
      <c r="BM52" s="16">
        <f>BM31+BM49</f>
        <v>4795</v>
      </c>
      <c r="BN52" s="16"/>
      <c r="BO52" s="9"/>
      <c r="BP52" s="4"/>
      <c r="BQ52" s="2" t="s">
        <v>37</v>
      </c>
      <c r="BR52" s="2"/>
      <c r="BS52" s="2"/>
      <c r="BT52" s="2"/>
      <c r="BU52" s="16">
        <f>BU31+BU49</f>
        <v>4795</v>
      </c>
      <c r="BV52" s="16"/>
      <c r="BW52" s="9"/>
    </row>
    <row r="53" spans="1:75" ht="6.75" customHeight="1" x14ac:dyDescent="0.35">
      <c r="A53" s="179"/>
      <c r="E53" s="2"/>
      <c r="F53" s="2"/>
      <c r="G53" s="2"/>
      <c r="L53" s="2"/>
      <c r="M53" s="2"/>
      <c r="N53" s="2"/>
      <c r="O53" s="2"/>
      <c r="P53" s="2"/>
      <c r="Q53" s="2"/>
      <c r="R53" s="2"/>
      <c r="S53" s="2"/>
      <c r="T53" s="2"/>
      <c r="U53" s="2"/>
      <c r="V53" s="2"/>
      <c r="Y53" s="2"/>
      <c r="Z53" s="2"/>
      <c r="AA53" s="2"/>
      <c r="AB53" s="2"/>
      <c r="AC53" s="2"/>
      <c r="AD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row>
    <row r="54" spans="1:75" ht="12.75" hidden="1" customHeight="1" outlineLevel="1" x14ac:dyDescent="0.35">
      <c r="A54" s="179"/>
      <c r="C54" s="23" t="s">
        <v>18</v>
      </c>
      <c r="D54" s="23"/>
      <c r="E54" s="2" t="s">
        <v>38</v>
      </c>
      <c r="F54" s="29"/>
      <c r="H54" s="23"/>
      <c r="I54" s="16">
        <v>1142</v>
      </c>
      <c r="L54" s="2"/>
      <c r="M54" s="5"/>
      <c r="N54" s="5"/>
      <c r="O54" s="5"/>
      <c r="P54" s="5"/>
      <c r="Q54" s="16">
        <f>I54</f>
        <v>1142</v>
      </c>
      <c r="R54" s="16"/>
      <c r="T54" s="2"/>
      <c r="U54" s="5"/>
      <c r="V54" s="5"/>
      <c r="Y54" s="16">
        <f>Q54</f>
        <v>1142</v>
      </c>
      <c r="Z54" s="16"/>
      <c r="AA54" s="9"/>
      <c r="AB54" s="4"/>
      <c r="AC54" s="5"/>
      <c r="AD54" s="5"/>
      <c r="AG54" s="16">
        <f>Y54</f>
        <v>1142</v>
      </c>
      <c r="AH54" s="16"/>
      <c r="AI54" s="9"/>
      <c r="AJ54" s="4"/>
      <c r="AK54" s="5"/>
      <c r="AL54" s="5"/>
      <c r="AM54" s="5"/>
      <c r="AN54" s="5"/>
      <c r="AO54" s="16">
        <f>AG54</f>
        <v>1142</v>
      </c>
      <c r="AP54" s="16"/>
      <c r="AQ54" s="9"/>
      <c r="AR54" s="4"/>
      <c r="AS54" s="5"/>
      <c r="AT54" s="5"/>
      <c r="AU54" s="5"/>
      <c r="AV54" s="5"/>
      <c r="AW54" s="16">
        <f>AO54</f>
        <v>1142</v>
      </c>
      <c r="AX54" s="16"/>
      <c r="AY54" s="9"/>
      <c r="AZ54" s="4"/>
      <c r="BA54" s="70" t="s">
        <v>37</v>
      </c>
      <c r="BB54" s="70"/>
      <c r="BC54" s="70"/>
      <c r="BD54" s="70"/>
      <c r="BE54" s="78">
        <v>1135</v>
      </c>
      <c r="BF54" s="89"/>
      <c r="BG54" s="74" t="str">
        <f>IF(BE54&lt;AW54,"F","U")</f>
        <v>F</v>
      </c>
      <c r="BH54" s="4"/>
      <c r="BI54" s="2" t="s">
        <v>37</v>
      </c>
      <c r="BJ54" s="2"/>
      <c r="BK54" s="2"/>
      <c r="BL54" s="2"/>
      <c r="BM54" s="16">
        <f>BE54</f>
        <v>1135</v>
      </c>
      <c r="BN54" s="9"/>
      <c r="BO54" s="9"/>
      <c r="BP54" s="4"/>
      <c r="BQ54" s="2" t="s">
        <v>37</v>
      </c>
      <c r="BR54" s="2"/>
      <c r="BS54" s="2"/>
      <c r="BT54" s="2"/>
      <c r="BU54" s="16">
        <f>BM54</f>
        <v>1135</v>
      </c>
      <c r="BV54" s="9"/>
      <c r="BW54" s="9"/>
    </row>
    <row r="55" spans="1:75" ht="12.75" hidden="1" customHeight="1" outlineLevel="1" x14ac:dyDescent="0.35">
      <c r="A55" s="179"/>
      <c r="C55" s="23" t="s">
        <v>3</v>
      </c>
      <c r="D55" s="23"/>
      <c r="E55" s="2" t="s">
        <v>38</v>
      </c>
      <c r="F55" s="29"/>
      <c r="H55" s="23"/>
      <c r="I55" s="16">
        <v>109</v>
      </c>
      <c r="L55" s="2"/>
      <c r="M55" s="5"/>
      <c r="N55" s="5"/>
      <c r="O55" s="5"/>
      <c r="P55" s="5"/>
      <c r="Q55" s="16">
        <f>I55</f>
        <v>109</v>
      </c>
      <c r="R55" s="16"/>
      <c r="T55" s="2"/>
      <c r="U55" s="5"/>
      <c r="V55" s="5"/>
      <c r="Y55" s="16">
        <f>Q55</f>
        <v>109</v>
      </c>
      <c r="Z55" s="16"/>
      <c r="AA55" s="9"/>
      <c r="AB55" s="4"/>
      <c r="AC55" s="5"/>
      <c r="AD55" s="5"/>
      <c r="AG55" s="16">
        <f>Y55</f>
        <v>109</v>
      </c>
      <c r="AH55" s="16"/>
      <c r="AI55" s="9"/>
      <c r="AJ55" s="4"/>
      <c r="AK55" s="5"/>
      <c r="AL55" s="5"/>
      <c r="AM55" s="5"/>
      <c r="AN55" s="5"/>
      <c r="AO55" s="16">
        <f>AG55</f>
        <v>109</v>
      </c>
      <c r="AP55" s="16"/>
      <c r="AQ55" s="9"/>
      <c r="AR55" s="4"/>
      <c r="AS55" s="5"/>
      <c r="AT55" s="5"/>
      <c r="AU55" s="5"/>
      <c r="AV55" s="5"/>
      <c r="AW55" s="16">
        <f>AO55</f>
        <v>109</v>
      </c>
      <c r="AX55" s="16"/>
      <c r="AY55" s="9"/>
      <c r="AZ55" s="4"/>
      <c r="BA55" s="70" t="s">
        <v>37</v>
      </c>
      <c r="BB55" s="70"/>
      <c r="BC55" s="70"/>
      <c r="BD55" s="70"/>
      <c r="BE55" s="78">
        <f>AW55</f>
        <v>109</v>
      </c>
      <c r="BF55" s="89"/>
      <c r="BG55" s="74" t="str">
        <f>IF(BE55=AW55, "-", IF(BE55&lt;AW55,"F","U"))</f>
        <v>-</v>
      </c>
      <c r="BH55" s="4"/>
      <c r="BI55" s="2" t="s">
        <v>37</v>
      </c>
      <c r="BJ55" s="2"/>
      <c r="BK55" s="2"/>
      <c r="BL55" s="2"/>
      <c r="BM55" s="16">
        <f>BE55</f>
        <v>109</v>
      </c>
      <c r="BN55" s="9"/>
      <c r="BO55" s="9"/>
      <c r="BP55" s="4"/>
      <c r="BQ55" s="2" t="s">
        <v>37</v>
      </c>
      <c r="BR55" s="2"/>
      <c r="BS55" s="2"/>
      <c r="BT55" s="2"/>
      <c r="BU55" s="16">
        <f>BM55</f>
        <v>109</v>
      </c>
      <c r="BV55" s="9"/>
      <c r="BW55" s="9"/>
    </row>
    <row r="56" spans="1:75" ht="12.75" customHeight="1" collapsed="1" x14ac:dyDescent="0.35">
      <c r="A56" s="179"/>
      <c r="C56" s="10" t="s">
        <v>25</v>
      </c>
      <c r="E56" s="2" t="s">
        <v>38</v>
      </c>
      <c r="F56" s="9"/>
      <c r="I56" s="16">
        <f>SUM(I54:I55)</f>
        <v>1251</v>
      </c>
      <c r="L56" s="2"/>
      <c r="M56" s="5"/>
      <c r="N56" s="5"/>
      <c r="O56" s="5"/>
      <c r="P56" s="5"/>
      <c r="Q56" s="16">
        <f>SUM(Q54:Q55)</f>
        <v>1251</v>
      </c>
      <c r="R56" s="16"/>
      <c r="T56" s="2"/>
      <c r="U56" s="5"/>
      <c r="V56" s="5"/>
      <c r="Y56" s="16">
        <f>SUM(Y54:Y55)</f>
        <v>1251</v>
      </c>
      <c r="Z56" s="16"/>
      <c r="AA56" s="9"/>
      <c r="AB56" s="4"/>
      <c r="AC56" s="5"/>
      <c r="AD56" s="5"/>
      <c r="AG56" s="16">
        <f>SUM(AG54:AI55)</f>
        <v>1251</v>
      </c>
      <c r="AH56" s="16"/>
      <c r="AI56" s="9"/>
      <c r="AJ56" s="4"/>
      <c r="AK56" s="5"/>
      <c r="AL56" s="5"/>
      <c r="AM56" s="5"/>
      <c r="AN56" s="5"/>
      <c r="AO56" s="16">
        <f>SUM(AO54:AQ55)</f>
        <v>1251</v>
      </c>
      <c r="AP56" s="16"/>
      <c r="AQ56" s="9"/>
      <c r="AR56" s="4"/>
      <c r="AS56" s="5"/>
      <c r="AT56" s="5"/>
      <c r="AU56" s="5"/>
      <c r="AV56" s="5"/>
      <c r="AW56" s="16">
        <f>SUM(AW54:AY55)</f>
        <v>1251</v>
      </c>
      <c r="AX56" s="16"/>
      <c r="AY56" s="9"/>
      <c r="AZ56" s="4"/>
      <c r="BA56" s="70" t="s">
        <v>37</v>
      </c>
      <c r="BB56" s="70"/>
      <c r="BC56" s="70"/>
      <c r="BD56" s="70"/>
      <c r="BE56" s="78">
        <f>SUM(BE54:BG55)</f>
        <v>1244</v>
      </c>
      <c r="BF56" s="78"/>
      <c r="BG56" s="74" t="str">
        <f>IF(BE56&lt;AW56,"F","U")</f>
        <v>F</v>
      </c>
      <c r="BH56" s="4"/>
      <c r="BI56" s="2" t="s">
        <v>37</v>
      </c>
      <c r="BJ56" s="2"/>
      <c r="BK56" s="2"/>
      <c r="BL56" s="2"/>
      <c r="BM56" s="16">
        <f>SUM(BM54:BO55)</f>
        <v>1244</v>
      </c>
      <c r="BN56" s="16"/>
      <c r="BO56" s="9"/>
      <c r="BP56" s="4"/>
      <c r="BQ56" s="2" t="s">
        <v>37</v>
      </c>
      <c r="BR56" s="2"/>
      <c r="BS56" s="2"/>
      <c r="BT56" s="2"/>
      <c r="BU56" s="16">
        <f>SUM(BU54:BW55)</f>
        <v>1244</v>
      </c>
      <c r="BV56" s="16"/>
      <c r="BW56" s="9"/>
    </row>
    <row r="57" spans="1:75" ht="6.75" customHeight="1" x14ac:dyDescent="0.35">
      <c r="A57" s="179"/>
      <c r="E57" s="2"/>
      <c r="F57" s="2"/>
      <c r="G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row>
    <row r="58" spans="1:75" ht="12.75" customHeight="1" x14ac:dyDescent="0.35">
      <c r="A58" s="179"/>
      <c r="C58" s="30" t="s">
        <v>50</v>
      </c>
      <c r="E58" s="2" t="s">
        <v>38</v>
      </c>
      <c r="H58" s="9"/>
      <c r="I58" s="16">
        <f>I52-I56</f>
        <v>3466</v>
      </c>
      <c r="L58" s="2"/>
      <c r="M58" s="5" t="s">
        <v>40</v>
      </c>
      <c r="N58" s="5"/>
      <c r="O58" s="5"/>
      <c r="P58" s="5"/>
      <c r="Q58" s="16">
        <f>Q52-Q56</f>
        <v>3478.6346359633044</v>
      </c>
      <c r="R58" s="16"/>
      <c r="T58" s="2"/>
      <c r="U58" s="5"/>
      <c r="V58" s="5"/>
      <c r="Y58" s="16">
        <f>Y52-Y56</f>
        <v>3519.6612844036699</v>
      </c>
      <c r="Z58" s="16"/>
      <c r="AA58" s="9"/>
      <c r="AB58" s="4"/>
      <c r="AC58" s="5"/>
      <c r="AD58" s="5"/>
      <c r="AG58" s="16">
        <f>AG52-AG56</f>
        <v>3521.2413491283187</v>
      </c>
      <c r="AH58" s="16"/>
      <c r="AI58" s="9"/>
      <c r="AJ58" s="4"/>
      <c r="AK58" s="5"/>
      <c r="AL58" s="5"/>
      <c r="AM58" s="5"/>
      <c r="AN58" s="5"/>
      <c r="AO58" s="16">
        <f>AO52-AO56</f>
        <v>3527.7048152322495</v>
      </c>
      <c r="AP58" s="16"/>
      <c r="AQ58" s="9"/>
      <c r="AR58" s="4"/>
      <c r="AS58" s="5"/>
      <c r="AT58" s="5"/>
      <c r="AU58" s="5"/>
      <c r="AV58" s="5"/>
      <c r="AW58" s="16">
        <f>AW52-AW56</f>
        <v>3544</v>
      </c>
      <c r="AX58" s="16"/>
      <c r="AY58" s="9"/>
      <c r="AZ58" s="4"/>
      <c r="BA58" s="2" t="s">
        <v>37</v>
      </c>
      <c r="BB58" s="2"/>
      <c r="BC58" s="2"/>
      <c r="BD58" s="2"/>
      <c r="BE58" s="16">
        <f>BE52-BE56</f>
        <v>3551</v>
      </c>
      <c r="BF58" s="16"/>
      <c r="BG58" s="9"/>
      <c r="BH58" s="4"/>
      <c r="BI58" s="2" t="s">
        <v>37</v>
      </c>
      <c r="BJ58" s="2"/>
      <c r="BK58" s="2"/>
      <c r="BL58" s="2"/>
      <c r="BM58" s="16">
        <f>BM52-BM56</f>
        <v>3551</v>
      </c>
      <c r="BN58" s="16"/>
      <c r="BO58" s="9"/>
      <c r="BP58" s="4"/>
      <c r="BQ58" s="2" t="s">
        <v>37</v>
      </c>
      <c r="BR58" s="2"/>
      <c r="BS58" s="2"/>
      <c r="BT58" s="2"/>
      <c r="BU58" s="16">
        <f>BU52-BU56</f>
        <v>3551</v>
      </c>
      <c r="BV58" s="16"/>
      <c r="BW58" s="9"/>
    </row>
    <row r="59" spans="1:75" ht="6.75" customHeight="1" x14ac:dyDescent="0.35">
      <c r="A59" s="179"/>
      <c r="E59" s="2"/>
      <c r="F59" s="2"/>
      <c r="G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row>
    <row r="60" spans="1:75" ht="12.75" hidden="1" customHeight="1" outlineLevel="1" x14ac:dyDescent="0.35">
      <c r="A60" s="179"/>
      <c r="C60" s="23" t="s">
        <v>102</v>
      </c>
      <c r="D60" s="23"/>
      <c r="F60" s="9"/>
      <c r="G60" s="9"/>
      <c r="H60" s="23"/>
      <c r="I60" s="23"/>
      <c r="L60" s="2"/>
      <c r="Q60" s="9"/>
      <c r="R60" s="9"/>
      <c r="S60" s="9"/>
      <c r="T60" s="2"/>
      <c r="W60" s="9"/>
      <c r="X60" s="9"/>
      <c r="Y60" s="9"/>
      <c r="Z60" s="9"/>
      <c r="AA60" s="9"/>
      <c r="AB60" s="4"/>
      <c r="AE60" s="9"/>
      <c r="AF60" s="9"/>
      <c r="AG60" s="9"/>
      <c r="AH60" s="9"/>
      <c r="AI60" s="9"/>
      <c r="AJ60" s="4"/>
      <c r="AK60" s="4"/>
      <c r="AL60" s="4"/>
      <c r="AO60" s="9"/>
      <c r="AP60" s="9"/>
      <c r="AQ60" s="9"/>
      <c r="AR60" s="4"/>
      <c r="AS60" s="4"/>
      <c r="AT60" s="4"/>
      <c r="AW60" s="9"/>
      <c r="AX60" s="9"/>
      <c r="AY60" s="9"/>
      <c r="AZ60" s="4"/>
      <c r="BA60" s="4"/>
      <c r="BB60" s="4"/>
      <c r="BE60" s="9"/>
      <c r="BF60" s="9"/>
      <c r="BG60" s="9"/>
      <c r="BH60" s="4"/>
      <c r="BI60" s="4"/>
      <c r="BJ60" s="4"/>
      <c r="BM60" s="9"/>
      <c r="BN60" s="9"/>
      <c r="BO60" s="9"/>
      <c r="BP60" s="4"/>
      <c r="BQ60" s="4"/>
      <c r="BR60" s="4"/>
      <c r="BU60" s="9"/>
      <c r="BV60" s="9"/>
      <c r="BW60" s="9"/>
    </row>
    <row r="61" spans="1:75" ht="12.75" hidden="1" customHeight="1" outlineLevel="1" x14ac:dyDescent="0.35">
      <c r="A61" s="179"/>
      <c r="C61" s="24" t="s">
        <v>7</v>
      </c>
      <c r="D61" s="24"/>
      <c r="E61" s="2" t="s">
        <v>38</v>
      </c>
      <c r="F61" s="29"/>
      <c r="H61" s="24"/>
      <c r="I61" s="16">
        <v>329</v>
      </c>
      <c r="L61" s="2"/>
      <c r="M61" s="2" t="s">
        <v>38</v>
      </c>
      <c r="N61" s="5"/>
      <c r="O61" s="5"/>
      <c r="P61" s="5"/>
      <c r="Q61" s="16">
        <f>I61</f>
        <v>329</v>
      </c>
      <c r="R61" s="16"/>
      <c r="T61" s="2"/>
      <c r="U61" s="2" t="s">
        <v>38</v>
      </c>
      <c r="V61" s="5"/>
      <c r="Y61" s="16">
        <f>I61</f>
        <v>329</v>
      </c>
      <c r="Z61" s="16"/>
      <c r="AA61" s="9"/>
      <c r="AB61" s="4"/>
      <c r="AC61" s="2" t="s">
        <v>38</v>
      </c>
      <c r="AD61" s="5"/>
      <c r="AG61" s="16">
        <f>Y61</f>
        <v>329</v>
      </c>
      <c r="AH61" s="16"/>
      <c r="AI61" s="9"/>
      <c r="AJ61" s="4"/>
      <c r="AK61" s="2" t="s">
        <v>38</v>
      </c>
      <c r="AL61" s="5"/>
      <c r="AM61" s="5"/>
      <c r="AN61" s="5"/>
      <c r="AO61" s="16">
        <f>AG61</f>
        <v>329</v>
      </c>
      <c r="AP61" s="16"/>
      <c r="AQ61" s="9"/>
      <c r="AR61" s="4"/>
      <c r="AS61" s="2" t="s">
        <v>38</v>
      </c>
      <c r="AT61" s="5"/>
      <c r="AU61" s="5"/>
      <c r="AV61" s="5"/>
      <c r="AW61" s="16">
        <f>AO61</f>
        <v>329</v>
      </c>
      <c r="AX61" s="16"/>
      <c r="AY61" s="9"/>
      <c r="AZ61" s="4"/>
      <c r="BA61" s="2" t="s">
        <v>38</v>
      </c>
      <c r="BB61" s="5"/>
      <c r="BC61" s="5"/>
      <c r="BD61" s="5"/>
      <c r="BE61" s="16">
        <f>AW61</f>
        <v>329</v>
      </c>
      <c r="BF61" s="16"/>
      <c r="BG61" s="9"/>
      <c r="BH61" s="4"/>
      <c r="BI61" s="71" t="s">
        <v>37</v>
      </c>
      <c r="BJ61" s="71"/>
      <c r="BK61" s="71"/>
      <c r="BL61" s="71"/>
      <c r="BM61" s="78">
        <v>315</v>
      </c>
      <c r="BN61" s="78"/>
      <c r="BO61" s="74" t="str">
        <f t="shared" ref="BO61:BO66" si="7">IF(BM61&lt;BE61,"F","U")</f>
        <v>F</v>
      </c>
      <c r="BP61" s="4"/>
      <c r="BQ61" s="5" t="s">
        <v>37</v>
      </c>
      <c r="BR61" s="5"/>
      <c r="BS61" s="5"/>
      <c r="BT61" s="5"/>
      <c r="BU61" s="16">
        <f>BM61</f>
        <v>315</v>
      </c>
      <c r="BV61" s="16"/>
      <c r="BW61" s="8"/>
    </row>
    <row r="62" spans="1:75" ht="12.75" hidden="1" customHeight="1" outlineLevel="1" x14ac:dyDescent="0.35">
      <c r="A62" s="179"/>
      <c r="C62" s="24" t="s">
        <v>10</v>
      </c>
      <c r="D62" s="24"/>
      <c r="E62" s="2" t="s">
        <v>38</v>
      </c>
      <c r="F62" s="29"/>
      <c r="H62" s="24"/>
      <c r="I62" s="16">
        <v>314</v>
      </c>
      <c r="L62" s="2"/>
      <c r="M62" s="2" t="s">
        <v>38</v>
      </c>
      <c r="N62" s="5"/>
      <c r="O62" s="5"/>
      <c r="P62" s="5"/>
      <c r="Q62" s="16">
        <f>I62</f>
        <v>314</v>
      </c>
      <c r="R62" s="16"/>
      <c r="T62" s="2"/>
      <c r="U62" s="2" t="s">
        <v>38</v>
      </c>
      <c r="V62" s="5"/>
      <c r="Y62" s="16">
        <f>I62</f>
        <v>314</v>
      </c>
      <c r="Z62" s="16"/>
      <c r="AA62" s="9"/>
      <c r="AB62" s="4"/>
      <c r="AC62" s="2" t="s">
        <v>38</v>
      </c>
      <c r="AD62" s="5"/>
      <c r="AG62" s="16">
        <f>Y62</f>
        <v>314</v>
      </c>
      <c r="AH62" s="16"/>
      <c r="AI62" s="9"/>
      <c r="AJ62" s="4"/>
      <c r="AK62" s="2" t="s">
        <v>38</v>
      </c>
      <c r="AL62" s="5"/>
      <c r="AM62" s="5"/>
      <c r="AN62" s="5"/>
      <c r="AO62" s="16">
        <f>AG62</f>
        <v>314</v>
      </c>
      <c r="AP62" s="16"/>
      <c r="AQ62" s="9"/>
      <c r="AR62" s="4"/>
      <c r="AS62" s="2" t="s">
        <v>38</v>
      </c>
      <c r="AT62" s="5"/>
      <c r="AU62" s="5"/>
      <c r="AV62" s="5"/>
      <c r="AW62" s="16">
        <f t="shared" ref="AW62:AW67" si="8">AO62</f>
        <v>314</v>
      </c>
      <c r="AX62" s="16"/>
      <c r="AY62" s="9"/>
      <c r="AZ62" s="4"/>
      <c r="BA62" s="2" t="s">
        <v>38</v>
      </c>
      <c r="BB62" s="5"/>
      <c r="BC62" s="5"/>
      <c r="BD62" s="5"/>
      <c r="BE62" s="16">
        <f>AW62</f>
        <v>314</v>
      </c>
      <c r="BF62" s="16"/>
      <c r="BG62" s="9"/>
      <c r="BH62" s="4"/>
      <c r="BI62" s="71" t="s">
        <v>37</v>
      </c>
      <c r="BJ62" s="71"/>
      <c r="BK62" s="71"/>
      <c r="BL62" s="71"/>
      <c r="BM62" s="78">
        <v>344</v>
      </c>
      <c r="BN62" s="78"/>
      <c r="BO62" s="74" t="str">
        <f t="shared" si="7"/>
        <v>U</v>
      </c>
      <c r="BP62" s="4"/>
      <c r="BQ62" s="5" t="s">
        <v>37</v>
      </c>
      <c r="BR62" s="5"/>
      <c r="BS62" s="5"/>
      <c r="BT62" s="5"/>
      <c r="BU62" s="16">
        <f>BM62</f>
        <v>344</v>
      </c>
      <c r="BV62" s="16"/>
      <c r="BW62" s="8"/>
    </row>
    <row r="63" spans="1:75" ht="12.75" hidden="1" customHeight="1" outlineLevel="1" x14ac:dyDescent="0.35">
      <c r="A63" s="179"/>
      <c r="C63" s="23" t="s">
        <v>9</v>
      </c>
      <c r="D63" s="23"/>
      <c r="E63" s="2"/>
      <c r="F63" s="9"/>
      <c r="H63" s="23"/>
      <c r="I63" s="9"/>
      <c r="L63" s="2"/>
      <c r="M63" s="5"/>
      <c r="N63" s="5"/>
      <c r="O63" s="5"/>
      <c r="P63" s="5"/>
      <c r="Q63" s="9"/>
      <c r="R63" s="9"/>
      <c r="T63" s="2"/>
      <c r="U63" s="5"/>
      <c r="V63" s="5"/>
      <c r="Y63" s="9"/>
      <c r="Z63" s="9"/>
      <c r="AA63" s="9"/>
      <c r="AB63" s="4"/>
      <c r="AC63" s="5"/>
      <c r="AD63" s="5"/>
      <c r="AG63" s="9"/>
      <c r="AH63" s="9"/>
      <c r="AI63" s="9"/>
      <c r="AJ63" s="4"/>
      <c r="AK63" s="5"/>
      <c r="AL63" s="5"/>
      <c r="AM63" s="5"/>
      <c r="AN63" s="5"/>
      <c r="AO63" s="16"/>
      <c r="AP63" s="16"/>
      <c r="AQ63" s="9"/>
      <c r="AR63" s="4"/>
      <c r="AS63" s="5"/>
      <c r="AT63" s="5"/>
      <c r="AU63" s="5"/>
      <c r="AV63" s="5"/>
      <c r="AW63" s="16"/>
      <c r="AX63" s="16"/>
      <c r="AY63" s="9"/>
      <c r="AZ63" s="4"/>
      <c r="BA63" s="5"/>
      <c r="BB63" s="5"/>
      <c r="BC63" s="5"/>
      <c r="BD63" s="5"/>
      <c r="BE63" s="16"/>
      <c r="BF63" s="16"/>
      <c r="BG63" s="9"/>
      <c r="BH63" s="4"/>
      <c r="BI63" s="5"/>
      <c r="BJ63" s="5"/>
      <c r="BK63" s="5"/>
      <c r="BL63" s="5"/>
      <c r="BM63" s="16"/>
      <c r="BN63" s="16"/>
      <c r="BO63" s="8"/>
      <c r="BP63" s="4"/>
      <c r="BQ63" s="5"/>
      <c r="BR63" s="5"/>
      <c r="BS63" s="5"/>
      <c r="BT63" s="5"/>
      <c r="BU63" s="16"/>
      <c r="BV63" s="16"/>
      <c r="BW63" s="8"/>
    </row>
    <row r="64" spans="1:75" ht="12.75" hidden="1" customHeight="1" outlineLevel="1" x14ac:dyDescent="0.35">
      <c r="A64" s="179"/>
      <c r="C64" s="24" t="s">
        <v>8</v>
      </c>
      <c r="D64" s="24"/>
      <c r="E64" s="2" t="s">
        <v>38</v>
      </c>
      <c r="F64" s="29"/>
      <c r="H64" s="24"/>
      <c r="I64" s="16">
        <v>198</v>
      </c>
      <c r="L64" s="2"/>
      <c r="M64" s="2" t="s">
        <v>38</v>
      </c>
      <c r="N64" s="5"/>
      <c r="O64" s="5"/>
      <c r="P64" s="5"/>
      <c r="Q64" s="16">
        <f>I64</f>
        <v>198</v>
      </c>
      <c r="R64" s="16"/>
      <c r="T64" s="2"/>
      <c r="U64" s="2" t="s">
        <v>38</v>
      </c>
      <c r="V64" s="5"/>
      <c r="Y64" s="16">
        <f>I64</f>
        <v>198</v>
      </c>
      <c r="Z64" s="16"/>
      <c r="AA64" s="9"/>
      <c r="AB64" s="4"/>
      <c r="AC64" s="2" t="s">
        <v>38</v>
      </c>
      <c r="AD64" s="5"/>
      <c r="AG64" s="16">
        <f>Y64</f>
        <v>198</v>
      </c>
      <c r="AH64" s="16"/>
      <c r="AI64" s="9"/>
      <c r="AJ64" s="4"/>
      <c r="AK64" s="2" t="s">
        <v>38</v>
      </c>
      <c r="AL64" s="5"/>
      <c r="AM64" s="5"/>
      <c r="AN64" s="5"/>
      <c r="AO64" s="16">
        <f>AG64</f>
        <v>198</v>
      </c>
      <c r="AP64" s="16"/>
      <c r="AQ64" s="9"/>
      <c r="AR64" s="4"/>
      <c r="AS64" s="2" t="s">
        <v>38</v>
      </c>
      <c r="AT64" s="5"/>
      <c r="AU64" s="5"/>
      <c r="AV64" s="5"/>
      <c r="AW64" s="16">
        <f t="shared" si="8"/>
        <v>198</v>
      </c>
      <c r="AX64" s="16"/>
      <c r="AY64" s="9"/>
      <c r="AZ64" s="4"/>
      <c r="BA64" s="2" t="s">
        <v>38</v>
      </c>
      <c r="BB64" s="5"/>
      <c r="BC64" s="5"/>
      <c r="BD64" s="5"/>
      <c r="BE64" s="16">
        <f>AW64</f>
        <v>198</v>
      </c>
      <c r="BF64" s="16"/>
      <c r="BG64" s="9"/>
      <c r="BH64" s="4"/>
      <c r="BI64" s="71" t="s">
        <v>37</v>
      </c>
      <c r="BJ64" s="71"/>
      <c r="BK64" s="71"/>
      <c r="BL64" s="71"/>
      <c r="BM64" s="78">
        <f>BE64</f>
        <v>198</v>
      </c>
      <c r="BN64" s="78"/>
      <c r="BO64" s="74" t="str">
        <f>IF(BM64=BE64, "-", IF(BM64&lt;BE64,"F","U"))</f>
        <v>-</v>
      </c>
      <c r="BP64" s="4"/>
      <c r="BQ64" s="5" t="s">
        <v>37</v>
      </c>
      <c r="BR64" s="5"/>
      <c r="BS64" s="5"/>
      <c r="BT64" s="5"/>
      <c r="BU64" s="16">
        <f>BM64</f>
        <v>198</v>
      </c>
      <c r="BV64" s="16"/>
      <c r="BW64" s="8"/>
    </row>
    <row r="65" spans="1:75" ht="12.75" hidden="1" customHeight="1" outlineLevel="1" x14ac:dyDescent="0.35">
      <c r="A65" s="179"/>
      <c r="C65" s="24" t="s">
        <v>11</v>
      </c>
      <c r="D65" s="24"/>
      <c r="E65" s="2" t="s">
        <v>38</v>
      </c>
      <c r="F65" s="29"/>
      <c r="H65" s="24"/>
      <c r="I65" s="16">
        <v>1328</v>
      </c>
      <c r="L65" s="2"/>
      <c r="M65" s="2" t="s">
        <v>38</v>
      </c>
      <c r="N65" s="5"/>
      <c r="O65" s="5"/>
      <c r="P65" s="5"/>
      <c r="Q65" s="16">
        <f>I65</f>
        <v>1328</v>
      </c>
      <c r="R65" s="16"/>
      <c r="T65" s="2"/>
      <c r="U65" s="2" t="s">
        <v>38</v>
      </c>
      <c r="V65" s="5"/>
      <c r="Y65" s="16">
        <f>I65</f>
        <v>1328</v>
      </c>
      <c r="Z65" s="16"/>
      <c r="AA65" s="9"/>
      <c r="AB65" s="4"/>
      <c r="AC65" s="2" t="s">
        <v>38</v>
      </c>
      <c r="AD65" s="5"/>
      <c r="AG65" s="16">
        <f>Y65</f>
        <v>1328</v>
      </c>
      <c r="AH65" s="16"/>
      <c r="AI65" s="9"/>
      <c r="AJ65" s="4"/>
      <c r="AK65" s="2" t="s">
        <v>38</v>
      </c>
      <c r="AL65" s="5"/>
      <c r="AM65" s="5"/>
      <c r="AN65" s="5"/>
      <c r="AO65" s="16">
        <f>AG65</f>
        <v>1328</v>
      </c>
      <c r="AP65" s="16"/>
      <c r="AQ65" s="9"/>
      <c r="AR65" s="4"/>
      <c r="AS65" s="2" t="s">
        <v>38</v>
      </c>
      <c r="AT65" s="5"/>
      <c r="AU65" s="5"/>
      <c r="AV65" s="5"/>
      <c r="AW65" s="16">
        <f t="shared" si="8"/>
        <v>1328</v>
      </c>
      <c r="AX65" s="16"/>
      <c r="AY65" s="9"/>
      <c r="AZ65" s="4"/>
      <c r="BA65" s="2" t="s">
        <v>38</v>
      </c>
      <c r="BB65" s="5"/>
      <c r="BC65" s="5"/>
      <c r="BD65" s="5"/>
      <c r="BE65" s="16">
        <f>AW65</f>
        <v>1328</v>
      </c>
      <c r="BF65" s="16"/>
      <c r="BG65" s="9"/>
      <c r="BH65" s="4"/>
      <c r="BI65" s="71" t="s">
        <v>37</v>
      </c>
      <c r="BJ65" s="71"/>
      <c r="BK65" s="71"/>
      <c r="BL65" s="71"/>
      <c r="BM65" s="78">
        <v>1288</v>
      </c>
      <c r="BN65" s="78"/>
      <c r="BO65" s="74" t="str">
        <f t="shared" si="7"/>
        <v>F</v>
      </c>
      <c r="BP65" s="4"/>
      <c r="BQ65" s="5" t="s">
        <v>37</v>
      </c>
      <c r="BR65" s="5"/>
      <c r="BS65" s="5"/>
      <c r="BT65" s="5"/>
      <c r="BU65" s="16">
        <f>BM65</f>
        <v>1288</v>
      </c>
      <c r="BV65" s="16"/>
      <c r="BW65" s="8"/>
    </row>
    <row r="66" spans="1:75" ht="12.75" hidden="1" customHeight="1" outlineLevel="1" x14ac:dyDescent="0.35">
      <c r="A66" s="179"/>
      <c r="C66" s="24" t="s">
        <v>12</v>
      </c>
      <c r="D66" s="24"/>
      <c r="E66" s="2" t="s">
        <v>38</v>
      </c>
      <c r="F66" s="29"/>
      <c r="H66" s="24"/>
      <c r="I66" s="16">
        <v>558</v>
      </c>
      <c r="L66" s="2"/>
      <c r="M66" s="2" t="s">
        <v>38</v>
      </c>
      <c r="N66" s="5"/>
      <c r="O66" s="5"/>
      <c r="P66" s="5"/>
      <c r="Q66" s="16">
        <f>I66</f>
        <v>558</v>
      </c>
      <c r="R66" s="16"/>
      <c r="T66" s="2"/>
      <c r="U66" s="2" t="s">
        <v>38</v>
      </c>
      <c r="V66" s="5"/>
      <c r="Y66" s="16">
        <f>I66</f>
        <v>558</v>
      </c>
      <c r="Z66" s="16"/>
      <c r="AA66" s="9"/>
      <c r="AB66" s="4"/>
      <c r="AC66" s="2" t="s">
        <v>38</v>
      </c>
      <c r="AD66" s="5"/>
      <c r="AG66" s="16">
        <f>Y66</f>
        <v>558</v>
      </c>
      <c r="AH66" s="16"/>
      <c r="AI66" s="9"/>
      <c r="AJ66" s="4"/>
      <c r="AK66" s="2" t="s">
        <v>38</v>
      </c>
      <c r="AL66" s="5"/>
      <c r="AM66" s="5"/>
      <c r="AN66" s="5"/>
      <c r="AO66" s="16">
        <f>AG66</f>
        <v>558</v>
      </c>
      <c r="AP66" s="16"/>
      <c r="AQ66" s="9"/>
      <c r="AR66" s="4"/>
      <c r="AS66" s="2" t="s">
        <v>38</v>
      </c>
      <c r="AT66" s="5"/>
      <c r="AU66" s="5"/>
      <c r="AV66" s="5"/>
      <c r="AW66" s="16">
        <f>AO66</f>
        <v>558</v>
      </c>
      <c r="AX66" s="16"/>
      <c r="AY66" s="9"/>
      <c r="AZ66" s="4"/>
      <c r="BA66" s="2" t="s">
        <v>38</v>
      </c>
      <c r="BB66" s="5"/>
      <c r="BC66" s="5"/>
      <c r="BD66" s="5"/>
      <c r="BE66" s="16">
        <f>AW66</f>
        <v>558</v>
      </c>
      <c r="BF66" s="16"/>
      <c r="BG66" s="9"/>
      <c r="BH66" s="4"/>
      <c r="BI66" s="71" t="s">
        <v>37</v>
      </c>
      <c r="BJ66" s="71"/>
      <c r="BK66" s="71"/>
      <c r="BL66" s="71"/>
      <c r="BM66" s="78">
        <v>574</v>
      </c>
      <c r="BN66" s="78"/>
      <c r="BO66" s="74" t="str">
        <f t="shared" si="7"/>
        <v>U</v>
      </c>
      <c r="BP66" s="4"/>
      <c r="BQ66" s="5" t="s">
        <v>37</v>
      </c>
      <c r="BR66" s="5"/>
      <c r="BS66" s="5"/>
      <c r="BT66" s="5"/>
      <c r="BU66" s="16">
        <f>BM66</f>
        <v>574</v>
      </c>
      <c r="BV66" s="16"/>
      <c r="BW66" s="8"/>
    </row>
    <row r="67" spans="1:75" ht="12.75" hidden="1" customHeight="1" outlineLevel="1" x14ac:dyDescent="0.35">
      <c r="A67" s="179"/>
      <c r="C67" s="24" t="s">
        <v>2</v>
      </c>
      <c r="D67" s="24"/>
      <c r="E67" s="2" t="s">
        <v>38</v>
      </c>
      <c r="F67" s="29"/>
      <c r="H67" s="24"/>
      <c r="I67" s="16">
        <v>122</v>
      </c>
      <c r="L67" s="2"/>
      <c r="M67" s="2" t="s">
        <v>38</v>
      </c>
      <c r="N67" s="5"/>
      <c r="O67" s="5"/>
      <c r="P67" s="5"/>
      <c r="Q67" s="16">
        <f>I67</f>
        <v>122</v>
      </c>
      <c r="R67" s="16"/>
      <c r="T67" s="2"/>
      <c r="U67" s="2" t="s">
        <v>38</v>
      </c>
      <c r="V67" s="5"/>
      <c r="Y67" s="16">
        <f>I67</f>
        <v>122</v>
      </c>
      <c r="Z67" s="16"/>
      <c r="AA67" s="9"/>
      <c r="AB67" s="4"/>
      <c r="AC67" s="2" t="s">
        <v>38</v>
      </c>
      <c r="AD67" s="5"/>
      <c r="AG67" s="16">
        <f>Y67</f>
        <v>122</v>
      </c>
      <c r="AH67" s="16"/>
      <c r="AI67" s="9"/>
      <c r="AJ67" s="4"/>
      <c r="AK67" s="2" t="s">
        <v>38</v>
      </c>
      <c r="AL67" s="5"/>
      <c r="AM67" s="5"/>
      <c r="AN67" s="5"/>
      <c r="AO67" s="16">
        <f>AG67</f>
        <v>122</v>
      </c>
      <c r="AP67" s="16"/>
      <c r="AQ67" s="9"/>
      <c r="AR67" s="4"/>
      <c r="AS67" s="2" t="s">
        <v>38</v>
      </c>
      <c r="AT67" s="5"/>
      <c r="AU67" s="5"/>
      <c r="AV67" s="5"/>
      <c r="AW67" s="16">
        <f t="shared" si="8"/>
        <v>122</v>
      </c>
      <c r="AX67" s="16"/>
      <c r="AY67" s="9"/>
      <c r="AZ67" s="4"/>
      <c r="BA67" s="2" t="s">
        <v>38</v>
      </c>
      <c r="BB67" s="5"/>
      <c r="BC67" s="5"/>
      <c r="BD67" s="5"/>
      <c r="BE67" s="16">
        <f>AW67</f>
        <v>122</v>
      </c>
      <c r="BF67" s="16"/>
      <c r="BG67" s="9"/>
      <c r="BH67" s="4"/>
      <c r="BI67" s="71" t="s">
        <v>37</v>
      </c>
      <c r="BJ67" s="71"/>
      <c r="BK67" s="71"/>
      <c r="BL67" s="71"/>
      <c r="BM67" s="78">
        <v>122</v>
      </c>
      <c r="BN67" s="78"/>
      <c r="BO67" s="74" t="str">
        <f>IF(BM67=BE67, "-", IF(BM67&lt;BE67,"F","U"))</f>
        <v>-</v>
      </c>
      <c r="BP67" s="4"/>
      <c r="BQ67" s="5" t="s">
        <v>37</v>
      </c>
      <c r="BR67" s="5"/>
      <c r="BS67" s="5"/>
      <c r="BT67" s="5"/>
      <c r="BU67" s="16">
        <f>BM67</f>
        <v>122</v>
      </c>
      <c r="BV67" s="16"/>
      <c r="BW67" s="8"/>
    </row>
    <row r="68" spans="1:75" ht="12.75" customHeight="1" collapsed="1" x14ac:dyDescent="0.35">
      <c r="A68" s="179"/>
      <c r="C68" s="10" t="s">
        <v>44</v>
      </c>
      <c r="E68" s="2" t="s">
        <v>38</v>
      </c>
      <c r="F68" s="9"/>
      <c r="I68" s="16">
        <f>SUM(F61:I67)</f>
        <v>2849</v>
      </c>
      <c r="L68" s="2"/>
      <c r="M68" s="2" t="s">
        <v>38</v>
      </c>
      <c r="N68" s="5"/>
      <c r="O68" s="5"/>
      <c r="P68" s="5"/>
      <c r="Q68" s="16">
        <f>SUM(N61:Q67)</f>
        <v>2849</v>
      </c>
      <c r="R68" s="16"/>
      <c r="T68" s="2"/>
      <c r="U68" s="2" t="s">
        <v>38</v>
      </c>
      <c r="V68" s="5"/>
      <c r="Y68" s="16">
        <f>SUM(V61:Y67)</f>
        <v>2849</v>
      </c>
      <c r="Z68" s="16"/>
      <c r="AA68" s="9"/>
      <c r="AB68" s="4"/>
      <c r="AC68" s="2" t="s">
        <v>38</v>
      </c>
      <c r="AD68" s="5"/>
      <c r="AG68" s="16">
        <f>SUM(AD61:AG67)</f>
        <v>2849</v>
      </c>
      <c r="AH68" s="16"/>
      <c r="AI68" s="9"/>
      <c r="AJ68" s="4"/>
      <c r="AK68" s="2" t="s">
        <v>38</v>
      </c>
      <c r="AL68" s="5"/>
      <c r="AM68" s="5"/>
      <c r="AN68" s="5"/>
      <c r="AO68" s="16">
        <f>SUM(AO61:AO67)</f>
        <v>2849</v>
      </c>
      <c r="AP68" s="16"/>
      <c r="AQ68" s="9"/>
      <c r="AR68" s="4"/>
      <c r="AS68" s="2" t="s">
        <v>38</v>
      </c>
      <c r="AT68" s="5"/>
      <c r="AU68" s="5"/>
      <c r="AV68" s="5"/>
      <c r="AW68" s="16">
        <f>SUM(AW61:AX67)</f>
        <v>2849</v>
      </c>
      <c r="AX68" s="16"/>
      <c r="AY68" s="9"/>
      <c r="AZ68" s="4"/>
      <c r="BA68" s="2" t="s">
        <v>38</v>
      </c>
      <c r="BB68" s="5"/>
      <c r="BC68" s="5"/>
      <c r="BD68" s="5"/>
      <c r="BE68" s="16">
        <f>SUM(BE61:BE67)</f>
        <v>2849</v>
      </c>
      <c r="BF68" s="16"/>
      <c r="BG68" s="9"/>
      <c r="BH68" s="4"/>
      <c r="BI68" s="71" t="s">
        <v>37</v>
      </c>
      <c r="BJ68" s="71"/>
      <c r="BK68" s="71"/>
      <c r="BL68" s="71"/>
      <c r="BM68" s="78">
        <f>SUM(BM61:BN67)</f>
        <v>2841</v>
      </c>
      <c r="BN68" s="78"/>
      <c r="BO68" s="74" t="str">
        <f>IF(BM68&lt;BE68,"F","U")</f>
        <v>F</v>
      </c>
      <c r="BP68" s="4"/>
      <c r="BQ68" s="5" t="s">
        <v>37</v>
      </c>
      <c r="BR68" s="5"/>
      <c r="BS68" s="5"/>
      <c r="BT68" s="5"/>
      <c r="BU68" s="16">
        <f>SUM(BU61:BV67)</f>
        <v>2841</v>
      </c>
      <c r="BV68" s="16"/>
      <c r="BW68" s="8"/>
    </row>
    <row r="69" spans="1:75" ht="6.75" customHeight="1" x14ac:dyDescent="0.35">
      <c r="A69" s="179"/>
      <c r="C69" s="10"/>
      <c r="E69" s="2"/>
      <c r="F69" s="9"/>
      <c r="I69" s="16"/>
      <c r="L69" s="2"/>
      <c r="M69" s="2"/>
      <c r="N69" s="5"/>
      <c r="O69" s="5"/>
      <c r="P69" s="5"/>
      <c r="Q69" s="16"/>
      <c r="R69" s="16"/>
      <c r="T69" s="2"/>
      <c r="U69" s="2"/>
      <c r="V69" s="5"/>
      <c r="Y69" s="16"/>
      <c r="Z69" s="16"/>
      <c r="AA69" s="9"/>
      <c r="AB69" s="4"/>
      <c r="AC69" s="2"/>
      <c r="AD69" s="5"/>
      <c r="AG69" s="16"/>
      <c r="AH69" s="16"/>
      <c r="AI69" s="9"/>
      <c r="AJ69" s="4"/>
      <c r="AK69" s="2"/>
      <c r="AL69" s="5"/>
      <c r="AM69" s="5"/>
      <c r="AN69" s="5"/>
      <c r="AO69" s="16"/>
      <c r="AP69" s="16"/>
      <c r="AQ69" s="9"/>
      <c r="AR69" s="4"/>
      <c r="AS69" s="2"/>
      <c r="AT69" s="5"/>
      <c r="AU69" s="5"/>
      <c r="AV69" s="5"/>
      <c r="AW69" s="16"/>
      <c r="AX69" s="16"/>
      <c r="AY69" s="9"/>
      <c r="AZ69" s="4"/>
      <c r="BA69" s="2"/>
      <c r="BB69" s="5"/>
      <c r="BC69" s="5"/>
      <c r="BD69" s="5"/>
      <c r="BE69" s="16"/>
      <c r="BF69" s="16"/>
      <c r="BG69" s="9"/>
      <c r="BH69" s="4"/>
      <c r="BI69" s="5"/>
      <c r="BJ69" s="5"/>
      <c r="BK69" s="5"/>
      <c r="BL69" s="5"/>
      <c r="BM69" s="16"/>
      <c r="BN69" s="16"/>
      <c r="BO69" s="8"/>
      <c r="BP69" s="4"/>
      <c r="BQ69" s="5"/>
      <c r="BR69" s="5"/>
      <c r="BS69" s="5"/>
      <c r="BT69" s="5"/>
      <c r="BU69" s="16"/>
      <c r="BV69" s="16"/>
      <c r="BW69" s="8"/>
    </row>
    <row r="70" spans="1:75" ht="12.75" customHeight="1" x14ac:dyDescent="0.35">
      <c r="A70" s="179"/>
      <c r="C70" s="24" t="s">
        <v>13</v>
      </c>
      <c r="D70" s="24"/>
      <c r="E70" s="2" t="s">
        <v>38</v>
      </c>
      <c r="F70" s="29"/>
      <c r="H70" s="24"/>
      <c r="I70" s="16">
        <v>158</v>
      </c>
      <c r="L70" s="2"/>
      <c r="M70" s="2" t="s">
        <v>38</v>
      </c>
      <c r="N70" s="5"/>
      <c r="O70" s="5"/>
      <c r="P70" s="5"/>
      <c r="Q70" s="16">
        <f>I70</f>
        <v>158</v>
      </c>
      <c r="R70" s="16"/>
      <c r="T70" s="2"/>
      <c r="U70" s="2" t="s">
        <v>38</v>
      </c>
      <c r="V70" s="5"/>
      <c r="Y70" s="16">
        <f>I70</f>
        <v>158</v>
      </c>
      <c r="Z70" s="16"/>
      <c r="AA70" s="9"/>
      <c r="AB70" s="4"/>
      <c r="AC70" s="2" t="s">
        <v>38</v>
      </c>
      <c r="AD70" s="5"/>
      <c r="AG70" s="16">
        <f>Y70</f>
        <v>158</v>
      </c>
      <c r="AH70" s="16"/>
      <c r="AI70" s="9"/>
      <c r="AJ70" s="4"/>
      <c r="AK70" s="2" t="s">
        <v>38</v>
      </c>
      <c r="AL70" s="5"/>
      <c r="AM70" s="5"/>
      <c r="AN70" s="5"/>
      <c r="AO70" s="16">
        <f>AG70</f>
        <v>158</v>
      </c>
      <c r="AP70" s="16"/>
      <c r="AQ70" s="9"/>
      <c r="AR70" s="4"/>
      <c r="AS70" s="2" t="s">
        <v>38</v>
      </c>
      <c r="AT70" s="5"/>
      <c r="AU70" s="5"/>
      <c r="AV70" s="5"/>
      <c r="AW70" s="16">
        <f>AO70</f>
        <v>158</v>
      </c>
      <c r="AX70" s="16"/>
      <c r="AY70" s="9"/>
      <c r="AZ70" s="4"/>
      <c r="BA70" s="2" t="s">
        <v>38</v>
      </c>
      <c r="BB70" s="5"/>
      <c r="BC70" s="5"/>
      <c r="BD70" s="5"/>
      <c r="BE70" s="16">
        <f>AW70</f>
        <v>158</v>
      </c>
      <c r="BF70" s="16"/>
      <c r="BG70" s="9"/>
      <c r="BH70" s="4"/>
      <c r="BI70" s="5" t="s">
        <v>38</v>
      </c>
      <c r="BJ70" s="5"/>
      <c r="BK70" s="5"/>
      <c r="BL70" s="5"/>
      <c r="BM70" s="16">
        <f>BE70</f>
        <v>158</v>
      </c>
      <c r="BN70" s="16"/>
      <c r="BO70" s="8"/>
      <c r="BP70" s="4"/>
      <c r="BQ70" s="71" t="s">
        <v>37</v>
      </c>
      <c r="BR70" s="71"/>
      <c r="BS70" s="71"/>
      <c r="BT70" s="71"/>
      <c r="BU70" s="78">
        <v>193</v>
      </c>
      <c r="BV70" s="78"/>
      <c r="BW70" s="74" t="str">
        <f>IF(BU70&lt;BM70,"F","U")</f>
        <v>U</v>
      </c>
    </row>
    <row r="71" spans="1:75" ht="6.75" customHeight="1" x14ac:dyDescent="0.35">
      <c r="A71" s="179"/>
      <c r="E71" s="2"/>
      <c r="F71" s="2"/>
      <c r="G71" s="2"/>
      <c r="L71" s="2"/>
      <c r="M71" s="2"/>
      <c r="N71" s="2"/>
      <c r="O71" s="2"/>
      <c r="P71" s="2"/>
      <c r="R71" s="2"/>
      <c r="T71" s="2"/>
      <c r="U71" s="2"/>
      <c r="V71" s="2"/>
      <c r="Z71" s="2"/>
      <c r="AA71" s="2"/>
      <c r="AB71" s="2"/>
      <c r="AC71" s="2"/>
      <c r="AD71" s="2"/>
      <c r="AH71" s="2"/>
      <c r="AI71" s="2"/>
      <c r="AJ71" s="2"/>
      <c r="AK71" s="2"/>
      <c r="AL71" s="2"/>
      <c r="AM71" s="2"/>
      <c r="AN71" s="2"/>
      <c r="AP71" s="2"/>
      <c r="AQ71" s="2"/>
      <c r="AR71" s="2"/>
      <c r="AS71" s="2"/>
      <c r="AT71" s="2"/>
      <c r="AU71" s="2"/>
      <c r="AV71" s="2"/>
      <c r="AX71" s="2"/>
      <c r="AY71" s="2"/>
      <c r="AZ71" s="2"/>
      <c r="BA71" s="2"/>
      <c r="BB71" s="2"/>
      <c r="BC71" s="2"/>
      <c r="BD71" s="2"/>
      <c r="BF71" s="2"/>
      <c r="BG71" s="2"/>
      <c r="BH71" s="2"/>
      <c r="BI71" s="2"/>
      <c r="BJ71" s="2"/>
      <c r="BK71" s="2"/>
      <c r="BL71" s="2"/>
      <c r="BM71" s="2"/>
      <c r="BN71" s="2"/>
      <c r="BO71" s="2"/>
      <c r="BP71" s="2"/>
      <c r="BQ71" s="2"/>
      <c r="BR71" s="2"/>
      <c r="BS71" s="2"/>
      <c r="BT71" s="2"/>
      <c r="BU71" s="2"/>
      <c r="BV71" s="2"/>
      <c r="BW71" s="2"/>
    </row>
    <row r="72" spans="1:75" ht="12.75" customHeight="1" x14ac:dyDescent="0.35">
      <c r="A72" s="179"/>
      <c r="C72" s="10" t="s">
        <v>14</v>
      </c>
      <c r="D72" s="10"/>
      <c r="E72" s="14" t="s">
        <v>38</v>
      </c>
      <c r="F72" s="12"/>
      <c r="H72" s="10"/>
      <c r="I72" s="38">
        <f>I58-I68-I70</f>
        <v>459</v>
      </c>
      <c r="L72" s="2"/>
      <c r="M72" s="36" t="s">
        <v>40</v>
      </c>
      <c r="N72" s="5"/>
      <c r="O72" s="5"/>
      <c r="P72" s="5"/>
      <c r="Q72" s="38">
        <f>Q58-Q68-Q70</f>
        <v>471.63463596330439</v>
      </c>
      <c r="R72" s="38"/>
      <c r="S72" s="8"/>
      <c r="T72" s="2"/>
      <c r="U72" s="36" t="s">
        <v>40</v>
      </c>
      <c r="V72" s="5"/>
      <c r="Y72" s="38">
        <f>Y58-Y68-Y70</f>
        <v>512.66128440366992</v>
      </c>
      <c r="Z72" s="38"/>
      <c r="AB72" s="4"/>
      <c r="AC72" s="36" t="s">
        <v>40</v>
      </c>
      <c r="AD72" s="5"/>
      <c r="AG72" s="38">
        <f>AG58-AG68-AG70</f>
        <v>514.24134912831869</v>
      </c>
      <c r="AH72" s="38"/>
      <c r="AI72" s="10"/>
      <c r="AJ72" s="4"/>
      <c r="AK72" s="36" t="s">
        <v>40</v>
      </c>
      <c r="AL72" s="5"/>
      <c r="AM72" s="5"/>
      <c r="AN72" s="5"/>
      <c r="AO72" s="38">
        <f>AO58-AO68-AO70</f>
        <v>520.70481523224953</v>
      </c>
      <c r="AP72" s="38"/>
      <c r="AQ72" s="8"/>
      <c r="AR72" s="4"/>
      <c r="AS72" s="36" t="s">
        <v>40</v>
      </c>
      <c r="AT72" s="5"/>
      <c r="AU72" s="5"/>
      <c r="AV72" s="5"/>
      <c r="AW72" s="38">
        <f>AW58-AW68-AW70</f>
        <v>537</v>
      </c>
      <c r="AX72" s="38"/>
      <c r="AY72" s="10"/>
      <c r="AZ72" s="4"/>
      <c r="BA72" s="36" t="s">
        <v>40</v>
      </c>
      <c r="BB72" s="5"/>
      <c r="BC72" s="5"/>
      <c r="BD72" s="5"/>
      <c r="BE72" s="38">
        <f>BE58-BE68-BE70</f>
        <v>544</v>
      </c>
      <c r="BF72" s="38"/>
      <c r="BG72" s="10"/>
      <c r="BH72" s="4"/>
      <c r="BI72" s="36" t="s">
        <v>40</v>
      </c>
      <c r="BJ72" s="5"/>
      <c r="BK72" s="5"/>
      <c r="BL72" s="5"/>
      <c r="BM72" s="38">
        <f>BM58-BM68-BM70</f>
        <v>552</v>
      </c>
      <c r="BN72" s="38"/>
      <c r="BO72" s="10"/>
      <c r="BP72" s="4"/>
      <c r="BQ72" s="36" t="s">
        <v>37</v>
      </c>
      <c r="BR72" s="5"/>
      <c r="BS72" s="5"/>
      <c r="BT72" s="5"/>
      <c r="BU72" s="38">
        <f>BU58-BU68-BU70</f>
        <v>517</v>
      </c>
      <c r="BV72" s="38"/>
      <c r="BW72" s="10"/>
    </row>
    <row r="73" spans="1:75" ht="6.75" customHeight="1" x14ac:dyDescent="0.35">
      <c r="A73" s="179"/>
      <c r="C73" s="10"/>
      <c r="D73" s="10"/>
      <c r="E73" s="10"/>
      <c r="F73" s="10"/>
      <c r="G73" s="10"/>
      <c r="H73" s="10"/>
      <c r="I73" s="10"/>
      <c r="J73" s="5"/>
      <c r="K73" s="12"/>
      <c r="L73" s="2"/>
      <c r="M73" s="5"/>
      <c r="N73" s="5"/>
      <c r="O73" s="5"/>
      <c r="P73" s="5"/>
      <c r="Q73" s="38"/>
      <c r="R73" s="38"/>
      <c r="S73" s="8"/>
      <c r="T73" s="2"/>
      <c r="U73" s="5"/>
      <c r="V73" s="5"/>
      <c r="Y73" s="38"/>
      <c r="Z73" s="38"/>
      <c r="AA73" s="8"/>
      <c r="AB73" s="4"/>
      <c r="AC73" s="5"/>
      <c r="AD73" s="5"/>
      <c r="AG73" s="38"/>
      <c r="AH73" s="38"/>
      <c r="AI73" s="8"/>
      <c r="AJ73" s="4"/>
      <c r="AK73" s="5"/>
      <c r="AL73" s="5"/>
      <c r="AM73" s="5"/>
      <c r="AN73" s="5"/>
      <c r="AO73" s="38"/>
      <c r="AP73" s="38"/>
      <c r="AQ73" s="8"/>
      <c r="AR73" s="4"/>
      <c r="AS73" s="5"/>
      <c r="AT73" s="5"/>
      <c r="AU73" s="5"/>
      <c r="AV73" s="5"/>
      <c r="AW73" s="38"/>
      <c r="AX73" s="38"/>
      <c r="AY73" s="8"/>
      <c r="AZ73" s="4"/>
      <c r="BA73" s="5"/>
      <c r="BB73" s="5"/>
      <c r="BC73" s="5"/>
      <c r="BD73" s="5"/>
      <c r="BE73" s="38"/>
      <c r="BF73" s="38"/>
      <c r="BG73" s="8"/>
      <c r="BH73" s="4"/>
      <c r="BI73" s="5"/>
      <c r="BJ73" s="5"/>
      <c r="BK73" s="5"/>
      <c r="BL73" s="5"/>
      <c r="BM73" s="38"/>
      <c r="BN73" s="38"/>
      <c r="BO73" s="10"/>
      <c r="BP73" s="4"/>
      <c r="BQ73" s="5"/>
      <c r="BR73" s="5"/>
      <c r="BS73" s="5"/>
      <c r="BT73" s="5"/>
      <c r="BU73" s="38"/>
      <c r="BV73" s="38"/>
      <c r="BW73" s="10"/>
    </row>
    <row r="74" spans="1:75" ht="12.75" customHeight="1" x14ac:dyDescent="0.35">
      <c r="A74" s="179"/>
      <c r="C74" s="10" t="s">
        <v>39</v>
      </c>
      <c r="D74" s="10"/>
      <c r="E74" s="10"/>
      <c r="F74" s="10"/>
      <c r="G74" s="10"/>
      <c r="H74" s="10"/>
      <c r="I74" s="10"/>
      <c r="J74" s="5"/>
      <c r="K74" s="12"/>
      <c r="L74" s="2"/>
      <c r="M74" s="5"/>
      <c r="N74" s="5"/>
      <c r="O74" s="5"/>
      <c r="P74" s="5"/>
      <c r="Q74" s="38">
        <f>(Q72-I72)</f>
        <v>12.63463596330439</v>
      </c>
      <c r="R74" s="38"/>
      <c r="S74" s="32" t="str">
        <f>IF(Q74&gt;0,"F","U")</f>
        <v>F</v>
      </c>
      <c r="T74" s="2"/>
      <c r="U74" s="5"/>
      <c r="V74" s="5"/>
      <c r="Y74" s="38">
        <f>(Y72-Q72)</f>
        <v>41.026648440365534</v>
      </c>
      <c r="Z74" s="38"/>
      <c r="AA74" s="32" t="str">
        <f>IF(Y74&gt;0,"F","U")</f>
        <v>F</v>
      </c>
      <c r="AB74" s="4"/>
      <c r="AC74" s="5"/>
      <c r="AD74" s="5"/>
      <c r="AG74" s="38">
        <f>(AG72-Y72)</f>
        <v>1.5800647246487642</v>
      </c>
      <c r="AH74" s="38"/>
      <c r="AI74" s="32" t="str">
        <f>IF(AG74&gt;0,"F","U")</f>
        <v>F</v>
      </c>
      <c r="AJ74" s="4"/>
      <c r="AK74" s="5"/>
      <c r="AL74" s="5"/>
      <c r="AM74" s="5"/>
      <c r="AN74" s="5"/>
      <c r="AO74" s="38">
        <f>(AO72-AG72)</f>
        <v>6.4634661039308412</v>
      </c>
      <c r="AP74" s="38"/>
      <c r="AQ74" s="32" t="str">
        <f>IF(AO74&gt;0,"F","U")</f>
        <v>F</v>
      </c>
      <c r="AR74" s="4"/>
      <c r="AS74" s="5"/>
      <c r="AT74" s="5"/>
      <c r="AU74" s="5"/>
      <c r="AV74" s="5"/>
      <c r="AW74" s="38">
        <f>(AW72-AO72)</f>
        <v>16.29518476775047</v>
      </c>
      <c r="AX74" s="38"/>
      <c r="AY74" s="32" t="str">
        <f>IF(AW74&gt;0,"F","U")</f>
        <v>F</v>
      </c>
      <c r="AZ74" s="4"/>
      <c r="BA74" s="5"/>
      <c r="BB74" s="5"/>
      <c r="BC74" s="5"/>
      <c r="BD74" s="5"/>
      <c r="BE74" s="38">
        <f>(BE72-AW72)</f>
        <v>7</v>
      </c>
      <c r="BF74" s="38"/>
      <c r="BG74" s="32" t="str">
        <f>IF(BE74&gt;0,"F","U")</f>
        <v>F</v>
      </c>
      <c r="BH74" s="4"/>
      <c r="BI74" s="5"/>
      <c r="BJ74" s="5"/>
      <c r="BK74" s="5"/>
      <c r="BL74" s="5"/>
      <c r="BM74" s="38">
        <f>(BM72-BE72)</f>
        <v>8</v>
      </c>
      <c r="BN74" s="38"/>
      <c r="BO74" s="32" t="str">
        <f>IF(BM74&gt;0,"F","U")</f>
        <v>F</v>
      </c>
      <c r="BP74" s="4"/>
      <c r="BQ74" s="5"/>
      <c r="BR74" s="5"/>
      <c r="BS74" s="5"/>
      <c r="BT74" s="5"/>
      <c r="BU74" s="38">
        <f>(BU72-BM72)</f>
        <v>-35</v>
      </c>
      <c r="BV74" s="38"/>
      <c r="BW74" s="32" t="str">
        <f>IF(BU74&gt;0,"F","U")</f>
        <v>U</v>
      </c>
    </row>
    <row r="75" spans="1:75" s="10" customFormat="1" ht="13.15" x14ac:dyDescent="0.35">
      <c r="J75" s="14"/>
      <c r="K75" s="14"/>
      <c r="L75" s="14"/>
      <c r="M75" s="14"/>
      <c r="N75" s="14"/>
      <c r="O75" s="14"/>
      <c r="P75" s="14"/>
      <c r="AJ75" s="15"/>
      <c r="AQ75" s="15"/>
      <c r="AR75" s="15"/>
      <c r="AS75" s="15"/>
      <c r="AT75" s="15"/>
      <c r="AU75" s="38"/>
      <c r="AV75" s="38"/>
      <c r="AW75" s="39"/>
      <c r="AX75" s="39"/>
      <c r="BC75" s="15"/>
      <c r="BD75" s="15"/>
      <c r="BE75" s="15"/>
      <c r="BF75" s="15"/>
      <c r="BK75" s="15"/>
      <c r="BL75" s="15"/>
      <c r="BM75" s="15"/>
      <c r="BN75" s="15"/>
      <c r="BS75" s="15"/>
      <c r="BT75" s="15"/>
      <c r="BU75" s="15"/>
      <c r="BV75" s="15"/>
    </row>
    <row r="76" spans="1:75" s="10" customFormat="1" ht="13.15" x14ac:dyDescent="0.35">
      <c r="A76" s="3" t="s">
        <v>113</v>
      </c>
      <c r="R76" s="14"/>
      <c r="AJ76" s="14"/>
      <c r="AK76" s="30"/>
      <c r="AL76" s="34"/>
      <c r="AM76" s="34"/>
      <c r="AN76" s="34"/>
      <c r="AO76" s="38"/>
      <c r="AP76" s="1"/>
      <c r="AQ76" s="14"/>
      <c r="AR76" s="14"/>
      <c r="AS76" s="14"/>
      <c r="AT76" s="14"/>
      <c r="AU76" s="14"/>
      <c r="AV76" s="14"/>
      <c r="AW76" s="14"/>
      <c r="AX76" s="14"/>
      <c r="BD76" s="14"/>
      <c r="BE76" s="14"/>
      <c r="BF76" s="14"/>
      <c r="BK76" s="14"/>
      <c r="BL76" s="14"/>
      <c r="BM76" s="14"/>
      <c r="BN76" s="14"/>
      <c r="BS76" s="14"/>
      <c r="BT76" s="14"/>
      <c r="BU76" s="14"/>
      <c r="BV76" s="14"/>
    </row>
    <row r="77" spans="1:75" ht="13.15" x14ac:dyDescent="0.35">
      <c r="A77" s="10"/>
      <c r="R77" s="31"/>
      <c r="AK77" s="30"/>
      <c r="AL77" s="15"/>
      <c r="AM77" s="10"/>
      <c r="AN77" s="31"/>
      <c r="AO77" s="38"/>
      <c r="AP77" s="31"/>
      <c r="BD77" s="31"/>
    </row>
    <row r="78" spans="1:75" ht="13.15" x14ac:dyDescent="0.35">
      <c r="A78" s="3" t="s">
        <v>114</v>
      </c>
      <c r="Q78" s="14"/>
      <c r="R78" s="14"/>
      <c r="AK78" s="14"/>
      <c r="AL78" s="14"/>
      <c r="AO78" s="14"/>
      <c r="AP78" s="14"/>
      <c r="BC78" s="14"/>
      <c r="BD78" s="14"/>
    </row>
  </sheetData>
  <mergeCells count="12">
    <mergeCell ref="AK4:AQ4"/>
    <mergeCell ref="BQ4:BW4"/>
    <mergeCell ref="A16:A74"/>
    <mergeCell ref="AS4:AY4"/>
    <mergeCell ref="BA4:BG4"/>
    <mergeCell ref="BI4:BO4"/>
    <mergeCell ref="A7:A14"/>
    <mergeCell ref="C4:C5"/>
    <mergeCell ref="E4:K4"/>
    <mergeCell ref="M4:S4"/>
    <mergeCell ref="U4:AA4"/>
    <mergeCell ref="AC4:AI4"/>
  </mergeCells>
  <phoneticPr fontId="10" type="noConversion"/>
  <pageMargins left="0.511811023622047" right="0.511811023622047" top="1.14173228346457" bottom="0.74803149606299202" header="0.511811023622047" footer="0.511811023622047"/>
  <pageSetup paperSize="9" scale="70" fitToWidth="2" orientation="landscape" r:id="rId1"/>
  <headerFooter scaleWithDoc="0">
    <oddFooter>&amp;L&amp;"Agfa Rotis Sans Serif,Regular"(c) Markus Maedler | 2012-22&amp;R&amp;"Agfa Rotis Sans Serif,Regular"&amp;F | 1</oddFooter>
  </headerFooter>
  <colBreaks count="1" manualBreakCount="1">
    <brk id="4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W33"/>
  <sheetViews>
    <sheetView workbookViewId="0">
      <selection activeCell="A3" sqref="A3"/>
    </sheetView>
  </sheetViews>
  <sheetFormatPr defaultColWidth="8.86328125" defaultRowHeight="12.75" x14ac:dyDescent="0.35"/>
  <cols>
    <col min="1" max="1" width="24.59765625" style="149" customWidth="1"/>
    <col min="2" max="2" width="8.73046875" style="149" customWidth="1"/>
    <col min="3" max="3" width="0.86328125" style="149" customWidth="1"/>
    <col min="4" max="4" width="8.73046875" style="149" customWidth="1"/>
    <col min="5" max="5" width="0.86328125" style="149" customWidth="1"/>
    <col min="6" max="6" width="8.73046875" style="149" customWidth="1"/>
    <col min="7" max="7" width="1.73046875" style="149" customWidth="1"/>
    <col min="8" max="8" width="8.73046875" style="149" customWidth="1"/>
    <col min="9" max="9" width="0.86328125" style="149" customWidth="1"/>
    <col min="10" max="10" width="8.73046875" style="149" customWidth="1"/>
    <col min="11" max="11" width="0.86328125" style="149" customWidth="1"/>
    <col min="12" max="12" width="8.73046875" style="149" customWidth="1"/>
    <col min="13" max="16384" width="8.86328125" style="149"/>
  </cols>
  <sheetData>
    <row r="1" spans="1:75" s="118" customFormat="1" ht="13.15" x14ac:dyDescent="0.35">
      <c r="A1" s="41" t="s">
        <v>51</v>
      </c>
      <c r="B1" s="41"/>
      <c r="D1" s="43"/>
      <c r="E1" s="43"/>
      <c r="F1" s="43"/>
      <c r="G1" s="43"/>
      <c r="H1" s="43"/>
      <c r="I1" s="43"/>
      <c r="J1" s="44"/>
      <c r="K1" s="44"/>
      <c r="L1" s="44"/>
      <c r="M1" s="44"/>
      <c r="N1" s="44"/>
      <c r="O1" s="44"/>
      <c r="P1" s="44"/>
      <c r="Q1" s="44"/>
      <c r="R1" s="44"/>
      <c r="S1" s="44"/>
      <c r="T1" s="44"/>
      <c r="U1" s="44"/>
      <c r="V1" s="44"/>
      <c r="W1" s="44"/>
      <c r="X1" s="44"/>
      <c r="Y1" s="44"/>
      <c r="Z1" s="44"/>
      <c r="AA1" s="44"/>
      <c r="AB1" s="44"/>
      <c r="AC1" s="44"/>
      <c r="AD1" s="44"/>
      <c r="AE1" s="44"/>
      <c r="AF1" s="44"/>
      <c r="AG1" s="44"/>
      <c r="AH1" s="44"/>
      <c r="AI1" s="44"/>
    </row>
    <row r="2" spans="1:75" s="118" customFormat="1" ht="12.75" customHeight="1" x14ac:dyDescent="0.35">
      <c r="A2" s="118" t="s">
        <v>148</v>
      </c>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row>
    <row r="3" spans="1:75" s="46" customFormat="1" ht="25.5" customHeight="1" x14ac:dyDescent="0.35">
      <c r="C3" s="47"/>
      <c r="D3" s="47"/>
      <c r="E3" s="47"/>
      <c r="F3" s="47"/>
      <c r="G3" s="47"/>
      <c r="H3" s="47"/>
      <c r="I3" s="47"/>
      <c r="L3" s="47"/>
      <c r="M3" s="81"/>
      <c r="N3" s="81"/>
      <c r="O3" s="81"/>
      <c r="P3" s="81"/>
      <c r="Q3" s="81"/>
      <c r="R3" s="81"/>
      <c r="S3" s="81"/>
      <c r="T3" s="47"/>
      <c r="U3" s="81"/>
      <c r="V3" s="81"/>
      <c r="W3" s="81"/>
      <c r="X3" s="81"/>
      <c r="Y3" s="81"/>
      <c r="Z3" s="81"/>
      <c r="AA3" s="81"/>
      <c r="AB3" s="47"/>
      <c r="AJ3" s="47"/>
      <c r="AR3" s="47"/>
      <c r="AZ3" s="47"/>
      <c r="BH3" s="47"/>
      <c r="BP3" s="47"/>
    </row>
    <row r="4" spans="1:75" s="144" customFormat="1" ht="12.6" customHeight="1" x14ac:dyDescent="0.35">
      <c r="A4" s="183" t="s">
        <v>130</v>
      </c>
      <c r="B4" s="185" t="s">
        <v>16</v>
      </c>
      <c r="C4" s="185"/>
      <c r="D4" s="185"/>
      <c r="E4" s="185"/>
      <c r="F4" s="185"/>
      <c r="H4" s="185" t="s">
        <v>15</v>
      </c>
      <c r="I4" s="185"/>
      <c r="J4" s="185"/>
      <c r="K4" s="185"/>
      <c r="L4" s="185"/>
    </row>
    <row r="5" spans="1:75" s="146" customFormat="1" ht="25.15" customHeight="1" x14ac:dyDescent="0.35">
      <c r="A5" s="184"/>
      <c r="B5" s="145" t="s">
        <v>20</v>
      </c>
      <c r="D5" s="145" t="s">
        <v>131</v>
      </c>
      <c r="F5" s="147" t="s">
        <v>132</v>
      </c>
      <c r="H5" s="147" t="s">
        <v>133</v>
      </c>
      <c r="I5" s="148"/>
      <c r="J5" s="145" t="s">
        <v>131</v>
      </c>
      <c r="L5" s="145" t="s">
        <v>20</v>
      </c>
    </row>
    <row r="6" spans="1:75" ht="6" customHeight="1" x14ac:dyDescent="0.35"/>
    <row r="7" spans="1:75" ht="12.6" customHeight="1" x14ac:dyDescent="0.35">
      <c r="A7" s="149" t="s">
        <v>134</v>
      </c>
      <c r="B7" s="150">
        <v>4618</v>
      </c>
      <c r="C7" s="150"/>
      <c r="D7" s="150">
        <f>B7-F7</f>
        <v>4015</v>
      </c>
      <c r="E7" s="150"/>
      <c r="F7" s="150">
        <v>603</v>
      </c>
      <c r="G7" s="150"/>
      <c r="H7" s="150">
        <v>603</v>
      </c>
      <c r="I7" s="150"/>
      <c r="J7" s="150">
        <v>2972</v>
      </c>
      <c r="K7" s="150"/>
      <c r="L7" s="150">
        <f>H7+J7</f>
        <v>3575</v>
      </c>
    </row>
    <row r="8" spans="1:75" ht="12.6" customHeight="1" x14ac:dyDescent="0.35">
      <c r="B8" s="150"/>
      <c r="C8" s="150"/>
      <c r="D8" s="150"/>
      <c r="E8" s="150"/>
      <c r="F8" s="150"/>
      <c r="G8" s="150"/>
      <c r="H8" s="150"/>
      <c r="I8" s="150"/>
      <c r="J8" s="150"/>
      <c r="K8" s="150"/>
      <c r="L8" s="150"/>
    </row>
    <row r="9" spans="1:75" ht="12.6" customHeight="1" x14ac:dyDescent="0.35">
      <c r="A9" s="149" t="s">
        <v>135</v>
      </c>
      <c r="B9" s="150">
        <v>20005</v>
      </c>
      <c r="C9" s="150"/>
      <c r="D9" s="150">
        <f>B9-F9</f>
        <v>17879</v>
      </c>
      <c r="E9" s="150"/>
      <c r="F9" s="150">
        <v>2126</v>
      </c>
      <c r="G9" s="150"/>
      <c r="H9" s="150">
        <f>H7/L7*L9</f>
        <v>2615.5862937062939</v>
      </c>
      <c r="I9" s="150"/>
      <c r="J9" s="150">
        <v>12891</v>
      </c>
      <c r="K9" s="150"/>
      <c r="L9" s="150">
        <v>15507</v>
      </c>
    </row>
    <row r="10" spans="1:75" ht="12.6" customHeight="1" x14ac:dyDescent="0.35">
      <c r="A10" s="149" t="s">
        <v>136</v>
      </c>
      <c r="B10" s="150">
        <v>-12766</v>
      </c>
      <c r="C10" s="150"/>
      <c r="D10" s="150">
        <f>B10-F10</f>
        <v>-11099</v>
      </c>
      <c r="E10" s="150"/>
      <c r="F10" s="150">
        <v>-1667</v>
      </c>
      <c r="H10" s="150">
        <v>-2126</v>
      </c>
      <c r="J10" s="149">
        <v>-8047</v>
      </c>
      <c r="L10" s="150">
        <f>H10+J10</f>
        <v>-10173</v>
      </c>
    </row>
    <row r="11" spans="1:75" s="152" customFormat="1" ht="25.5" x14ac:dyDescent="0.35">
      <c r="A11" s="151" t="s">
        <v>137</v>
      </c>
      <c r="H11" s="152">
        <v>-77</v>
      </c>
      <c r="J11" s="152">
        <v>0</v>
      </c>
      <c r="L11" s="152">
        <v>-77</v>
      </c>
    </row>
    <row r="12" spans="1:75" ht="13.15" thickBot="1" x14ac:dyDescent="0.4">
      <c r="A12" s="149" t="s">
        <v>138</v>
      </c>
      <c r="B12" s="153">
        <f>B9+B10+B11</f>
        <v>7239</v>
      </c>
      <c r="C12" s="150"/>
      <c r="D12" s="153">
        <f>D9+D10+D11</f>
        <v>6780</v>
      </c>
      <c r="E12" s="150"/>
      <c r="F12" s="153">
        <f>F9+F10+F11</f>
        <v>459</v>
      </c>
      <c r="G12" s="150"/>
      <c r="H12" s="153">
        <f>H9+H10+H11</f>
        <v>412.58629370629387</v>
      </c>
      <c r="I12" s="150"/>
      <c r="J12" s="153">
        <f>J9+J10+J11</f>
        <v>4844</v>
      </c>
      <c r="K12" s="150"/>
      <c r="L12" s="153">
        <f>L9+L10+L11</f>
        <v>5257</v>
      </c>
    </row>
    <row r="13" spans="1:75" ht="15.6" customHeight="1" thickTop="1" x14ac:dyDescent="0.35"/>
    <row r="14" spans="1:75" s="144" customFormat="1" ht="12.6" customHeight="1" x14ac:dyDescent="0.35">
      <c r="A14" s="183" t="s">
        <v>139</v>
      </c>
      <c r="B14" s="185" t="s">
        <v>16</v>
      </c>
      <c r="C14" s="185"/>
      <c r="D14" s="185"/>
      <c r="E14" s="185"/>
      <c r="F14" s="185"/>
      <c r="H14" s="185" t="s">
        <v>15</v>
      </c>
      <c r="I14" s="185"/>
      <c r="J14" s="185"/>
      <c r="K14" s="185"/>
      <c r="L14" s="185"/>
    </row>
    <row r="15" spans="1:75" s="146" customFormat="1" ht="25.15" customHeight="1" x14ac:dyDescent="0.35">
      <c r="A15" s="184"/>
      <c r="B15" s="145" t="s">
        <v>20</v>
      </c>
      <c r="D15" s="145" t="s">
        <v>131</v>
      </c>
      <c r="F15" s="147" t="s">
        <v>132</v>
      </c>
      <c r="H15" s="147" t="s">
        <v>133</v>
      </c>
      <c r="I15" s="148"/>
      <c r="J15" s="145" t="s">
        <v>131</v>
      </c>
      <c r="L15" s="145" t="s">
        <v>20</v>
      </c>
    </row>
    <row r="16" spans="1:75" ht="6" customHeight="1" x14ac:dyDescent="0.35"/>
    <row r="17" spans="1:12" ht="12.6" customHeight="1" x14ac:dyDescent="0.35">
      <c r="A17" s="149" t="s">
        <v>134</v>
      </c>
      <c r="B17" s="150">
        <f>D17</f>
        <v>4015</v>
      </c>
      <c r="C17" s="150"/>
      <c r="D17" s="150">
        <f>D7</f>
        <v>4015</v>
      </c>
      <c r="E17" s="150"/>
      <c r="F17" s="150">
        <v>0</v>
      </c>
      <c r="G17" s="150"/>
      <c r="H17" s="150">
        <v>603</v>
      </c>
      <c r="I17" s="150"/>
      <c r="J17" s="150">
        <v>2972</v>
      </c>
      <c r="K17" s="150"/>
      <c r="L17" s="150">
        <f>H17+J17</f>
        <v>3575</v>
      </c>
    </row>
    <row r="18" spans="1:12" ht="12.6" customHeight="1" x14ac:dyDescent="0.35">
      <c r="B18" s="150"/>
      <c r="C18" s="150"/>
      <c r="D18" s="150"/>
      <c r="E18" s="150"/>
      <c r="F18" s="150"/>
      <c r="G18" s="150"/>
      <c r="H18" s="150"/>
      <c r="I18" s="150"/>
      <c r="J18" s="150"/>
      <c r="K18" s="150"/>
      <c r="L18" s="150"/>
    </row>
    <row r="19" spans="1:12" ht="12.6" customHeight="1" x14ac:dyDescent="0.35">
      <c r="A19" s="149" t="s">
        <v>135</v>
      </c>
      <c r="B19" s="150">
        <f>D19</f>
        <v>17879</v>
      </c>
      <c r="C19" s="150"/>
      <c r="D19" s="150">
        <f>D9</f>
        <v>17879</v>
      </c>
      <c r="E19" s="150"/>
      <c r="F19" s="150">
        <v>0</v>
      </c>
      <c r="G19" s="150"/>
      <c r="H19" s="150">
        <f>H17/L17*L19</f>
        <v>2615.5862937062939</v>
      </c>
      <c r="I19" s="150"/>
      <c r="J19" s="150">
        <v>12891</v>
      </c>
      <c r="K19" s="150"/>
      <c r="L19" s="150">
        <v>15507</v>
      </c>
    </row>
    <row r="20" spans="1:12" ht="12.6" customHeight="1" x14ac:dyDescent="0.35">
      <c r="A20" s="149" t="s">
        <v>136</v>
      </c>
      <c r="B20" s="150">
        <f>D20</f>
        <v>-11099</v>
      </c>
      <c r="C20" s="150"/>
      <c r="D20" s="150">
        <f>D10</f>
        <v>-11099</v>
      </c>
      <c r="E20" s="150"/>
      <c r="F20" s="150">
        <v>0</v>
      </c>
      <c r="H20" s="150">
        <f>J20/J17*H17</f>
        <v>-1632.6853970390309</v>
      </c>
      <c r="J20" s="149">
        <v>-8047</v>
      </c>
      <c r="L20" s="150">
        <f>H20+J20</f>
        <v>-9679.6853970390312</v>
      </c>
    </row>
    <row r="21" spans="1:12" s="152" customFormat="1" ht="25.5" x14ac:dyDescent="0.35">
      <c r="A21" s="151" t="s">
        <v>137</v>
      </c>
      <c r="H21" s="152">
        <v>0</v>
      </c>
      <c r="J21" s="152">
        <v>0</v>
      </c>
      <c r="L21" s="152">
        <f>H21+J21</f>
        <v>0</v>
      </c>
    </row>
    <row r="22" spans="1:12" ht="13.15" thickBot="1" x14ac:dyDescent="0.4">
      <c r="A22" s="149" t="s">
        <v>138</v>
      </c>
      <c r="B22" s="153">
        <f>B19+B20+B21</f>
        <v>6780</v>
      </c>
      <c r="C22" s="150"/>
      <c r="D22" s="153">
        <f>D19+D20+D21</f>
        <v>6780</v>
      </c>
      <c r="E22" s="150"/>
      <c r="F22" s="153">
        <f>F19+F20+F21</f>
        <v>0</v>
      </c>
      <c r="G22" s="150"/>
      <c r="H22" s="153">
        <f>H19+H20+H21</f>
        <v>982.90089666726294</v>
      </c>
      <c r="I22" s="150"/>
      <c r="J22" s="153">
        <f>J19+J20+J21</f>
        <v>4844</v>
      </c>
      <c r="K22" s="150"/>
      <c r="L22" s="153">
        <f>L19+L20+L21</f>
        <v>5827.3146029609688</v>
      </c>
    </row>
    <row r="23" spans="1:12" ht="15.6" customHeight="1" thickTop="1" x14ac:dyDescent="0.35">
      <c r="B23" s="150"/>
      <c r="C23" s="150"/>
      <c r="D23" s="150"/>
      <c r="E23" s="150"/>
      <c r="F23" s="150"/>
      <c r="G23" s="150"/>
      <c r="H23" s="150"/>
      <c r="I23" s="150"/>
      <c r="J23" s="150"/>
      <c r="K23" s="150"/>
      <c r="L23" s="150"/>
    </row>
    <row r="24" spans="1:12" s="144" customFormat="1" ht="12.6" customHeight="1" x14ac:dyDescent="0.35">
      <c r="A24" s="183" t="s">
        <v>140</v>
      </c>
      <c r="B24" s="185" t="s">
        <v>16</v>
      </c>
      <c r="C24" s="185"/>
      <c r="D24" s="185"/>
      <c r="E24" s="185"/>
      <c r="F24" s="185"/>
      <c r="H24" s="185" t="s">
        <v>15</v>
      </c>
      <c r="I24" s="185"/>
      <c r="J24" s="185"/>
      <c r="K24" s="185"/>
      <c r="L24" s="185"/>
    </row>
    <row r="25" spans="1:12" s="146" customFormat="1" ht="25.15" customHeight="1" x14ac:dyDescent="0.35">
      <c r="A25" s="184"/>
      <c r="B25" s="145" t="s">
        <v>20</v>
      </c>
      <c r="D25" s="145" t="s">
        <v>131</v>
      </c>
      <c r="F25" s="147" t="s">
        <v>132</v>
      </c>
      <c r="H25" s="147" t="s">
        <v>133</v>
      </c>
      <c r="I25" s="148"/>
      <c r="J25" s="145" t="s">
        <v>131</v>
      </c>
      <c r="L25" s="145" t="s">
        <v>20</v>
      </c>
    </row>
    <row r="26" spans="1:12" x14ac:dyDescent="0.35">
      <c r="A26" s="149" t="s">
        <v>22</v>
      </c>
      <c r="B26" s="150">
        <f>B12</f>
        <v>7239</v>
      </c>
      <c r="C26" s="150"/>
      <c r="D26" s="150">
        <f>D12</f>
        <v>6780</v>
      </c>
      <c r="E26" s="150"/>
      <c r="F26" s="150">
        <f>F12</f>
        <v>459</v>
      </c>
      <c r="G26" s="150"/>
      <c r="H26" s="150">
        <f>H12</f>
        <v>412.58629370629387</v>
      </c>
      <c r="I26" s="150"/>
      <c r="J26" s="150">
        <f>J12</f>
        <v>4844</v>
      </c>
      <c r="K26" s="150"/>
      <c r="L26" s="150">
        <f>L12</f>
        <v>5257</v>
      </c>
    </row>
    <row r="27" spans="1:12" x14ac:dyDescent="0.35">
      <c r="A27" s="149" t="s">
        <v>141</v>
      </c>
      <c r="B27" s="150">
        <f>B22</f>
        <v>6780</v>
      </c>
      <c r="C27" s="150"/>
      <c r="D27" s="150">
        <f>D22</f>
        <v>6780</v>
      </c>
      <c r="E27" s="150"/>
      <c r="F27" s="150">
        <f>F22</f>
        <v>0</v>
      </c>
      <c r="G27" s="150"/>
      <c r="H27" s="150">
        <f>H22</f>
        <v>982.90089666726294</v>
      </c>
      <c r="I27" s="150"/>
      <c r="J27" s="150">
        <f>J22</f>
        <v>4844</v>
      </c>
      <c r="K27" s="150"/>
      <c r="L27" s="150">
        <f>L22</f>
        <v>5827.3146029609688</v>
      </c>
    </row>
    <row r="28" spans="1:12" ht="13.5" thickBot="1" x14ac:dyDescent="0.45">
      <c r="A28" s="149" t="s">
        <v>142</v>
      </c>
      <c r="B28" s="153">
        <f>B26-B27</f>
        <v>459</v>
      </c>
      <c r="C28" s="150"/>
      <c r="D28" s="153">
        <f t="shared" ref="D28:L28" si="0">D26-D27</f>
        <v>0</v>
      </c>
      <c r="E28" s="150"/>
      <c r="F28" s="154">
        <f t="shared" si="0"/>
        <v>459</v>
      </c>
      <c r="G28" s="150"/>
      <c r="H28" s="155">
        <f t="shared" si="0"/>
        <v>-570.31460296096907</v>
      </c>
      <c r="I28" s="150"/>
      <c r="J28" s="153">
        <f t="shared" si="0"/>
        <v>0</v>
      </c>
      <c r="K28" s="150"/>
      <c r="L28" s="153">
        <f t="shared" si="0"/>
        <v>-570.31460296096884</v>
      </c>
    </row>
    <row r="29" spans="1:12" ht="12.6" customHeight="1" thickTop="1" x14ac:dyDescent="0.35"/>
    <row r="30" spans="1:12" s="156" customFormat="1" ht="13.5" thickBot="1" x14ac:dyDescent="0.45">
      <c r="A30" s="156" t="s">
        <v>143</v>
      </c>
      <c r="F30" s="186">
        <f>F28+L28</f>
        <v>-111.31460296096884</v>
      </c>
      <c r="G30" s="186"/>
      <c r="H30" s="186"/>
    </row>
    <row r="31" spans="1:12" ht="15.6" customHeight="1" x14ac:dyDescent="0.35"/>
    <row r="33" spans="1:1" x14ac:dyDescent="0.35">
      <c r="A33" s="157"/>
    </row>
  </sheetData>
  <mergeCells count="10">
    <mergeCell ref="A24:A25"/>
    <mergeCell ref="B24:F24"/>
    <mergeCell ref="H24:L24"/>
    <mergeCell ref="F30:H30"/>
    <mergeCell ref="A4:A5"/>
    <mergeCell ref="B4:F4"/>
    <mergeCell ref="H4:L4"/>
    <mergeCell ref="A14:A15"/>
    <mergeCell ref="B14:F14"/>
    <mergeCell ref="H14:L14"/>
  </mergeCells>
  <pageMargins left="0.511811023622047" right="0.511811023622047" top="1.14173228346457" bottom="0.74803149606299202" header="0.511811023622047" footer="0.511811023622047"/>
  <pageSetup paperSize="9" orientation="landscape" r:id="rId1"/>
  <headerFooter scaleWithDoc="0">
    <oddFooter>&amp;L&amp;"Agfa Rotis Sans Serif,Regular"(c) Markus Maedler | 2012-22&amp;R&amp;F |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O29"/>
  <sheetViews>
    <sheetView zoomScale="106" zoomScaleNormal="106" workbookViewId="0">
      <selection activeCell="A3" sqref="A3"/>
    </sheetView>
  </sheetViews>
  <sheetFormatPr defaultColWidth="9.1328125" defaultRowHeight="12.75" x14ac:dyDescent="0.35"/>
  <cols>
    <col min="1" max="1" width="30.86328125" style="3" bestFit="1" customWidth="1"/>
    <col min="2" max="2" width="1.59765625" style="3" customWidth="1"/>
    <col min="3" max="3" width="5.59765625" style="3" customWidth="1"/>
    <col min="4" max="4" width="0.86328125" style="3" customWidth="1"/>
    <col min="5" max="5" width="9.1328125" style="3"/>
    <col min="6" max="6" width="1.59765625" style="3" customWidth="1"/>
    <col min="7" max="7" width="5.59765625" style="3" customWidth="1"/>
    <col min="8" max="8" width="0.86328125" style="3" customWidth="1"/>
    <col min="9" max="9" width="9.1328125" style="3"/>
    <col min="10" max="10" width="0.86328125" style="3" customWidth="1"/>
    <col min="11" max="11" width="9.1328125" style="3"/>
    <col min="12" max="12" width="0.86328125" style="3" customWidth="1"/>
    <col min="13" max="16384" width="9.1328125" style="3"/>
  </cols>
  <sheetData>
    <row r="1" spans="1:15" ht="13.15" x14ac:dyDescent="0.35">
      <c r="A1" s="30" t="s">
        <v>51</v>
      </c>
    </row>
    <row r="2" spans="1:15" x14ac:dyDescent="0.35">
      <c r="A2" s="115" t="s">
        <v>149</v>
      </c>
    </row>
    <row r="3" spans="1:15" ht="25.5" customHeight="1" x14ac:dyDescent="0.35"/>
    <row r="4" spans="1:15" s="10" customFormat="1" ht="24.75" customHeight="1" x14ac:dyDescent="0.35">
      <c r="A4" s="188" t="s">
        <v>0</v>
      </c>
      <c r="C4" s="187" t="s">
        <v>66</v>
      </c>
      <c r="D4" s="187"/>
      <c r="E4" s="187"/>
      <c r="G4" s="187" t="s">
        <v>22</v>
      </c>
      <c r="H4" s="187"/>
      <c r="I4" s="187"/>
      <c r="J4" s="187"/>
      <c r="K4" s="187"/>
      <c r="L4" s="187"/>
      <c r="M4" s="187"/>
    </row>
    <row r="5" spans="1:15" ht="25.5" x14ac:dyDescent="0.35">
      <c r="A5" s="189"/>
      <c r="C5" s="52" t="s">
        <v>35</v>
      </c>
      <c r="D5" s="53"/>
      <c r="E5" s="22" t="s">
        <v>20</v>
      </c>
      <c r="G5" s="52" t="s">
        <v>35</v>
      </c>
      <c r="H5" s="53"/>
      <c r="I5" s="22" t="s">
        <v>67</v>
      </c>
      <c r="J5" s="2"/>
      <c r="K5" s="22" t="s">
        <v>15</v>
      </c>
      <c r="L5" s="2"/>
      <c r="M5" s="22" t="s">
        <v>20</v>
      </c>
      <c r="O5" s="3" t="s">
        <v>101</v>
      </c>
    </row>
    <row r="6" spans="1:15" ht="6.75" customHeight="1" x14ac:dyDescent="0.35"/>
    <row r="7" spans="1:15" ht="13.15" x14ac:dyDescent="0.35">
      <c r="A7" s="10" t="s">
        <v>63</v>
      </c>
    </row>
    <row r="8" spans="1:15" x14ac:dyDescent="0.35">
      <c r="A8" s="23" t="s">
        <v>6</v>
      </c>
      <c r="C8" s="2" t="s">
        <v>38</v>
      </c>
      <c r="D8" s="2"/>
      <c r="E8" s="16">
        <v>4010</v>
      </c>
      <c r="G8" s="2" t="s">
        <v>37</v>
      </c>
      <c r="H8" s="2"/>
      <c r="I8" s="16">
        <f>M8-K8</f>
        <v>4015</v>
      </c>
      <c r="K8" s="3">
        <v>603</v>
      </c>
      <c r="M8" s="16">
        <v>4618</v>
      </c>
      <c r="O8" s="102" t="s">
        <v>95</v>
      </c>
    </row>
    <row r="9" spans="1:15" ht="6.75" customHeight="1" x14ac:dyDescent="0.35">
      <c r="C9" s="2"/>
      <c r="D9" s="2"/>
      <c r="G9" s="2"/>
      <c r="H9" s="2"/>
    </row>
    <row r="10" spans="1:15" ht="13.15" x14ac:dyDescent="0.35">
      <c r="A10" s="10" t="s">
        <v>24</v>
      </c>
      <c r="C10" s="2"/>
      <c r="D10" s="2"/>
      <c r="G10" s="2"/>
      <c r="H10" s="2"/>
    </row>
    <row r="11" spans="1:15" ht="12.75" customHeight="1" x14ac:dyDescent="0.35">
      <c r="A11" s="23" t="s">
        <v>4</v>
      </c>
      <c r="C11" s="2"/>
      <c r="D11" s="2"/>
      <c r="G11" s="2"/>
      <c r="H11" s="2"/>
    </row>
    <row r="12" spans="1:15" ht="12.75" customHeight="1" x14ac:dyDescent="0.35">
      <c r="A12" s="24" t="s">
        <v>54</v>
      </c>
      <c r="C12" s="2" t="s">
        <v>38</v>
      </c>
      <c r="D12" s="2"/>
      <c r="E12" s="16">
        <v>2887</v>
      </c>
      <c r="G12" s="2" t="s">
        <v>37</v>
      </c>
      <c r="H12" s="2"/>
      <c r="I12" s="16">
        <f>$M12*(I$8/$M$8)</f>
        <v>2883.8793850151583</v>
      </c>
      <c r="J12" s="58"/>
      <c r="K12" s="16">
        <f>$M12*(K$8/$M$8)</f>
        <v>433.12061498484189</v>
      </c>
      <c r="L12" s="58"/>
      <c r="M12" s="16">
        <v>3317</v>
      </c>
    </row>
    <row r="13" spans="1:15" ht="12.75" customHeight="1" x14ac:dyDescent="0.35">
      <c r="A13" s="113" t="s">
        <v>107</v>
      </c>
      <c r="C13" s="2" t="s">
        <v>38</v>
      </c>
      <c r="D13" s="2"/>
      <c r="E13" s="16">
        <v>7893</v>
      </c>
      <c r="G13" s="2" t="s">
        <v>37</v>
      </c>
      <c r="H13" s="2"/>
      <c r="I13" s="16">
        <f>$M13*(I$8/$M$8)</f>
        <v>7948.2741446513646</v>
      </c>
      <c r="J13" s="58"/>
      <c r="K13" s="16">
        <f>$M13*(K$8/$M$8)</f>
        <v>1193.7258553486356</v>
      </c>
      <c r="L13" s="58"/>
      <c r="M13" s="16">
        <v>9142</v>
      </c>
    </row>
    <row r="14" spans="1:15" ht="12.75" customHeight="1" x14ac:dyDescent="0.35">
      <c r="A14" s="113" t="s">
        <v>57</v>
      </c>
      <c r="C14" s="2" t="s">
        <v>38</v>
      </c>
      <c r="D14" s="2"/>
      <c r="E14" s="40">
        <f>E13/E$8</f>
        <v>1.9683291770573565</v>
      </c>
      <c r="G14" s="2" t="s">
        <v>37</v>
      </c>
      <c r="H14" s="2"/>
      <c r="I14" s="40">
        <f>I13/I$8</f>
        <v>1.9796448679081855</v>
      </c>
      <c r="J14" s="40"/>
      <c r="K14" s="40">
        <f>K13/K$8</f>
        <v>1.9796448679081851</v>
      </c>
      <c r="L14" s="40"/>
      <c r="M14" s="40">
        <f>M13/M$8</f>
        <v>1.9796448679081853</v>
      </c>
    </row>
    <row r="15" spans="1:15" ht="12.75" customHeight="1" x14ac:dyDescent="0.35">
      <c r="A15" s="23" t="s">
        <v>17</v>
      </c>
      <c r="C15" s="2"/>
      <c r="D15" s="2"/>
      <c r="G15" s="2"/>
      <c r="H15" s="2"/>
    </row>
    <row r="16" spans="1:15" ht="12.75" customHeight="1" x14ac:dyDescent="0.35">
      <c r="A16" s="24" t="s">
        <v>54</v>
      </c>
      <c r="C16" s="2" t="s">
        <v>38</v>
      </c>
      <c r="D16" s="2"/>
      <c r="E16" s="16">
        <v>1844</v>
      </c>
      <c r="G16" s="2" t="s">
        <v>37</v>
      </c>
      <c r="H16" s="2"/>
      <c r="I16" s="16">
        <f>$M16*(I$8/$M$8)</f>
        <v>1779.7109138155047</v>
      </c>
      <c r="J16" s="58"/>
      <c r="K16" s="58">
        <f>$M16*(K$8/$M$8)</f>
        <v>267.28908618449543</v>
      </c>
      <c r="L16" s="58"/>
      <c r="M16" s="16">
        <v>2047</v>
      </c>
    </row>
    <row r="17" spans="1:13" ht="12.75" customHeight="1" x14ac:dyDescent="0.35">
      <c r="A17" s="113" t="s">
        <v>107</v>
      </c>
      <c r="C17" s="2" t="s">
        <v>38</v>
      </c>
      <c r="D17" s="2"/>
      <c r="E17" s="16">
        <v>2841</v>
      </c>
      <c r="G17" s="2" t="s">
        <v>37</v>
      </c>
      <c r="H17" s="2"/>
      <c r="I17" s="16">
        <f>$M17*(I$8/$M$8)</f>
        <v>2769.9848419229106</v>
      </c>
      <c r="J17" s="58"/>
      <c r="K17" s="16">
        <f>$M17*(K$8/$M$8)</f>
        <v>416.01515807708961</v>
      </c>
      <c r="L17" s="58"/>
      <c r="M17" s="16">
        <v>3186</v>
      </c>
    </row>
    <row r="18" spans="1:13" ht="12.75" customHeight="1" x14ac:dyDescent="0.35">
      <c r="A18" s="24" t="s">
        <v>57</v>
      </c>
      <c r="C18" s="2" t="s">
        <v>38</v>
      </c>
      <c r="D18" s="2"/>
      <c r="E18" s="40">
        <f>E17/E$8</f>
        <v>0.70847880299251875</v>
      </c>
      <c r="G18" s="2" t="s">
        <v>37</v>
      </c>
      <c r="H18" s="2"/>
      <c r="I18" s="40">
        <f>I17/I$8</f>
        <v>0.68990905153746218</v>
      </c>
      <c r="J18" s="40"/>
      <c r="K18" s="40">
        <f>K17/K$8</f>
        <v>0.68990905153746207</v>
      </c>
      <c r="L18" s="40"/>
      <c r="M18" s="40">
        <f>M17/M$8</f>
        <v>0.68990905153746207</v>
      </c>
    </row>
    <row r="19" spans="1:13" ht="12.75" customHeight="1" x14ac:dyDescent="0.35">
      <c r="A19" s="23" t="s">
        <v>1</v>
      </c>
      <c r="C19" s="2"/>
      <c r="D19" s="2"/>
      <c r="G19" s="2"/>
      <c r="H19" s="2"/>
    </row>
    <row r="20" spans="1:13" ht="12.75" customHeight="1" x14ac:dyDescent="0.35">
      <c r="A20" s="24" t="s">
        <v>55</v>
      </c>
      <c r="C20" s="2" t="s">
        <v>38</v>
      </c>
      <c r="D20" s="2"/>
      <c r="E20" s="3">
        <v>38.29</v>
      </c>
      <c r="G20" s="2" t="s">
        <v>37</v>
      </c>
      <c r="H20" s="2"/>
      <c r="I20" s="40">
        <f>$M20*(I$8/$M$8)</f>
        <v>37.872109138155047</v>
      </c>
      <c r="J20" s="40"/>
      <c r="K20" s="40">
        <f>$M20*(K$8/$M$8)</f>
        <v>5.687890861844954</v>
      </c>
      <c r="L20" s="40"/>
      <c r="M20" s="3">
        <v>43.56</v>
      </c>
    </row>
    <row r="21" spans="1:13" ht="12.75" customHeight="1" x14ac:dyDescent="0.35">
      <c r="A21" s="113" t="s">
        <v>107</v>
      </c>
      <c r="C21" s="2" t="s">
        <v>38</v>
      </c>
      <c r="D21" s="2"/>
      <c r="E21" s="16">
        <v>371</v>
      </c>
      <c r="G21" s="2" t="s">
        <v>37</v>
      </c>
      <c r="H21" s="2"/>
      <c r="I21" s="16">
        <f>$M21*(I$8/$M$8)</f>
        <v>380.80770896491987</v>
      </c>
      <c r="J21" s="58"/>
      <c r="K21" s="58">
        <f>$M21*(K$8/$M$8)</f>
        <v>57.192291035080117</v>
      </c>
      <c r="L21" s="58"/>
      <c r="M21" s="16">
        <v>438</v>
      </c>
    </row>
    <row r="22" spans="1:13" ht="12.75" customHeight="1" x14ac:dyDescent="0.35">
      <c r="A22" s="24" t="s">
        <v>57</v>
      </c>
      <c r="C22" s="2" t="s">
        <v>38</v>
      </c>
      <c r="D22" s="2"/>
      <c r="E22" s="40">
        <f>E21/E$8</f>
        <v>9.2518703241895262E-2</v>
      </c>
      <c r="G22" s="2" t="s">
        <v>37</v>
      </c>
      <c r="H22" s="2"/>
      <c r="I22" s="40">
        <f>I21/I$8</f>
        <v>9.4846253789519275E-2</v>
      </c>
      <c r="J22" s="40"/>
      <c r="K22" s="40">
        <f>K21/K$8</f>
        <v>9.4846253789519261E-2</v>
      </c>
      <c r="L22" s="40"/>
      <c r="M22" s="40">
        <f>M21/M$8</f>
        <v>9.4846253789519275E-2</v>
      </c>
    </row>
    <row r="23" spans="1:13" ht="12.75" customHeight="1" x14ac:dyDescent="0.35">
      <c r="A23" s="24"/>
      <c r="C23" s="2"/>
      <c r="D23" s="2"/>
      <c r="E23" s="40"/>
      <c r="G23" s="2"/>
      <c r="H23" s="2"/>
      <c r="I23" s="40"/>
      <c r="J23" s="40"/>
      <c r="K23" s="40"/>
      <c r="L23" s="40"/>
      <c r="M23" s="40"/>
    </row>
    <row r="24" spans="1:13" ht="12.75" customHeight="1" x14ac:dyDescent="0.35">
      <c r="A24" s="30" t="s">
        <v>24</v>
      </c>
      <c r="B24" s="10"/>
    </row>
    <row r="25" spans="1:13" x14ac:dyDescent="0.35">
      <c r="A25" s="23" t="s">
        <v>19</v>
      </c>
      <c r="C25" s="2" t="s">
        <v>38</v>
      </c>
      <c r="D25" s="2"/>
      <c r="E25" s="40">
        <f>E14+E18+E22</f>
        <v>2.7693266832917702</v>
      </c>
      <c r="G25" s="2" t="s">
        <v>37</v>
      </c>
      <c r="H25" s="2"/>
      <c r="I25" s="40">
        <f>I14+I18+I22</f>
        <v>2.7644001732351668</v>
      </c>
      <c r="J25" s="40"/>
      <c r="K25" s="40">
        <f>K14+K18+K22</f>
        <v>2.7644001732351664</v>
      </c>
      <c r="L25" s="40"/>
      <c r="M25" s="40">
        <f>M14+M18+M22</f>
        <v>2.7644001732351664</v>
      </c>
    </row>
    <row r="26" spans="1:13" s="10" customFormat="1" ht="13.15" x14ac:dyDescent="0.35">
      <c r="A26" s="96" t="s">
        <v>20</v>
      </c>
      <c r="E26" s="38">
        <f>E8*E25</f>
        <v>11104.999999999998</v>
      </c>
      <c r="I26" s="38">
        <f>I8*I25</f>
        <v>11099.066695539195</v>
      </c>
      <c r="K26" s="38">
        <f>K8*K25</f>
        <v>1666.9333044608054</v>
      </c>
      <c r="M26" s="38">
        <f>M8*M25</f>
        <v>12765.999999999998</v>
      </c>
    </row>
    <row r="27" spans="1:13" s="10" customFormat="1" ht="13.15" x14ac:dyDescent="0.35"/>
    <row r="28" spans="1:13" s="10" customFormat="1" ht="13.15" x14ac:dyDescent="0.35"/>
    <row r="29" spans="1:13" ht="6.75" customHeight="1" x14ac:dyDescent="0.35"/>
  </sheetData>
  <mergeCells count="3">
    <mergeCell ref="C4:E4"/>
    <mergeCell ref="G4:M4"/>
    <mergeCell ref="A4:A5"/>
  </mergeCells>
  <phoneticPr fontId="10" type="noConversion"/>
  <pageMargins left="0.511811023622047" right="0.511811023622047" top="1.14173228346457" bottom="0.74803149606299202" header="0.511811023622047" footer="0.511811023622047"/>
  <pageSetup paperSize="9" fitToWidth="2" orientation="landscape" r:id="rId1"/>
  <headerFooter scaleWithDoc="0">
    <oddFooter>&amp;L&amp;"Agfa Rotis Sans Serif,Regular"(c) Markus Maedler | 2012-22&amp;R&amp;"Agfa Rotis Sans Serif,Regular"&amp;F | 3a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W95"/>
  <sheetViews>
    <sheetView zoomScale="96" zoomScaleNormal="96" workbookViewId="0">
      <pane xSplit="3" ySplit="5" topLeftCell="D6" activePane="bottomRight" state="frozen"/>
      <selection pane="topRight" activeCell="D1" sqref="D1"/>
      <selection pane="bottomLeft" activeCell="A7" sqref="A7"/>
      <selection pane="bottomRight" activeCell="C1" sqref="C1"/>
    </sheetView>
  </sheetViews>
  <sheetFormatPr defaultColWidth="9.1328125" defaultRowHeight="12.75" outlineLevelRow="1" x14ac:dyDescent="0.35"/>
  <cols>
    <col min="1" max="1" width="3.265625" style="3" bestFit="1" customWidth="1"/>
    <col min="2" max="2" width="1.73046875" style="3" customWidth="1"/>
    <col min="3" max="3" width="36.59765625" style="3" bestFit="1" customWidth="1"/>
    <col min="4" max="4" width="1.73046875" style="3" customWidth="1"/>
    <col min="5" max="5" width="5.265625" style="3" customWidth="1"/>
    <col min="6" max="6" width="0.86328125" style="3" customWidth="1"/>
    <col min="7" max="7" width="5.59765625" style="3" customWidth="1"/>
    <col min="8" max="8" width="0.86328125" style="3" customWidth="1"/>
    <col min="9" max="9" width="7.265625" style="3" bestFit="1" customWidth="1"/>
    <col min="10" max="10" width="0.86328125" style="3" customWidth="1"/>
    <col min="11" max="11" width="5.3984375" style="3" customWidth="1"/>
    <col min="12" max="12" width="1.73046875" style="3" customWidth="1"/>
    <col min="13" max="13" width="5.265625" style="3" customWidth="1"/>
    <col min="14" max="14" width="0.86328125" style="3" customWidth="1"/>
    <col min="15" max="15" width="5.59765625" style="3" customWidth="1"/>
    <col min="16" max="16" width="0.86328125" style="3" customWidth="1"/>
    <col min="17" max="17" width="7.265625" style="3" bestFit="1" customWidth="1"/>
    <col min="18" max="18" width="0.86328125" style="3" customWidth="1"/>
    <col min="19" max="19" width="5.3984375" style="3" customWidth="1"/>
    <col min="20" max="20" width="1.59765625" style="3" customWidth="1"/>
    <col min="21" max="21" width="5.265625" style="3" customWidth="1"/>
    <col min="22" max="22" width="0.86328125" style="3" customWidth="1"/>
    <col min="23" max="23" width="5.59765625" style="3" customWidth="1"/>
    <col min="24" max="24" width="0.86328125" style="3" customWidth="1"/>
    <col min="25" max="25" width="7.265625" style="3" bestFit="1" customWidth="1"/>
    <col min="26" max="26" width="0.86328125" style="3" customWidth="1"/>
    <col min="27" max="27" width="5.59765625" style="3" customWidth="1"/>
    <col min="28" max="28" width="1.59765625" style="3" customWidth="1"/>
    <col min="29" max="29" width="5.265625" style="3" customWidth="1"/>
    <col min="30" max="30" width="0.86328125" style="3" customWidth="1"/>
    <col min="31" max="31" width="5.59765625" style="3" bestFit="1" customWidth="1"/>
    <col min="32" max="32" width="0.86328125" style="3" customWidth="1"/>
    <col min="33" max="33" width="7.265625" style="3" bestFit="1" customWidth="1"/>
    <col min="34" max="34" width="0.86328125" style="3" customWidth="1"/>
    <col min="35" max="35" width="5.59765625" style="3" customWidth="1"/>
    <col min="36" max="36" width="1.59765625" style="3" customWidth="1"/>
    <col min="37" max="37" width="5.265625" style="3" customWidth="1"/>
    <col min="38" max="38" width="0.86328125" style="3" customWidth="1"/>
    <col min="39" max="39" width="5.59765625" style="3" bestFit="1" customWidth="1"/>
    <col min="40" max="40" width="0.86328125" style="3" customWidth="1"/>
    <col min="41" max="41" width="7.265625" style="3" bestFit="1" customWidth="1"/>
    <col min="42" max="42" width="0.86328125" style="3" customWidth="1"/>
    <col min="43" max="43" width="5.59765625" style="3" customWidth="1"/>
    <col min="44" max="44" width="1.59765625" style="3" customWidth="1"/>
    <col min="45" max="45" width="5.265625" style="3" customWidth="1"/>
    <col min="46" max="46" width="0.86328125" style="3" customWidth="1"/>
    <col min="47" max="47" width="5.59765625" style="3" bestFit="1" customWidth="1"/>
    <col min="48" max="48" width="0.86328125" style="3" customWidth="1"/>
    <col min="49" max="49" width="6.59765625" style="3" bestFit="1" customWidth="1"/>
    <col min="50" max="50" width="0.86328125" style="3" customWidth="1"/>
    <col min="51" max="51" width="5.59765625" style="3" customWidth="1"/>
    <col min="52" max="52" width="1.59765625" style="3" customWidth="1"/>
    <col min="53" max="53" width="5.265625" style="3" customWidth="1"/>
    <col min="54" max="54" width="0.86328125" style="3" customWidth="1"/>
    <col min="55" max="55" width="6.1328125" style="3" bestFit="1" customWidth="1"/>
    <col min="56" max="56" width="0.86328125" style="3" customWidth="1"/>
    <col min="57" max="57" width="7.265625" style="3" bestFit="1" customWidth="1"/>
    <col min="58" max="58" width="0.86328125" style="3" customWidth="1"/>
    <col min="59" max="59" width="5.59765625" style="3" customWidth="1"/>
    <col min="60" max="60" width="1.59765625" style="3" customWidth="1"/>
    <col min="61" max="61" width="5.265625" style="3" customWidth="1"/>
    <col min="62" max="62" width="0.86328125" style="3" customWidth="1"/>
    <col min="63" max="63" width="5.59765625" style="3" bestFit="1" customWidth="1"/>
    <col min="64" max="64" width="0.86328125" style="3" customWidth="1"/>
    <col min="65" max="65" width="7.265625" style="3" bestFit="1" customWidth="1"/>
    <col min="66" max="66" width="0.86328125" style="3" customWidth="1"/>
    <col min="67" max="67" width="5.59765625" style="3" customWidth="1"/>
    <col min="68" max="68" width="1.59765625" style="3" customWidth="1"/>
    <col min="69" max="69" width="5.265625" style="3" customWidth="1"/>
    <col min="70" max="70" width="0.86328125" style="3" customWidth="1"/>
    <col min="71" max="71" width="5.59765625" style="3" bestFit="1" customWidth="1"/>
    <col min="72" max="72" width="0.86328125" style="3" customWidth="1"/>
    <col min="73" max="73" width="7.1328125" style="3" customWidth="1"/>
    <col min="74" max="74" width="0.86328125" style="3" customWidth="1"/>
    <col min="75" max="75" width="5.59765625" style="3" customWidth="1"/>
    <col min="76" max="16384" width="9.1328125" style="3"/>
  </cols>
  <sheetData>
    <row r="1" spans="1:75" s="42" customFormat="1" ht="13.15" x14ac:dyDescent="0.35">
      <c r="A1" s="41" t="s">
        <v>51</v>
      </c>
      <c r="B1" s="41"/>
      <c r="D1" s="43"/>
      <c r="E1" s="43"/>
      <c r="F1" s="43"/>
      <c r="G1" s="43"/>
      <c r="H1" s="43"/>
      <c r="I1" s="43"/>
      <c r="J1" s="44"/>
      <c r="K1" s="44"/>
      <c r="L1" s="44"/>
      <c r="M1" s="44"/>
      <c r="N1" s="44"/>
      <c r="O1" s="44"/>
      <c r="P1" s="44"/>
      <c r="Q1" s="44"/>
      <c r="R1" s="44"/>
      <c r="S1" s="44"/>
      <c r="T1" s="44"/>
      <c r="U1" s="44"/>
      <c r="V1" s="44"/>
      <c r="W1" s="44"/>
      <c r="X1" s="44"/>
      <c r="Y1" s="44"/>
      <c r="Z1" s="44"/>
      <c r="AA1" s="44"/>
      <c r="AB1" s="44"/>
      <c r="AC1" s="44"/>
      <c r="AD1" s="44"/>
      <c r="AE1" s="44"/>
      <c r="AF1" s="44"/>
      <c r="AG1" s="44"/>
      <c r="AH1" s="44"/>
      <c r="AI1" s="44"/>
    </row>
    <row r="2" spans="1:75" s="42" customFormat="1" ht="12.75" customHeight="1" x14ac:dyDescent="0.35">
      <c r="A2" s="118" t="s">
        <v>150</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row>
    <row r="3" spans="1:75" s="46" customFormat="1" ht="25.5" customHeight="1" x14ac:dyDescent="0.35">
      <c r="C3" s="47"/>
      <c r="D3" s="47"/>
      <c r="E3" s="47"/>
      <c r="F3" s="47"/>
      <c r="G3" s="47"/>
      <c r="H3" s="47"/>
      <c r="I3" s="47"/>
      <c r="J3" s="48"/>
      <c r="K3" s="48"/>
      <c r="L3" s="47"/>
      <c r="M3" s="49"/>
      <c r="N3" s="49"/>
      <c r="O3" s="49"/>
      <c r="P3" s="49"/>
      <c r="Q3" s="49"/>
      <c r="R3" s="49"/>
      <c r="S3" s="49"/>
      <c r="T3" s="47"/>
      <c r="U3" s="49"/>
      <c r="V3" s="49"/>
      <c r="W3" s="49"/>
      <c r="X3" s="49"/>
      <c r="Y3" s="49"/>
      <c r="Z3" s="49"/>
      <c r="AA3" s="49"/>
      <c r="AB3" s="47"/>
      <c r="AC3" s="48"/>
      <c r="AD3" s="48"/>
      <c r="AE3" s="48"/>
      <c r="AF3" s="48"/>
      <c r="AG3" s="48"/>
      <c r="AH3" s="48"/>
      <c r="AI3" s="48"/>
      <c r="AJ3" s="47"/>
      <c r="AK3" s="48"/>
      <c r="AL3" s="48"/>
      <c r="AM3" s="48"/>
      <c r="AN3" s="48"/>
      <c r="AO3" s="48"/>
      <c r="AP3" s="48"/>
      <c r="AQ3" s="48"/>
      <c r="AR3" s="47"/>
      <c r="AS3" s="48"/>
      <c r="AT3" s="48"/>
      <c r="AU3" s="48"/>
      <c r="AV3" s="48"/>
      <c r="AW3" s="48"/>
      <c r="AX3" s="48"/>
      <c r="AY3" s="48"/>
      <c r="AZ3" s="47"/>
      <c r="BA3" s="48"/>
      <c r="BB3" s="48"/>
      <c r="BC3" s="48"/>
      <c r="BD3" s="48"/>
      <c r="BE3" s="48"/>
      <c r="BF3" s="48"/>
      <c r="BG3" s="48"/>
      <c r="BH3" s="47"/>
      <c r="BI3" s="48"/>
      <c r="BJ3" s="48"/>
      <c r="BK3" s="48"/>
      <c r="BL3" s="48"/>
      <c r="BM3" s="48"/>
      <c r="BN3" s="48"/>
      <c r="BO3" s="48"/>
      <c r="BP3" s="47"/>
      <c r="BQ3" s="48"/>
      <c r="BR3" s="48"/>
      <c r="BS3" s="48"/>
      <c r="BT3" s="48"/>
      <c r="BU3" s="48"/>
      <c r="BV3" s="48"/>
      <c r="BW3" s="48"/>
    </row>
    <row r="4" spans="1:75" s="42" customFormat="1" ht="25.5" customHeight="1" x14ac:dyDescent="0.35">
      <c r="C4" s="181" t="s">
        <v>0</v>
      </c>
      <c r="D4" s="50"/>
      <c r="E4" s="177" t="s">
        <v>34</v>
      </c>
      <c r="F4" s="177"/>
      <c r="G4" s="177"/>
      <c r="H4" s="177"/>
      <c r="I4" s="177"/>
      <c r="J4" s="177"/>
      <c r="K4" s="177"/>
      <c r="L4" s="45"/>
      <c r="M4" s="177" t="s">
        <v>46</v>
      </c>
      <c r="N4" s="177"/>
      <c r="O4" s="177"/>
      <c r="P4" s="177"/>
      <c r="Q4" s="177"/>
      <c r="R4" s="177"/>
      <c r="S4" s="177"/>
      <c r="T4" s="45"/>
      <c r="U4" s="177" t="s">
        <v>42</v>
      </c>
      <c r="V4" s="177"/>
      <c r="W4" s="177"/>
      <c r="X4" s="177"/>
      <c r="Y4" s="177"/>
      <c r="Z4" s="177"/>
      <c r="AA4" s="177"/>
      <c r="AB4" s="45"/>
      <c r="AC4" s="177" t="s">
        <v>5</v>
      </c>
      <c r="AD4" s="177"/>
      <c r="AE4" s="177"/>
      <c r="AF4" s="177"/>
      <c r="AG4" s="177"/>
      <c r="AH4" s="177"/>
      <c r="AI4" s="177"/>
      <c r="AJ4" s="45"/>
      <c r="AK4" s="177" t="s">
        <v>23</v>
      </c>
      <c r="AL4" s="177"/>
      <c r="AM4" s="177"/>
      <c r="AN4" s="177"/>
      <c r="AO4" s="177"/>
      <c r="AP4" s="177"/>
      <c r="AQ4" s="177"/>
      <c r="AR4" s="45"/>
      <c r="AS4" s="177" t="s">
        <v>24</v>
      </c>
      <c r="AT4" s="177"/>
      <c r="AU4" s="177"/>
      <c r="AV4" s="177"/>
      <c r="AW4" s="177"/>
      <c r="AX4" s="177"/>
      <c r="AY4" s="177"/>
      <c r="AZ4" s="45"/>
      <c r="BA4" s="177" t="s">
        <v>25</v>
      </c>
      <c r="BB4" s="177"/>
      <c r="BC4" s="177"/>
      <c r="BD4" s="177"/>
      <c r="BE4" s="177"/>
      <c r="BF4" s="177"/>
      <c r="BG4" s="177"/>
      <c r="BH4" s="45"/>
      <c r="BI4" s="178" t="s">
        <v>44</v>
      </c>
      <c r="BJ4" s="177"/>
      <c r="BK4" s="177"/>
      <c r="BL4" s="177"/>
      <c r="BM4" s="177"/>
      <c r="BN4" s="177"/>
      <c r="BO4" s="177"/>
      <c r="BP4" s="45"/>
      <c r="BQ4" s="178" t="s">
        <v>52</v>
      </c>
      <c r="BR4" s="177"/>
      <c r="BS4" s="177"/>
      <c r="BT4" s="177"/>
      <c r="BU4" s="177"/>
      <c r="BV4" s="177"/>
      <c r="BW4" s="177"/>
    </row>
    <row r="5" spans="1:75" s="42" customFormat="1" ht="25.5" x14ac:dyDescent="0.35">
      <c r="C5" s="182"/>
      <c r="D5" s="50"/>
      <c r="E5" s="52" t="s">
        <v>35</v>
      </c>
      <c r="F5" s="53"/>
      <c r="G5" s="52" t="s">
        <v>36</v>
      </c>
      <c r="H5" s="53"/>
      <c r="I5" s="51" t="s">
        <v>20</v>
      </c>
      <c r="J5" s="45"/>
      <c r="K5" s="52"/>
      <c r="L5" s="45"/>
      <c r="M5" s="52" t="s">
        <v>35</v>
      </c>
      <c r="N5" s="53"/>
      <c r="O5" s="52" t="s">
        <v>36</v>
      </c>
      <c r="P5" s="53"/>
      <c r="Q5" s="51" t="s">
        <v>20</v>
      </c>
      <c r="R5" s="45"/>
      <c r="S5" s="52" t="s">
        <v>41</v>
      </c>
      <c r="T5" s="45"/>
      <c r="U5" s="52" t="s">
        <v>35</v>
      </c>
      <c r="V5" s="53"/>
      <c r="W5" s="52" t="s">
        <v>36</v>
      </c>
      <c r="X5" s="53"/>
      <c r="Y5" s="51" t="s">
        <v>20</v>
      </c>
      <c r="Z5" s="45"/>
      <c r="AA5" s="52" t="s">
        <v>41</v>
      </c>
      <c r="AB5" s="45"/>
      <c r="AC5" s="52" t="s">
        <v>35</v>
      </c>
      <c r="AD5" s="53"/>
      <c r="AE5" s="52" t="s">
        <v>36</v>
      </c>
      <c r="AF5" s="53"/>
      <c r="AG5" s="51" t="s">
        <v>20</v>
      </c>
      <c r="AH5" s="45"/>
      <c r="AI5" s="52" t="s">
        <v>41</v>
      </c>
      <c r="AJ5" s="45"/>
      <c r="AK5" s="52" t="s">
        <v>35</v>
      </c>
      <c r="AL5" s="53"/>
      <c r="AM5" s="52" t="s">
        <v>36</v>
      </c>
      <c r="AN5" s="53"/>
      <c r="AO5" s="51" t="s">
        <v>20</v>
      </c>
      <c r="AP5" s="45"/>
      <c r="AQ5" s="52" t="s">
        <v>41</v>
      </c>
      <c r="AR5" s="45"/>
      <c r="AS5" s="52" t="s">
        <v>35</v>
      </c>
      <c r="AT5" s="53"/>
      <c r="AU5" s="52" t="s">
        <v>36</v>
      </c>
      <c r="AV5" s="53"/>
      <c r="AW5" s="51" t="s">
        <v>20</v>
      </c>
      <c r="AX5" s="45"/>
      <c r="AY5" s="52" t="s">
        <v>41</v>
      </c>
      <c r="AZ5" s="45"/>
      <c r="BA5" s="52" t="s">
        <v>35</v>
      </c>
      <c r="BB5" s="53"/>
      <c r="BC5" s="52" t="s">
        <v>36</v>
      </c>
      <c r="BD5" s="53"/>
      <c r="BE5" s="51" t="s">
        <v>20</v>
      </c>
      <c r="BF5" s="45"/>
      <c r="BG5" s="52" t="s">
        <v>41</v>
      </c>
      <c r="BH5" s="45"/>
      <c r="BI5" s="52" t="s">
        <v>35</v>
      </c>
      <c r="BJ5" s="53"/>
      <c r="BK5" s="52" t="s">
        <v>36</v>
      </c>
      <c r="BL5" s="53"/>
      <c r="BM5" s="51" t="s">
        <v>20</v>
      </c>
      <c r="BN5" s="45"/>
      <c r="BO5" s="52" t="s">
        <v>41</v>
      </c>
      <c r="BP5" s="45"/>
      <c r="BQ5" s="52" t="s">
        <v>35</v>
      </c>
      <c r="BR5" s="53"/>
      <c r="BS5" s="52" t="s">
        <v>36</v>
      </c>
      <c r="BT5" s="53"/>
      <c r="BU5" s="51" t="s">
        <v>20</v>
      </c>
      <c r="BV5" s="45"/>
      <c r="BW5" s="52" t="s">
        <v>41</v>
      </c>
    </row>
    <row r="6" spans="1:75" ht="12.75" customHeight="1" x14ac:dyDescent="0.3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12.75" customHeight="1" x14ac:dyDescent="0.35">
      <c r="A7" s="180" t="s">
        <v>31</v>
      </c>
      <c r="B7" s="33"/>
      <c r="C7" s="10" t="s">
        <v>32</v>
      </c>
      <c r="D7" s="10"/>
      <c r="E7" s="10"/>
      <c r="F7" s="10"/>
      <c r="G7" s="10"/>
      <c r="H7" s="10"/>
      <c r="I7" s="10"/>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x14ac:dyDescent="0.35">
      <c r="A8" s="180"/>
      <c r="B8" s="33"/>
      <c r="C8" s="23" t="s">
        <v>28</v>
      </c>
      <c r="E8" s="2" t="s">
        <v>37</v>
      </c>
      <c r="I8" s="16">
        <v>4087</v>
      </c>
      <c r="L8" s="2"/>
      <c r="M8" s="2" t="s">
        <v>37</v>
      </c>
      <c r="N8" s="2"/>
      <c r="O8" s="2"/>
      <c r="P8" s="2"/>
      <c r="Q8" s="16">
        <f>I8</f>
        <v>4087</v>
      </c>
      <c r="R8" s="16"/>
      <c r="S8" s="6"/>
      <c r="T8" s="2"/>
      <c r="U8" s="2" t="s">
        <v>37</v>
      </c>
      <c r="V8" s="2"/>
      <c r="Y8" s="16">
        <f>Q8</f>
        <v>4087</v>
      </c>
      <c r="Z8" s="16"/>
      <c r="AA8" s="2"/>
      <c r="AB8" s="2"/>
      <c r="AC8" s="2" t="s">
        <v>37</v>
      </c>
      <c r="AD8" s="2"/>
      <c r="AG8" s="6">
        <f>Y8</f>
        <v>4087</v>
      </c>
      <c r="AH8" s="6"/>
      <c r="AI8" s="2"/>
      <c r="AJ8" s="2"/>
      <c r="AK8" s="2" t="s">
        <v>37</v>
      </c>
      <c r="AL8" s="2"/>
      <c r="AM8" s="2"/>
      <c r="AN8" s="2"/>
      <c r="AO8" s="6">
        <f>AG8</f>
        <v>4087</v>
      </c>
      <c r="AP8" s="6"/>
      <c r="AQ8" s="6"/>
      <c r="AR8" s="2"/>
      <c r="AS8" s="2" t="s">
        <v>37</v>
      </c>
      <c r="AT8" s="2"/>
      <c r="AU8" s="2"/>
      <c r="AV8" s="2"/>
      <c r="AW8" s="6">
        <f>AO8</f>
        <v>4087</v>
      </c>
      <c r="AX8" s="6"/>
      <c r="AY8" s="2"/>
      <c r="AZ8" s="2"/>
      <c r="BA8" s="2" t="s">
        <v>37</v>
      </c>
      <c r="BB8" s="2"/>
      <c r="BC8" s="2"/>
      <c r="BD8" s="2"/>
      <c r="BE8" s="6">
        <f>AW8</f>
        <v>4087</v>
      </c>
      <c r="BF8" s="6"/>
      <c r="BG8" s="2"/>
      <c r="BH8" s="2"/>
      <c r="BI8" s="2" t="s">
        <v>37</v>
      </c>
      <c r="BJ8" s="2"/>
      <c r="BK8" s="2"/>
      <c r="BL8" s="2"/>
      <c r="BM8" s="6">
        <f>BE8</f>
        <v>4087</v>
      </c>
      <c r="BN8" s="6"/>
      <c r="BO8" s="2"/>
      <c r="BP8" s="2"/>
      <c r="BQ8" s="2" t="s">
        <v>37</v>
      </c>
      <c r="BR8" s="2"/>
      <c r="BS8" s="2"/>
      <c r="BT8" s="2"/>
      <c r="BU8" s="6">
        <f>BM8</f>
        <v>4087</v>
      </c>
      <c r="BV8" s="6"/>
      <c r="BW8" s="2"/>
    </row>
    <row r="9" spans="1:75" x14ac:dyDescent="0.35">
      <c r="A9" s="180"/>
      <c r="B9" s="33"/>
      <c r="C9" s="23" t="s">
        <v>29</v>
      </c>
      <c r="E9" s="2" t="s">
        <v>38</v>
      </c>
      <c r="I9" s="18">
        <f>I10/I8-1</f>
        <v>9.0041595302177591E-2</v>
      </c>
      <c r="L9" s="2"/>
      <c r="M9" s="70" t="s">
        <v>37</v>
      </c>
      <c r="N9" s="71"/>
      <c r="O9" s="71"/>
      <c r="P9" s="71"/>
      <c r="Q9" s="72">
        <f>I9+(29.2-29.8)*0.03</f>
        <v>7.2041595302177547E-2</v>
      </c>
      <c r="R9" s="73"/>
      <c r="S9" s="74" t="str">
        <f>IF(Q9&gt;I9,"F","U")</f>
        <v>U</v>
      </c>
      <c r="T9" s="2"/>
      <c r="U9" s="2" t="s">
        <v>37</v>
      </c>
      <c r="V9" s="2"/>
      <c r="Y9" s="18">
        <f>Y10/Y8-1</f>
        <v>8.1477856618546562E-2</v>
      </c>
      <c r="Z9" s="19"/>
      <c r="AA9" s="19"/>
      <c r="AB9" s="4"/>
      <c r="AC9" s="2" t="s">
        <v>37</v>
      </c>
      <c r="AD9" s="2"/>
      <c r="AG9" s="19">
        <f>Y9</f>
        <v>8.1477856618546562E-2</v>
      </c>
      <c r="AH9" s="19"/>
      <c r="AI9" s="19"/>
      <c r="AJ9" s="4"/>
      <c r="AK9" s="2" t="s">
        <v>37</v>
      </c>
      <c r="AL9" s="2"/>
      <c r="AM9" s="2"/>
      <c r="AN9" s="2"/>
      <c r="AO9" s="19">
        <f>AG9</f>
        <v>8.1477856618546562E-2</v>
      </c>
      <c r="AP9" s="19"/>
      <c r="AQ9" s="19"/>
      <c r="AR9" s="4"/>
      <c r="AS9" s="2" t="s">
        <v>37</v>
      </c>
      <c r="AT9" s="2"/>
      <c r="AU9" s="2"/>
      <c r="AV9" s="2"/>
      <c r="AW9" s="19">
        <f>AO9</f>
        <v>8.1477856618546562E-2</v>
      </c>
      <c r="AX9" s="19"/>
      <c r="AY9" s="19"/>
      <c r="AZ9" s="4"/>
      <c r="BA9" s="2" t="s">
        <v>37</v>
      </c>
      <c r="BB9" s="2"/>
      <c r="BC9" s="2"/>
      <c r="BD9" s="2"/>
      <c r="BE9" s="19">
        <f>AW9</f>
        <v>8.1477856618546562E-2</v>
      </c>
      <c r="BF9" s="19"/>
      <c r="BG9" s="19"/>
      <c r="BH9" s="4"/>
      <c r="BI9" s="2" t="s">
        <v>37</v>
      </c>
      <c r="BJ9" s="2"/>
      <c r="BK9" s="2"/>
      <c r="BL9" s="2"/>
      <c r="BM9" s="19">
        <f>BE9</f>
        <v>8.1477856618546562E-2</v>
      </c>
      <c r="BN9" s="19"/>
      <c r="BO9" s="19"/>
      <c r="BP9" s="4"/>
      <c r="BQ9" s="2" t="s">
        <v>37</v>
      </c>
      <c r="BR9" s="2"/>
      <c r="BS9" s="2"/>
      <c r="BT9" s="2"/>
      <c r="BU9" s="19">
        <f>BM9</f>
        <v>8.1477856618546562E-2</v>
      </c>
      <c r="BV9" s="19"/>
      <c r="BW9" s="19"/>
    </row>
    <row r="10" spans="1:75" x14ac:dyDescent="0.35">
      <c r="A10" s="180"/>
      <c r="B10" s="33"/>
      <c r="C10" s="23" t="s">
        <v>33</v>
      </c>
      <c r="E10" s="2" t="s">
        <v>38</v>
      </c>
      <c r="I10" s="16">
        <f>SUM(I13:I14)</f>
        <v>4455</v>
      </c>
      <c r="L10" s="2"/>
      <c r="M10" s="5" t="s">
        <v>40</v>
      </c>
      <c r="N10" s="5"/>
      <c r="O10" s="5"/>
      <c r="P10" s="5"/>
      <c r="Q10" s="16">
        <f>Q8*(1+Q9)</f>
        <v>4381.4340000000002</v>
      </c>
      <c r="R10" s="16"/>
      <c r="S10" s="6"/>
      <c r="T10" s="2"/>
      <c r="U10" s="70" t="s">
        <v>37</v>
      </c>
      <c r="V10" s="70"/>
      <c r="W10" s="75"/>
      <c r="X10" s="75"/>
      <c r="Y10" s="76">
        <f>5023-603</f>
        <v>4420</v>
      </c>
      <c r="Z10" s="76"/>
      <c r="AA10" s="74" t="str">
        <f>IF(Y10&gt;Q10,"F","U")</f>
        <v>F</v>
      </c>
      <c r="AB10" s="4"/>
      <c r="AC10" s="2" t="s">
        <v>37</v>
      </c>
      <c r="AD10" s="2"/>
      <c r="AG10" s="6">
        <f>Y10</f>
        <v>4420</v>
      </c>
      <c r="AH10" s="6"/>
      <c r="AI10" s="6"/>
      <c r="AJ10" s="4"/>
      <c r="AK10" s="2" t="s">
        <v>37</v>
      </c>
      <c r="AL10" s="2"/>
      <c r="AM10" s="2"/>
      <c r="AN10" s="2"/>
      <c r="AO10" s="6">
        <f>AG10</f>
        <v>4420</v>
      </c>
      <c r="AP10" s="6"/>
      <c r="AQ10" s="6"/>
      <c r="AR10" s="4"/>
      <c r="AS10" s="2" t="s">
        <v>37</v>
      </c>
      <c r="AT10" s="2"/>
      <c r="AU10" s="2"/>
      <c r="AV10" s="2"/>
      <c r="AW10" s="6">
        <f>AO10</f>
        <v>4420</v>
      </c>
      <c r="AX10" s="6"/>
      <c r="AY10" s="6"/>
      <c r="AZ10" s="4"/>
      <c r="BA10" s="2" t="s">
        <v>37</v>
      </c>
      <c r="BB10" s="2"/>
      <c r="BC10" s="2"/>
      <c r="BD10" s="2"/>
      <c r="BE10" s="6">
        <f>AW10</f>
        <v>4420</v>
      </c>
      <c r="BF10" s="6"/>
      <c r="BG10" s="6"/>
      <c r="BH10" s="4"/>
      <c r="BI10" s="2" t="s">
        <v>37</v>
      </c>
      <c r="BJ10" s="2"/>
      <c r="BK10" s="2"/>
      <c r="BL10" s="2"/>
      <c r="BM10" s="6">
        <f>BE10</f>
        <v>4420</v>
      </c>
      <c r="BN10" s="6"/>
      <c r="BO10" s="6"/>
      <c r="BP10" s="4"/>
      <c r="BQ10" s="2" t="s">
        <v>37</v>
      </c>
      <c r="BR10" s="2"/>
      <c r="BS10" s="2"/>
      <c r="BT10" s="2"/>
      <c r="BU10" s="6">
        <f>BM10</f>
        <v>4420</v>
      </c>
      <c r="BV10" s="6"/>
      <c r="BW10" s="6"/>
    </row>
    <row r="11" spans="1:75" ht="6.75" customHeight="1" x14ac:dyDescent="0.35">
      <c r="A11" s="180"/>
      <c r="B11" s="33"/>
      <c r="E11" s="2"/>
      <c r="F11" s="2"/>
      <c r="G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3.15" x14ac:dyDescent="0.35">
      <c r="A12" s="180"/>
      <c r="B12" s="33"/>
      <c r="C12" s="10" t="s">
        <v>5</v>
      </c>
      <c r="D12" s="10"/>
      <c r="E12" s="2"/>
      <c r="F12" s="5"/>
      <c r="G12" s="2"/>
      <c r="H12" s="10"/>
      <c r="I12" s="10"/>
      <c r="L12" s="2"/>
      <c r="M12" s="5"/>
      <c r="N12" s="5"/>
      <c r="O12" s="5"/>
      <c r="P12" s="5"/>
      <c r="Q12" s="6"/>
      <c r="R12" s="6"/>
      <c r="S12" s="6"/>
      <c r="T12" s="2"/>
      <c r="U12" s="2"/>
      <c r="V12" s="2"/>
      <c r="W12" s="6"/>
      <c r="X12" s="6"/>
      <c r="Y12" s="6"/>
      <c r="Z12" s="6"/>
      <c r="AA12" s="6"/>
      <c r="AB12" s="4"/>
      <c r="AC12" s="2"/>
      <c r="AD12" s="2"/>
      <c r="AE12" s="6"/>
      <c r="AF12" s="6"/>
      <c r="AI12" s="6"/>
      <c r="AJ12" s="4"/>
      <c r="AK12" s="4"/>
      <c r="AL12" s="4"/>
      <c r="AM12" s="2"/>
      <c r="AN12" s="2"/>
      <c r="AO12" s="6"/>
      <c r="AP12" s="6"/>
      <c r="AQ12" s="6"/>
      <c r="AR12" s="4"/>
      <c r="AS12" s="4"/>
      <c r="AT12" s="4"/>
      <c r="AU12" s="2"/>
      <c r="AV12" s="2"/>
      <c r="AW12" s="6"/>
      <c r="AX12" s="6"/>
      <c r="AY12" s="6"/>
      <c r="AZ12" s="4"/>
      <c r="BA12" s="4"/>
      <c r="BB12" s="4"/>
      <c r="BC12" s="2"/>
      <c r="BD12" s="2"/>
      <c r="BE12" s="6"/>
      <c r="BF12" s="6"/>
      <c r="BG12" s="6"/>
      <c r="BH12" s="4"/>
      <c r="BI12" s="4"/>
      <c r="BJ12" s="4"/>
      <c r="BK12" s="2"/>
      <c r="BL12" s="2"/>
      <c r="BM12" s="6"/>
      <c r="BN12" s="6"/>
      <c r="BO12" s="6"/>
      <c r="BP12" s="4"/>
      <c r="BQ12" s="4"/>
      <c r="BR12" s="4"/>
      <c r="BS12" s="2"/>
      <c r="BT12" s="2"/>
      <c r="BU12" s="6"/>
      <c r="BV12" s="6"/>
      <c r="BW12" s="6"/>
    </row>
    <row r="13" spans="1:75" x14ac:dyDescent="0.35">
      <c r="A13" s="180"/>
      <c r="B13" s="33"/>
      <c r="C13" s="23" t="s">
        <v>6</v>
      </c>
      <c r="E13" s="2" t="s">
        <v>38</v>
      </c>
      <c r="F13" s="20"/>
      <c r="I13" s="16">
        <v>4010</v>
      </c>
      <c r="L13" s="2"/>
      <c r="M13" s="5" t="s">
        <v>40</v>
      </c>
      <c r="N13" s="5"/>
      <c r="O13" s="5"/>
      <c r="P13" s="5"/>
      <c r="Q13" s="16">
        <f>I13/$I$10*Q$10</f>
        <v>3943.7823434343436</v>
      </c>
      <c r="R13" s="16"/>
      <c r="S13" s="11"/>
      <c r="T13" s="2"/>
      <c r="U13" s="5" t="s">
        <v>40</v>
      </c>
      <c r="V13" s="5"/>
      <c r="Y13" s="16">
        <f>I13/$I$10*Y$10</f>
        <v>3978.4960718294051</v>
      </c>
      <c r="Z13" s="16"/>
      <c r="AA13" s="11"/>
      <c r="AB13" s="4"/>
      <c r="AC13" s="70" t="s">
        <v>37</v>
      </c>
      <c r="AD13" s="70"/>
      <c r="AE13" s="75"/>
      <c r="AF13" s="75"/>
      <c r="AG13" s="76">
        <f>'France TP Details'!I8</f>
        <v>4015</v>
      </c>
      <c r="AH13" s="76"/>
      <c r="AI13" s="74" t="str">
        <f>IF(AG13&gt;Y13,"F","U")</f>
        <v>F</v>
      </c>
      <c r="AJ13" s="4"/>
      <c r="AK13" s="2" t="s">
        <v>37</v>
      </c>
      <c r="AL13" s="2"/>
      <c r="AM13" s="2"/>
      <c r="AN13" s="2"/>
      <c r="AO13" s="13">
        <f>AG13</f>
        <v>4015</v>
      </c>
      <c r="AP13" s="13"/>
      <c r="AQ13" s="11"/>
      <c r="AR13" s="4"/>
      <c r="AS13" s="2" t="s">
        <v>37</v>
      </c>
      <c r="AT13" s="2"/>
      <c r="AU13" s="2"/>
      <c r="AV13" s="2"/>
      <c r="AW13" s="13">
        <f>AO13</f>
        <v>4015</v>
      </c>
      <c r="AX13" s="13"/>
      <c r="AY13" s="11"/>
      <c r="AZ13" s="4"/>
      <c r="BA13" s="2" t="s">
        <v>37</v>
      </c>
      <c r="BB13" s="2"/>
      <c r="BC13" s="2"/>
      <c r="BD13" s="2"/>
      <c r="BE13" s="13">
        <f>AW13</f>
        <v>4015</v>
      </c>
      <c r="BF13" s="13"/>
      <c r="BG13" s="11"/>
      <c r="BH13" s="4"/>
      <c r="BI13" s="2" t="s">
        <v>37</v>
      </c>
      <c r="BJ13" s="2"/>
      <c r="BK13" s="2"/>
      <c r="BL13" s="2"/>
      <c r="BM13" s="13">
        <f>BE13</f>
        <v>4015</v>
      </c>
      <c r="BN13" s="13"/>
      <c r="BO13" s="11"/>
      <c r="BP13" s="4"/>
      <c r="BQ13" s="2" t="s">
        <v>37</v>
      </c>
      <c r="BR13" s="2"/>
      <c r="BS13" s="2"/>
      <c r="BT13" s="2"/>
      <c r="BU13" s="13">
        <f>BM13</f>
        <v>4015</v>
      </c>
      <c r="BV13" s="13"/>
      <c r="BW13" s="11"/>
    </row>
    <row r="14" spans="1:75" x14ac:dyDescent="0.35">
      <c r="A14" s="180"/>
      <c r="B14" s="33"/>
      <c r="C14" s="23" t="s">
        <v>30</v>
      </c>
      <c r="E14" s="2" t="s">
        <v>38</v>
      </c>
      <c r="F14" s="20"/>
      <c r="I14" s="16">
        <v>445</v>
      </c>
      <c r="L14" s="2"/>
      <c r="M14" s="5" t="s">
        <v>40</v>
      </c>
      <c r="N14" s="5"/>
      <c r="O14" s="5"/>
      <c r="P14" s="5"/>
      <c r="Q14" s="16">
        <f>I14/$I$10*Q$10</f>
        <v>437.65165656565659</v>
      </c>
      <c r="R14" s="16"/>
      <c r="S14" s="11"/>
      <c r="T14" s="2"/>
      <c r="U14" s="5" t="s">
        <v>40</v>
      </c>
      <c r="V14" s="5"/>
      <c r="Y14" s="16">
        <f>I14/$I$10*Y$10</f>
        <v>441.50392817059486</v>
      </c>
      <c r="Z14" s="16"/>
      <c r="AA14" s="11"/>
      <c r="AB14" s="4"/>
      <c r="AC14" s="70" t="s">
        <v>37</v>
      </c>
      <c r="AD14" s="70"/>
      <c r="AE14" s="75"/>
      <c r="AF14" s="75"/>
      <c r="AG14" s="76">
        <v>405</v>
      </c>
      <c r="AH14" s="76"/>
      <c r="AI14" s="74" t="str">
        <f>IF(AG14&gt;Y14,"F","U")</f>
        <v>U</v>
      </c>
      <c r="AJ14" s="4"/>
      <c r="AK14" s="2" t="s">
        <v>37</v>
      </c>
      <c r="AL14" s="2"/>
      <c r="AM14" s="2"/>
      <c r="AN14" s="2"/>
      <c r="AO14" s="13">
        <f>AG14</f>
        <v>405</v>
      </c>
      <c r="AP14" s="13"/>
      <c r="AQ14" s="11"/>
      <c r="AR14" s="4"/>
      <c r="AS14" s="2" t="s">
        <v>37</v>
      </c>
      <c r="AT14" s="2"/>
      <c r="AU14" s="2"/>
      <c r="AV14" s="2"/>
      <c r="AW14" s="13">
        <f>AO14</f>
        <v>405</v>
      </c>
      <c r="AX14" s="13"/>
      <c r="AY14" s="11"/>
      <c r="AZ14" s="4"/>
      <c r="BA14" s="2" t="s">
        <v>37</v>
      </c>
      <c r="BB14" s="2"/>
      <c r="BC14" s="2"/>
      <c r="BD14" s="2"/>
      <c r="BE14" s="13">
        <f>AW14</f>
        <v>405</v>
      </c>
      <c r="BF14" s="13"/>
      <c r="BG14" s="11"/>
      <c r="BH14" s="4"/>
      <c r="BI14" s="2" t="s">
        <v>37</v>
      </c>
      <c r="BJ14" s="2"/>
      <c r="BK14" s="2"/>
      <c r="BL14" s="2"/>
      <c r="BM14" s="13">
        <f>BE14</f>
        <v>405</v>
      </c>
      <c r="BN14" s="13"/>
      <c r="BO14" s="11"/>
      <c r="BP14" s="4"/>
      <c r="BQ14" s="2" t="s">
        <v>37</v>
      </c>
      <c r="BR14" s="2"/>
      <c r="BS14" s="2"/>
      <c r="BT14" s="2"/>
      <c r="BU14" s="13">
        <f>BM14</f>
        <v>405</v>
      </c>
      <c r="BV14" s="13"/>
      <c r="BW14" s="11"/>
    </row>
    <row r="15" spans="1:75" x14ac:dyDescent="0.35">
      <c r="A15" s="33"/>
      <c r="B15" s="33"/>
      <c r="C15" s="23"/>
      <c r="E15" s="2"/>
      <c r="F15" s="20"/>
      <c r="I15" s="16"/>
      <c r="L15" s="2"/>
      <c r="M15" s="5"/>
      <c r="N15" s="5"/>
      <c r="O15" s="5"/>
      <c r="P15" s="5"/>
      <c r="Q15" s="16"/>
      <c r="R15" s="16"/>
      <c r="S15" s="11"/>
      <c r="T15" s="2"/>
      <c r="U15" s="5"/>
      <c r="V15" s="5"/>
      <c r="Y15" s="16"/>
      <c r="Z15" s="16"/>
      <c r="AA15" s="11"/>
      <c r="AB15" s="4"/>
      <c r="AC15" s="2"/>
      <c r="AD15" s="2"/>
      <c r="AG15" s="13"/>
      <c r="AH15" s="13"/>
      <c r="AI15" s="8"/>
      <c r="AJ15" s="4"/>
      <c r="AK15" s="2"/>
      <c r="AL15" s="2"/>
      <c r="AM15" s="2"/>
      <c r="AN15" s="2"/>
      <c r="AO15" s="13"/>
      <c r="AP15" s="13"/>
      <c r="AQ15" s="11"/>
      <c r="AR15" s="4"/>
      <c r="AS15" s="2"/>
      <c r="AT15" s="2"/>
      <c r="AU15" s="2"/>
      <c r="AV15" s="2"/>
      <c r="AW15" s="13"/>
      <c r="AX15" s="13"/>
      <c r="AY15" s="11"/>
      <c r="AZ15" s="4"/>
      <c r="BA15" s="2"/>
      <c r="BB15" s="2"/>
      <c r="BC15" s="2"/>
      <c r="BD15" s="2"/>
      <c r="BE15" s="13"/>
      <c r="BF15" s="13"/>
      <c r="BG15" s="11"/>
      <c r="BH15" s="4"/>
      <c r="BI15" s="2"/>
      <c r="BJ15" s="2"/>
      <c r="BK15" s="2"/>
      <c r="BL15" s="2"/>
      <c r="BM15" s="13"/>
      <c r="BN15" s="13"/>
      <c r="BO15" s="11"/>
      <c r="BP15" s="4"/>
      <c r="BQ15" s="2"/>
      <c r="BR15" s="2"/>
      <c r="BS15" s="2"/>
      <c r="BT15" s="2"/>
      <c r="BU15" s="13"/>
      <c r="BV15" s="13"/>
      <c r="BW15" s="11"/>
    </row>
    <row r="16" spans="1:75" ht="12.75" customHeight="1" x14ac:dyDescent="0.35">
      <c r="A16" s="179" t="s">
        <v>43</v>
      </c>
      <c r="B16" s="33"/>
      <c r="C16" s="30" t="s">
        <v>6</v>
      </c>
      <c r="E16" s="2"/>
      <c r="F16" s="20"/>
      <c r="I16" s="16"/>
      <c r="L16" s="2"/>
      <c r="M16" s="5"/>
      <c r="N16" s="5"/>
      <c r="O16" s="5"/>
      <c r="P16" s="5"/>
      <c r="Q16" s="16"/>
      <c r="R16" s="16"/>
      <c r="S16" s="11"/>
      <c r="T16" s="2"/>
      <c r="U16" s="5"/>
      <c r="V16" s="5"/>
      <c r="Y16" s="16"/>
      <c r="Z16" s="16"/>
      <c r="AA16" s="11"/>
      <c r="AB16" s="4"/>
      <c r="AC16" s="2"/>
      <c r="AD16" s="2"/>
      <c r="AG16" s="13"/>
      <c r="AH16" s="13"/>
      <c r="AI16" s="8"/>
      <c r="AJ16" s="4"/>
      <c r="AK16" s="2"/>
      <c r="AL16" s="2"/>
      <c r="AM16" s="2"/>
      <c r="AN16" s="2"/>
      <c r="AO16" s="13"/>
      <c r="AP16" s="13"/>
      <c r="AQ16" s="11"/>
      <c r="AR16" s="4"/>
      <c r="AS16" s="2"/>
      <c r="AT16" s="2"/>
      <c r="AU16" s="2"/>
      <c r="AV16" s="2"/>
      <c r="AW16" s="13"/>
      <c r="AX16" s="13"/>
      <c r="AY16" s="11"/>
      <c r="AZ16" s="4"/>
      <c r="BA16" s="2"/>
      <c r="BB16" s="2"/>
      <c r="BC16" s="2"/>
      <c r="BD16" s="2"/>
      <c r="BE16" s="13"/>
      <c r="BF16" s="13"/>
      <c r="BG16" s="11"/>
      <c r="BH16" s="4"/>
      <c r="BI16" s="2"/>
      <c r="BJ16" s="2"/>
      <c r="BK16" s="2"/>
      <c r="BL16" s="2"/>
      <c r="BM16" s="13"/>
      <c r="BN16" s="13"/>
      <c r="BO16" s="11"/>
      <c r="BP16" s="4"/>
      <c r="BQ16" s="2"/>
      <c r="BR16" s="2"/>
      <c r="BS16" s="2"/>
      <c r="BT16" s="2"/>
      <c r="BU16" s="13"/>
      <c r="BV16" s="13"/>
      <c r="BW16" s="11"/>
    </row>
    <row r="17" spans="1:75" ht="12.75" customHeight="1" x14ac:dyDescent="0.35">
      <c r="A17" s="179"/>
      <c r="C17" s="23" t="s">
        <v>48</v>
      </c>
      <c r="E17" s="2" t="s">
        <v>38</v>
      </c>
      <c r="G17" s="21">
        <f>I17/I$13</f>
        <v>4.4586034912718207</v>
      </c>
      <c r="I17" s="16">
        <v>17879</v>
      </c>
      <c r="L17" s="2"/>
      <c r="M17" s="2" t="s">
        <v>40</v>
      </c>
      <c r="O17" s="21">
        <f>G17</f>
        <v>4.4586034912718207</v>
      </c>
      <c r="P17" s="21"/>
      <c r="Q17" s="16">
        <f>O17*Q$13</f>
        <v>17583.761725252527</v>
      </c>
      <c r="T17" s="2"/>
      <c r="U17" s="2" t="s">
        <v>40</v>
      </c>
      <c r="W17" s="21">
        <f>O17</f>
        <v>4.4586034912718207</v>
      </c>
      <c r="X17" s="21"/>
      <c r="Y17" s="16">
        <f>W17*Y13</f>
        <v>17738.536475869809</v>
      </c>
      <c r="AB17" s="4"/>
      <c r="AC17" s="2" t="s">
        <v>40</v>
      </c>
      <c r="AE17" s="21">
        <f>W17</f>
        <v>4.4586034912718207</v>
      </c>
      <c r="AF17" s="21"/>
      <c r="AG17" s="16">
        <f>AE17*AG13</f>
        <v>17901.293017456359</v>
      </c>
      <c r="AK17" s="70" t="s">
        <v>37</v>
      </c>
      <c r="AL17" s="70"/>
      <c r="AM17" s="77">
        <f>AO17/AO13</f>
        <v>4.4530510585305105</v>
      </c>
      <c r="AN17" s="77"/>
      <c r="AO17" s="78">
        <f>20005-2126</f>
        <v>17879</v>
      </c>
      <c r="AP17" s="78"/>
      <c r="AQ17" s="74" t="str">
        <f>IF(AO17&gt;AG17,"F","U")</f>
        <v>U</v>
      </c>
      <c r="AS17" s="2" t="s">
        <v>37</v>
      </c>
      <c r="AU17" s="40">
        <f>AM17</f>
        <v>4.4530510585305105</v>
      </c>
      <c r="AW17" s="16">
        <f>AO17</f>
        <v>17879</v>
      </c>
      <c r="AX17" s="16"/>
      <c r="BA17" s="2" t="s">
        <v>37</v>
      </c>
      <c r="BC17" s="40">
        <f>AU17</f>
        <v>4.4530510585305105</v>
      </c>
      <c r="BE17" s="16">
        <f>AW17</f>
        <v>17879</v>
      </c>
      <c r="BF17" s="16"/>
      <c r="BI17" s="2" t="s">
        <v>37</v>
      </c>
      <c r="BK17" s="40">
        <f>BC17</f>
        <v>4.4530510585305105</v>
      </c>
      <c r="BM17" s="16">
        <f>BE17</f>
        <v>17879</v>
      </c>
      <c r="BN17" s="16"/>
      <c r="BQ17" s="2" t="s">
        <v>37</v>
      </c>
      <c r="BS17" s="40">
        <f>BK17</f>
        <v>4.4530510585305105</v>
      </c>
      <c r="BU17" s="16">
        <f>BM17</f>
        <v>17879</v>
      </c>
      <c r="BV17" s="16"/>
    </row>
    <row r="18" spans="1:75" ht="12.75" hidden="1" customHeight="1" outlineLevel="1" x14ac:dyDescent="0.35">
      <c r="A18" s="179"/>
      <c r="C18" s="24" t="s">
        <v>4</v>
      </c>
      <c r="D18" s="23"/>
      <c r="H18" s="23"/>
      <c r="L18" s="2"/>
      <c r="N18" s="2"/>
      <c r="P18" s="21"/>
      <c r="Q18" s="16"/>
    </row>
    <row r="19" spans="1:75" ht="12.75" hidden="1" customHeight="1" outlineLevel="1" x14ac:dyDescent="0.35">
      <c r="A19" s="179"/>
      <c r="C19" s="37" t="s">
        <v>54</v>
      </c>
      <c r="D19" s="24"/>
      <c r="E19" s="2" t="s">
        <v>38</v>
      </c>
      <c r="G19" s="25">
        <f>I19/I$13</f>
        <v>0.71995012468827935</v>
      </c>
      <c r="H19" s="24"/>
      <c r="I19" s="16">
        <v>2887</v>
      </c>
      <c r="L19" s="2"/>
      <c r="M19" s="2" t="s">
        <v>40</v>
      </c>
      <c r="O19" s="21">
        <f t="shared" ref="O19:O28" si="0">G19</f>
        <v>0.71995012468827935</v>
      </c>
      <c r="P19" s="21"/>
      <c r="Q19" s="16">
        <f>O19*Q$13</f>
        <v>2839.3265898989903</v>
      </c>
      <c r="S19" s="2"/>
      <c r="T19" s="2"/>
      <c r="U19" s="2" t="s">
        <v>40</v>
      </c>
      <c r="V19" s="2"/>
      <c r="W19" s="21">
        <f t="shared" ref="W19:W28" si="1">O19</f>
        <v>0.71995012468827935</v>
      </c>
      <c r="X19" s="21"/>
      <c r="Y19" s="16">
        <f>W19*Y$13</f>
        <v>2864.3187429854097</v>
      </c>
      <c r="Z19" s="2"/>
      <c r="AA19" s="2"/>
      <c r="AB19" s="4"/>
      <c r="AC19" s="2" t="s">
        <v>40</v>
      </c>
      <c r="AD19" s="2"/>
      <c r="AE19" s="21">
        <f t="shared" ref="AE19:AE28" si="2">W19</f>
        <v>0.71995012468827935</v>
      </c>
      <c r="AF19" s="21"/>
      <c r="AG19" s="16">
        <f>AE19*AG$13</f>
        <v>2890.5997506234417</v>
      </c>
      <c r="AH19" s="2"/>
      <c r="AI19" s="2"/>
      <c r="AJ19" s="4"/>
      <c r="AK19" s="2" t="s">
        <v>40</v>
      </c>
      <c r="AL19" s="2"/>
      <c r="AM19" s="21">
        <f t="shared" ref="AM19:AM28" si="3">AE19</f>
        <v>0.71995012468827935</v>
      </c>
      <c r="AN19" s="21"/>
      <c r="AO19" s="16">
        <f>AM19*AO$13</f>
        <v>2890.5997506234417</v>
      </c>
      <c r="AP19" s="2"/>
      <c r="AQ19" s="2"/>
      <c r="AR19" s="4"/>
      <c r="AS19" s="70" t="s">
        <v>37</v>
      </c>
      <c r="AT19" s="70"/>
      <c r="AU19" s="79">
        <f>AW19/AW$13</f>
        <v>0.7182763100909485</v>
      </c>
      <c r="AV19" s="79"/>
      <c r="AW19" s="78">
        <f>'France TP Details'!I12</f>
        <v>2883.8793850151583</v>
      </c>
      <c r="AX19" s="78"/>
      <c r="AY19" s="70"/>
      <c r="AZ19" s="4"/>
      <c r="BA19" s="2" t="s">
        <v>37</v>
      </c>
      <c r="BB19" s="2"/>
      <c r="BC19" s="25">
        <f>AU19</f>
        <v>0.7182763100909485</v>
      </c>
      <c r="BD19" s="25"/>
      <c r="BE19" s="16">
        <f>AW19</f>
        <v>2883.8793850151583</v>
      </c>
      <c r="BF19" s="2"/>
      <c r="BH19" s="4"/>
      <c r="BI19" s="2" t="s">
        <v>37</v>
      </c>
      <c r="BJ19" s="2"/>
      <c r="BK19" s="25">
        <f>BC19</f>
        <v>0.7182763100909485</v>
      </c>
      <c r="BL19" s="25"/>
      <c r="BM19" s="16">
        <f>BE19</f>
        <v>2883.8793850151583</v>
      </c>
      <c r="BO19" s="2"/>
      <c r="BP19" s="4"/>
      <c r="BQ19" s="2" t="s">
        <v>37</v>
      </c>
      <c r="BR19" s="2"/>
      <c r="BS19" s="25">
        <f>BK19</f>
        <v>0.7182763100909485</v>
      </c>
      <c r="BT19" s="25"/>
      <c r="BU19" s="16">
        <f>BM19</f>
        <v>2883.8793850151583</v>
      </c>
      <c r="BW19" s="2"/>
    </row>
    <row r="20" spans="1:75" ht="12.75" hidden="1" customHeight="1" outlineLevel="1" x14ac:dyDescent="0.35">
      <c r="A20" s="179"/>
      <c r="C20" s="37" t="s">
        <v>53</v>
      </c>
      <c r="D20" s="24"/>
      <c r="E20" s="2" t="s">
        <v>38</v>
      </c>
      <c r="G20" s="21">
        <f>I20/I19</f>
        <v>2.7339799099411155</v>
      </c>
      <c r="H20" s="24"/>
      <c r="I20" s="16">
        <v>7893</v>
      </c>
      <c r="L20" s="2"/>
      <c r="M20" s="2" t="s">
        <v>40</v>
      </c>
      <c r="N20" s="2"/>
      <c r="O20" s="21">
        <f>G20</f>
        <v>2.7339799099411155</v>
      </c>
      <c r="P20" s="21"/>
      <c r="Q20" s="16">
        <f>Q19*O20</f>
        <v>7762.6618545454558</v>
      </c>
      <c r="T20" s="2"/>
      <c r="U20" s="2" t="s">
        <v>40</v>
      </c>
      <c r="V20" s="2"/>
      <c r="W20" s="21">
        <f t="shared" si="1"/>
        <v>2.7339799099411155</v>
      </c>
      <c r="X20" s="21"/>
      <c r="Y20" s="16">
        <f>Y19*W20</f>
        <v>7830.9898989898993</v>
      </c>
      <c r="Z20" s="4"/>
      <c r="AB20" s="4"/>
      <c r="AC20" s="2" t="s">
        <v>40</v>
      </c>
      <c r="AD20" s="2"/>
      <c r="AE20" s="21">
        <f t="shared" si="2"/>
        <v>2.7339799099411155</v>
      </c>
      <c r="AF20" s="21"/>
      <c r="AG20" s="16">
        <f>AG19*AE20</f>
        <v>7902.841645885288</v>
      </c>
      <c r="AH20" s="4"/>
      <c r="AJ20" s="4"/>
      <c r="AK20" s="2" t="s">
        <v>40</v>
      </c>
      <c r="AL20" s="2"/>
      <c r="AM20" s="21">
        <f t="shared" si="3"/>
        <v>2.7339799099411155</v>
      </c>
      <c r="AN20" s="21"/>
      <c r="AO20" s="16">
        <f>AO19*AM20</f>
        <v>7902.841645885288</v>
      </c>
      <c r="AP20" s="4"/>
      <c r="AQ20" s="4"/>
      <c r="AR20" s="4"/>
      <c r="AS20" s="70" t="s">
        <v>37</v>
      </c>
      <c r="AT20" s="70"/>
      <c r="AU20" s="77">
        <f>AW20/AW19</f>
        <v>2.7561049140789868</v>
      </c>
      <c r="AV20" s="77"/>
      <c r="AW20" s="78">
        <f>'France TP Details'!I13</f>
        <v>7948.2741446513646</v>
      </c>
      <c r="AX20" s="78"/>
      <c r="AY20" s="75"/>
      <c r="AZ20" s="4"/>
      <c r="BA20" s="2" t="s">
        <v>37</v>
      </c>
      <c r="BB20" s="2"/>
      <c r="BC20" s="25">
        <f t="shared" ref="BC20:BC31" si="4">AU20</f>
        <v>2.7561049140789868</v>
      </c>
      <c r="BD20" s="25"/>
      <c r="BE20" s="16">
        <f t="shared" ref="BE20:BE31" si="5">AW20</f>
        <v>7948.2741446513646</v>
      </c>
      <c r="BF20" s="4"/>
      <c r="BH20" s="4"/>
      <c r="BI20" s="2" t="s">
        <v>37</v>
      </c>
      <c r="BJ20" s="2"/>
      <c r="BK20" s="25">
        <f>BC20</f>
        <v>2.7561049140789868</v>
      </c>
      <c r="BL20" s="25"/>
      <c r="BM20" s="16">
        <f>BE20</f>
        <v>7948.2741446513646</v>
      </c>
      <c r="BP20" s="4"/>
      <c r="BQ20" s="2" t="s">
        <v>37</v>
      </c>
      <c r="BR20" s="2"/>
      <c r="BS20" s="25">
        <f>BK20</f>
        <v>2.7561049140789868</v>
      </c>
      <c r="BT20" s="25"/>
      <c r="BU20" s="16">
        <f>BM20</f>
        <v>7948.2741446513646</v>
      </c>
    </row>
    <row r="21" spans="1:75" ht="12.75" hidden="1" customHeight="1" outlineLevel="1" x14ac:dyDescent="0.35">
      <c r="A21" s="179"/>
      <c r="C21" s="37" t="s">
        <v>57</v>
      </c>
      <c r="D21" s="24"/>
      <c r="E21" s="2" t="s">
        <v>38</v>
      </c>
      <c r="G21" s="40">
        <f>G19*G20</f>
        <v>1.9683291770573568</v>
      </c>
      <c r="H21" s="24"/>
      <c r="I21" s="16"/>
      <c r="L21" s="2"/>
      <c r="M21" s="2" t="s">
        <v>40</v>
      </c>
      <c r="N21" s="2"/>
      <c r="O21" s="40">
        <f>O19*O20</f>
        <v>1.9683291770573568</v>
      </c>
      <c r="P21" s="21"/>
      <c r="Q21" s="16"/>
      <c r="T21" s="2"/>
      <c r="U21" s="2" t="s">
        <v>40</v>
      </c>
      <c r="W21" s="40">
        <f>W19*W20</f>
        <v>1.9683291770573568</v>
      </c>
      <c r="X21" s="21"/>
      <c r="Y21" s="16"/>
      <c r="Z21" s="4"/>
      <c r="AB21" s="4"/>
      <c r="AC21" s="2" t="s">
        <v>40</v>
      </c>
      <c r="AE21" s="40">
        <f>AE19*AE20</f>
        <v>1.9683291770573568</v>
      </c>
      <c r="AF21" s="21"/>
      <c r="AG21" s="16"/>
      <c r="AH21" s="4"/>
      <c r="AJ21" s="4"/>
      <c r="AK21" s="2" t="s">
        <v>40</v>
      </c>
      <c r="AM21" s="40">
        <f>AM19*AM20</f>
        <v>1.9683291770573568</v>
      </c>
      <c r="AN21" s="21"/>
      <c r="AO21" s="16"/>
      <c r="AP21" s="4"/>
      <c r="AQ21" s="4"/>
      <c r="AR21" s="4"/>
      <c r="AS21" s="70" t="s">
        <v>37</v>
      </c>
      <c r="AT21" s="75"/>
      <c r="AU21" s="75">
        <f>AU19*AU20</f>
        <v>1.9796448679081853</v>
      </c>
      <c r="AV21" s="77"/>
      <c r="AW21" s="78"/>
      <c r="AX21" s="78"/>
      <c r="AY21" s="75"/>
      <c r="AZ21" s="4"/>
      <c r="BA21" s="2" t="s">
        <v>37</v>
      </c>
      <c r="BC21" s="25">
        <f t="shared" si="4"/>
        <v>1.9796448679081853</v>
      </c>
      <c r="BD21" s="25"/>
      <c r="BE21" s="16"/>
      <c r="BF21" s="4"/>
      <c r="BH21" s="4"/>
      <c r="BI21" s="2" t="s">
        <v>37</v>
      </c>
      <c r="BK21" s="25">
        <f>BC21</f>
        <v>1.9796448679081853</v>
      </c>
      <c r="BL21" s="25"/>
      <c r="BM21" s="16"/>
      <c r="BP21" s="4"/>
      <c r="BQ21" s="2" t="s">
        <v>37</v>
      </c>
      <c r="BS21" s="25">
        <f>BK21</f>
        <v>1.9796448679081853</v>
      </c>
      <c r="BT21" s="25"/>
      <c r="BU21" s="16"/>
    </row>
    <row r="22" spans="1:75" ht="12.75" hidden="1" customHeight="1" outlineLevel="1" x14ac:dyDescent="0.35">
      <c r="A22" s="179"/>
      <c r="C22" s="24" t="s">
        <v>17</v>
      </c>
      <c r="D22" s="23"/>
      <c r="F22" s="2"/>
      <c r="H22" s="23"/>
      <c r="I22" s="23"/>
      <c r="L22" s="2"/>
      <c r="N22" s="2"/>
      <c r="P22" s="21"/>
      <c r="Q22" s="16"/>
      <c r="T22" s="2"/>
      <c r="X22" s="2"/>
      <c r="Y22" s="16"/>
      <c r="Z22" s="7"/>
      <c r="AB22" s="4"/>
      <c r="AF22" s="2"/>
      <c r="AG22" s="16"/>
      <c r="AH22" s="7"/>
      <c r="AJ22" s="4"/>
      <c r="AN22" s="2"/>
      <c r="AO22" s="16"/>
      <c r="AP22" s="7"/>
      <c r="AQ22" s="7"/>
      <c r="AR22" s="4"/>
      <c r="AV22" s="2"/>
      <c r="AW22" s="7"/>
      <c r="AX22" s="7"/>
      <c r="AZ22" s="4"/>
      <c r="BA22" s="2"/>
      <c r="BB22" s="2"/>
      <c r="BC22" s="25"/>
      <c r="BD22" s="25"/>
      <c r="BE22" s="16"/>
      <c r="BF22" s="7"/>
      <c r="BH22" s="4"/>
      <c r="BI22" s="2"/>
      <c r="BJ22" s="2"/>
      <c r="BK22" s="25"/>
      <c r="BL22" s="25"/>
      <c r="BM22" s="16"/>
      <c r="BP22" s="4"/>
      <c r="BQ22" s="2"/>
      <c r="BR22" s="2"/>
      <c r="BS22" s="25"/>
      <c r="BT22" s="25"/>
      <c r="BU22" s="16"/>
    </row>
    <row r="23" spans="1:75" ht="12.75" hidden="1" customHeight="1" outlineLevel="1" x14ac:dyDescent="0.35">
      <c r="A23" s="179"/>
      <c r="C23" s="37" t="s">
        <v>54</v>
      </c>
      <c r="D23" s="24"/>
      <c r="E23" s="2" t="s">
        <v>38</v>
      </c>
      <c r="G23" s="25">
        <f>I23/I$13</f>
        <v>0.45985037406483792</v>
      </c>
      <c r="H23" s="24"/>
      <c r="I23" s="16">
        <v>1844</v>
      </c>
      <c r="L23" s="2"/>
      <c r="M23" s="2" t="s">
        <v>40</v>
      </c>
      <c r="N23" s="2"/>
      <c r="O23" s="21">
        <f t="shared" si="0"/>
        <v>0.45985037406483792</v>
      </c>
      <c r="P23" s="21"/>
      <c r="Q23" s="16">
        <f>O23*Q$13</f>
        <v>1813.5497858585859</v>
      </c>
      <c r="T23" s="2"/>
      <c r="U23" s="2" t="s">
        <v>40</v>
      </c>
      <c r="V23" s="2"/>
      <c r="W23" s="21">
        <f t="shared" si="1"/>
        <v>0.45985037406483792</v>
      </c>
      <c r="X23" s="21"/>
      <c r="Y23" s="16">
        <f>W23*Y$13</f>
        <v>1829.5129068462402</v>
      </c>
      <c r="Z23" s="2"/>
      <c r="AB23" s="4"/>
      <c r="AC23" s="2" t="s">
        <v>40</v>
      </c>
      <c r="AD23" s="2"/>
      <c r="AE23" s="21">
        <f t="shared" si="2"/>
        <v>0.45985037406483792</v>
      </c>
      <c r="AF23" s="21"/>
      <c r="AG23" s="16">
        <f>AE23*AG$13</f>
        <v>1846.2992518703243</v>
      </c>
      <c r="AH23" s="2"/>
      <c r="AJ23" s="4"/>
      <c r="AK23" s="2" t="s">
        <v>40</v>
      </c>
      <c r="AL23" s="2"/>
      <c r="AM23" s="21">
        <f t="shared" si="3"/>
        <v>0.45985037406483792</v>
      </c>
      <c r="AN23" s="21"/>
      <c r="AO23" s="16">
        <f>AM23*AO$13</f>
        <v>1846.2992518703243</v>
      </c>
      <c r="AP23" s="2"/>
      <c r="AQ23" s="2"/>
      <c r="AR23" s="4"/>
      <c r="AS23" s="70" t="s">
        <v>37</v>
      </c>
      <c r="AT23" s="70"/>
      <c r="AU23" s="79">
        <f>AW23/AW$13</f>
        <v>0.44326548289302731</v>
      </c>
      <c r="AV23" s="79"/>
      <c r="AW23" s="78">
        <f>'France TP Details'!I16</f>
        <v>1779.7109138155047</v>
      </c>
      <c r="AX23" s="78"/>
      <c r="AY23" s="75"/>
      <c r="AZ23" s="4"/>
      <c r="BA23" s="2" t="s">
        <v>37</v>
      </c>
      <c r="BB23" s="2"/>
      <c r="BC23" s="25">
        <f t="shared" si="4"/>
        <v>0.44326548289302731</v>
      </c>
      <c r="BD23" s="25"/>
      <c r="BE23" s="16">
        <f t="shared" si="5"/>
        <v>1779.7109138155047</v>
      </c>
      <c r="BF23" s="2"/>
      <c r="BH23" s="4"/>
      <c r="BI23" s="2" t="s">
        <v>37</v>
      </c>
      <c r="BJ23" s="2"/>
      <c r="BK23" s="25">
        <f>BC23</f>
        <v>0.44326548289302731</v>
      </c>
      <c r="BL23" s="25"/>
      <c r="BM23" s="16">
        <f>BE23</f>
        <v>1779.7109138155047</v>
      </c>
      <c r="BP23" s="4"/>
      <c r="BQ23" s="2" t="s">
        <v>37</v>
      </c>
      <c r="BR23" s="2"/>
      <c r="BS23" s="25">
        <f>BK23</f>
        <v>0.44326548289302731</v>
      </c>
      <c r="BT23" s="25"/>
      <c r="BU23" s="16">
        <f>BM23</f>
        <v>1779.7109138155047</v>
      </c>
    </row>
    <row r="24" spans="1:75" ht="12.75" hidden="1" customHeight="1" outlineLevel="1" x14ac:dyDescent="0.35">
      <c r="A24" s="179"/>
      <c r="C24" s="37" t="s">
        <v>53</v>
      </c>
      <c r="D24" s="24"/>
      <c r="E24" s="2" t="s">
        <v>38</v>
      </c>
      <c r="G24" s="21">
        <f>I24/I23</f>
        <v>1.5406724511930585</v>
      </c>
      <c r="H24" s="24"/>
      <c r="I24" s="16">
        <v>2841</v>
      </c>
      <c r="L24" s="2"/>
      <c r="M24" s="2" t="s">
        <v>40</v>
      </c>
      <c r="N24" s="2"/>
      <c r="O24" s="21">
        <f t="shared" si="0"/>
        <v>1.5406724511930585</v>
      </c>
      <c r="P24" s="21"/>
      <c r="Q24" s="16">
        <f>Q23*O24</f>
        <v>2794.086193939394</v>
      </c>
      <c r="T24" s="2"/>
      <c r="U24" s="2" t="s">
        <v>40</v>
      </c>
      <c r="V24" s="2"/>
      <c r="W24" s="21">
        <f t="shared" si="1"/>
        <v>1.5406724511930585</v>
      </c>
      <c r="X24" s="21"/>
      <c r="Y24" s="16">
        <f>Y23*W24</f>
        <v>2818.6801346801344</v>
      </c>
      <c r="Z24" s="4"/>
      <c r="AB24" s="4"/>
      <c r="AC24" s="2" t="s">
        <v>40</v>
      </c>
      <c r="AD24" s="2"/>
      <c r="AE24" s="21">
        <f t="shared" si="2"/>
        <v>1.5406724511930585</v>
      </c>
      <c r="AF24" s="21"/>
      <c r="AG24" s="16">
        <f>AG23*AE24</f>
        <v>2844.5423940149626</v>
      </c>
      <c r="AH24" s="4"/>
      <c r="AJ24" s="4"/>
      <c r="AK24" s="2" t="s">
        <v>40</v>
      </c>
      <c r="AL24" s="2"/>
      <c r="AM24" s="21">
        <f t="shared" si="3"/>
        <v>1.5406724511930585</v>
      </c>
      <c r="AN24" s="21"/>
      <c r="AO24" s="16">
        <f>AO23*AM24</f>
        <v>2844.5423940149626</v>
      </c>
      <c r="AP24" s="4"/>
      <c r="AQ24" s="4"/>
      <c r="AR24" s="4"/>
      <c r="AS24" s="70" t="s">
        <v>37</v>
      </c>
      <c r="AT24" s="70"/>
      <c r="AU24" s="77">
        <f>AW24/AW23</f>
        <v>1.5564240351734246</v>
      </c>
      <c r="AV24" s="77"/>
      <c r="AW24" s="78">
        <f>'France TP Details'!I17</f>
        <v>2769.9848419229106</v>
      </c>
      <c r="AX24" s="78"/>
      <c r="AY24" s="75"/>
      <c r="AZ24" s="4"/>
      <c r="BA24" s="2" t="s">
        <v>37</v>
      </c>
      <c r="BB24" s="2"/>
      <c r="BC24" s="25">
        <f t="shared" si="4"/>
        <v>1.5564240351734246</v>
      </c>
      <c r="BD24" s="25"/>
      <c r="BE24" s="16">
        <f t="shared" si="5"/>
        <v>2769.9848419229106</v>
      </c>
      <c r="BF24" s="4"/>
      <c r="BH24" s="4"/>
      <c r="BI24" s="2" t="s">
        <v>37</v>
      </c>
      <c r="BJ24" s="2"/>
      <c r="BK24" s="25">
        <f>BC24</f>
        <v>1.5564240351734246</v>
      </c>
      <c r="BL24" s="25"/>
      <c r="BM24" s="16">
        <f>BE24</f>
        <v>2769.9848419229106</v>
      </c>
      <c r="BP24" s="4"/>
      <c r="BQ24" s="2" t="s">
        <v>37</v>
      </c>
      <c r="BR24" s="2"/>
      <c r="BS24" s="25">
        <f>BK24</f>
        <v>1.5564240351734246</v>
      </c>
      <c r="BT24" s="25"/>
      <c r="BU24" s="16">
        <f>BM24</f>
        <v>2769.9848419229106</v>
      </c>
    </row>
    <row r="25" spans="1:75" ht="12.75" hidden="1" customHeight="1" outlineLevel="1" x14ac:dyDescent="0.35">
      <c r="A25" s="179"/>
      <c r="C25" s="37" t="s">
        <v>57</v>
      </c>
      <c r="D25" s="24"/>
      <c r="E25" s="2" t="s">
        <v>38</v>
      </c>
      <c r="G25" s="40">
        <f>G23*G24</f>
        <v>0.70847880299251875</v>
      </c>
      <c r="H25" s="24"/>
      <c r="I25" s="16"/>
      <c r="L25" s="2"/>
      <c r="M25" s="2" t="s">
        <v>40</v>
      </c>
      <c r="N25" s="2"/>
      <c r="O25" s="40">
        <f>O23*O24</f>
        <v>0.70847880299251875</v>
      </c>
      <c r="P25" s="21"/>
      <c r="Q25" s="16"/>
      <c r="T25" s="2"/>
      <c r="U25" s="2" t="s">
        <v>40</v>
      </c>
      <c r="V25" s="2"/>
      <c r="W25" s="40">
        <f>W23*W24</f>
        <v>0.70847880299251875</v>
      </c>
      <c r="X25" s="21"/>
      <c r="Y25" s="16"/>
      <c r="Z25" s="4"/>
      <c r="AB25" s="4"/>
      <c r="AC25" s="2" t="s">
        <v>40</v>
      </c>
      <c r="AD25" s="2"/>
      <c r="AE25" s="40">
        <f>AE23*AE24</f>
        <v>0.70847880299251875</v>
      </c>
      <c r="AF25" s="21"/>
      <c r="AG25" s="16"/>
      <c r="AH25" s="4"/>
      <c r="AJ25" s="4"/>
      <c r="AK25" s="2" t="s">
        <v>40</v>
      </c>
      <c r="AL25" s="2"/>
      <c r="AM25" s="40">
        <f>AM23*AM24</f>
        <v>0.70847880299251875</v>
      </c>
      <c r="AN25" s="21"/>
      <c r="AO25" s="16"/>
      <c r="AP25" s="4"/>
      <c r="AQ25" s="4"/>
      <c r="AR25" s="4"/>
      <c r="AS25" s="70" t="s">
        <v>37</v>
      </c>
      <c r="AT25" s="70"/>
      <c r="AU25" s="75">
        <f>AU23*AU24</f>
        <v>0.68990905153746218</v>
      </c>
      <c r="AV25" s="77"/>
      <c r="AW25" s="78"/>
      <c r="AX25" s="78"/>
      <c r="AY25" s="75"/>
      <c r="AZ25" s="4"/>
      <c r="BA25" s="2" t="s">
        <v>37</v>
      </c>
      <c r="BB25" s="2"/>
      <c r="BC25" s="25">
        <f t="shared" si="4"/>
        <v>0.68990905153746218</v>
      </c>
      <c r="BD25" s="25"/>
      <c r="BE25" s="16"/>
      <c r="BF25" s="4"/>
      <c r="BH25" s="4"/>
      <c r="BI25" s="2" t="s">
        <v>37</v>
      </c>
      <c r="BJ25" s="2"/>
      <c r="BK25" s="25">
        <f>BC25</f>
        <v>0.68990905153746218</v>
      </c>
      <c r="BL25" s="25"/>
      <c r="BM25" s="16"/>
      <c r="BP25" s="4"/>
      <c r="BQ25" s="2" t="s">
        <v>37</v>
      </c>
      <c r="BR25" s="2"/>
      <c r="BS25" s="25">
        <f>BK25</f>
        <v>0.68990905153746218</v>
      </c>
      <c r="BT25" s="25"/>
      <c r="BU25" s="16"/>
    </row>
    <row r="26" spans="1:75" ht="12.75" hidden="1" customHeight="1" outlineLevel="1" x14ac:dyDescent="0.35">
      <c r="A26" s="179"/>
      <c r="C26" s="24" t="s">
        <v>1</v>
      </c>
      <c r="D26" s="23"/>
      <c r="F26" s="2"/>
      <c r="H26" s="23"/>
      <c r="I26" s="23"/>
      <c r="L26" s="2"/>
      <c r="P26" s="21"/>
      <c r="Q26" s="16"/>
      <c r="T26" s="2"/>
      <c r="X26" s="2"/>
      <c r="Y26" s="16"/>
      <c r="Z26" s="7"/>
      <c r="AB26" s="4"/>
      <c r="AF26" s="2"/>
      <c r="AG26" s="16"/>
      <c r="AH26" s="7"/>
      <c r="AJ26" s="4"/>
      <c r="AN26" s="2"/>
      <c r="AO26" s="16"/>
      <c r="AP26" s="7"/>
      <c r="AQ26" s="7"/>
      <c r="AR26" s="4"/>
      <c r="AV26" s="2"/>
      <c r="AW26" s="7"/>
      <c r="AX26" s="7"/>
      <c r="AZ26" s="4"/>
      <c r="BC26" s="25"/>
      <c r="BD26" s="25"/>
      <c r="BE26" s="16"/>
      <c r="BF26" s="7"/>
      <c r="BH26" s="4"/>
      <c r="BK26" s="25"/>
      <c r="BL26" s="25"/>
      <c r="BM26" s="16"/>
      <c r="BP26" s="4"/>
      <c r="BS26" s="25"/>
      <c r="BT26" s="25"/>
      <c r="BU26" s="16"/>
    </row>
    <row r="27" spans="1:75" ht="12.75" hidden="1" customHeight="1" outlineLevel="1" x14ac:dyDescent="0.35">
      <c r="A27" s="179"/>
      <c r="C27" s="37" t="s">
        <v>55</v>
      </c>
      <c r="D27" s="24"/>
      <c r="E27" s="2" t="s">
        <v>38</v>
      </c>
      <c r="G27" s="25">
        <f>I27/I$13</f>
        <v>9.5486284289276798E-3</v>
      </c>
      <c r="H27" s="24"/>
      <c r="I27" s="13">
        <v>38.29</v>
      </c>
      <c r="L27" s="2"/>
      <c r="M27" s="2" t="s">
        <v>40</v>
      </c>
      <c r="N27" s="2"/>
      <c r="O27" s="21">
        <f t="shared" si="0"/>
        <v>9.5486284289276798E-3</v>
      </c>
      <c r="P27" s="21"/>
      <c r="Q27" s="16">
        <f>O27*Q$13</f>
        <v>37.6577122020202</v>
      </c>
      <c r="T27" s="2"/>
      <c r="U27" s="2" t="s">
        <v>40</v>
      </c>
      <c r="V27" s="2"/>
      <c r="W27" s="21">
        <f t="shared" si="1"/>
        <v>9.5486284289276798E-3</v>
      </c>
      <c r="X27" s="21"/>
      <c r="Y27" s="16">
        <f>W27*Y$13</f>
        <v>37.989180695847359</v>
      </c>
      <c r="Z27" s="2"/>
      <c r="AB27" s="4"/>
      <c r="AC27" s="2" t="s">
        <v>40</v>
      </c>
      <c r="AD27" s="2"/>
      <c r="AE27" s="21">
        <f t="shared" si="2"/>
        <v>9.5486284289276798E-3</v>
      </c>
      <c r="AF27" s="21"/>
      <c r="AG27" s="16">
        <f>AE27*AG$13</f>
        <v>38.337743142144632</v>
      </c>
      <c r="AH27" s="2"/>
      <c r="AJ27" s="4"/>
      <c r="AK27" s="2" t="s">
        <v>40</v>
      </c>
      <c r="AL27" s="2"/>
      <c r="AM27" s="21">
        <f t="shared" si="3"/>
        <v>9.5486284289276798E-3</v>
      </c>
      <c r="AN27" s="21"/>
      <c r="AO27" s="16">
        <f>AM27*AO$13</f>
        <v>38.337743142144632</v>
      </c>
      <c r="AP27" s="2"/>
      <c r="AQ27" s="2"/>
      <c r="AR27" s="4"/>
      <c r="AS27" s="70" t="s">
        <v>37</v>
      </c>
      <c r="AT27" s="70"/>
      <c r="AU27" s="79">
        <f>AW27/AW$13</f>
        <v>9.4326548289302738E-3</v>
      </c>
      <c r="AV27" s="79"/>
      <c r="AW27" s="78">
        <f>'France TP Details'!I20</f>
        <v>37.872109138155047</v>
      </c>
      <c r="AX27" s="78"/>
      <c r="AY27" s="75"/>
      <c r="AZ27" s="4"/>
      <c r="BA27" s="2" t="s">
        <v>37</v>
      </c>
      <c r="BB27" s="2"/>
      <c r="BC27" s="25">
        <f t="shared" si="4"/>
        <v>9.4326548289302738E-3</v>
      </c>
      <c r="BD27" s="25"/>
      <c r="BE27" s="16">
        <f t="shared" si="5"/>
        <v>37.872109138155047</v>
      </c>
      <c r="BF27" s="2"/>
      <c r="BH27" s="4"/>
      <c r="BI27" s="2" t="s">
        <v>37</v>
      </c>
      <c r="BJ27" s="2"/>
      <c r="BK27" s="25">
        <f>BC27</f>
        <v>9.4326548289302738E-3</v>
      </c>
      <c r="BL27" s="25"/>
      <c r="BM27" s="16">
        <f>BE27</f>
        <v>37.872109138155047</v>
      </c>
      <c r="BP27" s="4"/>
      <c r="BQ27" s="2" t="s">
        <v>37</v>
      </c>
      <c r="BR27" s="2"/>
      <c r="BS27" s="25">
        <f>BK27</f>
        <v>9.4326548289302738E-3</v>
      </c>
      <c r="BT27" s="25"/>
      <c r="BU27" s="16">
        <f>BM27</f>
        <v>37.872109138155047</v>
      </c>
    </row>
    <row r="28" spans="1:75" ht="12.75" hidden="1" customHeight="1" outlineLevel="1" x14ac:dyDescent="0.35">
      <c r="A28" s="179"/>
      <c r="C28" s="37" t="s">
        <v>56</v>
      </c>
      <c r="D28" s="24"/>
      <c r="E28" s="2" t="s">
        <v>38</v>
      </c>
      <c r="G28" s="21">
        <f>I28/I27</f>
        <v>9.6892138939670929</v>
      </c>
      <c r="H28" s="24"/>
      <c r="I28" s="16">
        <v>371</v>
      </c>
      <c r="L28" s="2"/>
      <c r="M28" s="2" t="s">
        <v>40</v>
      </c>
      <c r="N28" s="2"/>
      <c r="O28" s="21">
        <f t="shared" si="0"/>
        <v>9.6892138939670929</v>
      </c>
      <c r="P28" s="21"/>
      <c r="Q28" s="16">
        <f>Q27*O28</f>
        <v>364.87362828282824</v>
      </c>
      <c r="T28" s="2"/>
      <c r="U28" s="2" t="s">
        <v>40</v>
      </c>
      <c r="V28" s="2"/>
      <c r="W28" s="21">
        <f t="shared" si="1"/>
        <v>9.6892138939670929</v>
      </c>
      <c r="X28" s="21"/>
      <c r="Y28" s="16">
        <f>Y27*W28</f>
        <v>368.08529741863072</v>
      </c>
      <c r="Z28" s="4"/>
      <c r="AB28" s="4"/>
      <c r="AC28" s="2" t="s">
        <v>40</v>
      </c>
      <c r="AD28" s="2"/>
      <c r="AE28" s="21">
        <f t="shared" si="2"/>
        <v>9.6892138939670929</v>
      </c>
      <c r="AF28" s="21"/>
      <c r="AG28" s="16">
        <f>AG27*AE28</f>
        <v>371.46259351620938</v>
      </c>
      <c r="AH28" s="4"/>
      <c r="AJ28" s="4"/>
      <c r="AK28" s="2" t="s">
        <v>40</v>
      </c>
      <c r="AL28" s="2"/>
      <c r="AM28" s="21">
        <f t="shared" si="3"/>
        <v>9.6892138939670929</v>
      </c>
      <c r="AN28" s="21"/>
      <c r="AO28" s="16">
        <f>AO27*AM28</f>
        <v>371.46259351620938</v>
      </c>
      <c r="AP28" s="4"/>
      <c r="AQ28" s="4"/>
      <c r="AR28" s="4"/>
      <c r="AS28" s="70" t="s">
        <v>37</v>
      </c>
      <c r="AT28" s="70"/>
      <c r="AU28" s="77">
        <f>AW28/AW27</f>
        <v>10.055096418732782</v>
      </c>
      <c r="AV28" s="77"/>
      <c r="AW28" s="78">
        <f>'France TP Details'!I21</f>
        <v>380.80770896491987</v>
      </c>
      <c r="AX28" s="78"/>
      <c r="AY28" s="75"/>
      <c r="AZ28" s="4"/>
      <c r="BA28" s="2" t="s">
        <v>37</v>
      </c>
      <c r="BB28" s="2"/>
      <c r="BC28" s="25">
        <f t="shared" si="4"/>
        <v>10.055096418732782</v>
      </c>
      <c r="BD28" s="25"/>
      <c r="BE28" s="16">
        <f t="shared" si="5"/>
        <v>380.80770896491987</v>
      </c>
      <c r="BF28" s="4"/>
      <c r="BH28" s="4"/>
      <c r="BI28" s="2" t="s">
        <v>37</v>
      </c>
      <c r="BJ28" s="2"/>
      <c r="BK28" s="25">
        <f>BC28</f>
        <v>10.055096418732782</v>
      </c>
      <c r="BL28" s="25"/>
      <c r="BM28" s="16">
        <f>BE28</f>
        <v>380.80770896491987</v>
      </c>
      <c r="BP28" s="4"/>
      <c r="BQ28" s="2" t="s">
        <v>37</v>
      </c>
      <c r="BR28" s="2"/>
      <c r="BS28" s="25">
        <f>BK28</f>
        <v>10.055096418732782</v>
      </c>
      <c r="BT28" s="25"/>
      <c r="BU28" s="16">
        <f>BM28</f>
        <v>380.80770896491987</v>
      </c>
    </row>
    <row r="29" spans="1:75" ht="12.75" hidden="1" customHeight="1" outlineLevel="1" x14ac:dyDescent="0.35">
      <c r="A29" s="179"/>
      <c r="C29" s="37" t="s">
        <v>57</v>
      </c>
      <c r="D29" s="24"/>
      <c r="E29" s="2" t="s">
        <v>38</v>
      </c>
      <c r="G29" s="40">
        <f>G27*G28</f>
        <v>9.2518703241895248E-2</v>
      </c>
      <c r="H29" s="24"/>
      <c r="I29" s="16"/>
      <c r="L29" s="2"/>
      <c r="M29" s="2" t="s">
        <v>40</v>
      </c>
      <c r="N29" s="2"/>
      <c r="O29" s="40">
        <f>O27*O28</f>
        <v>9.2518703241895248E-2</v>
      </c>
      <c r="P29" s="21"/>
      <c r="Q29" s="16"/>
      <c r="T29" s="2"/>
      <c r="U29" s="2" t="s">
        <v>40</v>
      </c>
      <c r="V29" s="2"/>
      <c r="W29" s="40">
        <f>W27*W28</f>
        <v>9.2518703241895248E-2</v>
      </c>
      <c r="X29" s="21"/>
      <c r="Y29" s="16"/>
      <c r="Z29" s="4"/>
      <c r="AB29" s="4"/>
      <c r="AC29" s="2" t="s">
        <v>40</v>
      </c>
      <c r="AD29" s="2"/>
      <c r="AE29" s="40">
        <f>AE27*AE28</f>
        <v>9.2518703241895248E-2</v>
      </c>
      <c r="AF29" s="21"/>
      <c r="AG29" s="16"/>
      <c r="AH29" s="4"/>
      <c r="AJ29" s="4"/>
      <c r="AK29" s="2" t="s">
        <v>40</v>
      </c>
      <c r="AL29" s="2"/>
      <c r="AM29" s="40">
        <f>AM27*AM28</f>
        <v>9.2518703241895248E-2</v>
      </c>
      <c r="AN29" s="21"/>
      <c r="AO29" s="16"/>
      <c r="AP29" s="4"/>
      <c r="AQ29" s="4"/>
      <c r="AR29" s="4"/>
      <c r="AS29" s="70" t="s">
        <v>37</v>
      </c>
      <c r="AT29" s="70"/>
      <c r="AU29" s="88">
        <f>AU27*AU28</f>
        <v>9.4846253789519289E-2</v>
      </c>
      <c r="AV29" s="77"/>
      <c r="AW29" s="78"/>
      <c r="AX29" s="78"/>
      <c r="AY29" s="75"/>
      <c r="AZ29" s="4"/>
      <c r="BA29" s="2" t="s">
        <v>37</v>
      </c>
      <c r="BB29" s="2"/>
      <c r="BC29" s="25">
        <f t="shared" si="4"/>
        <v>9.4846253789519289E-2</v>
      </c>
      <c r="BD29" s="25"/>
      <c r="BE29" s="16"/>
      <c r="BF29" s="4"/>
      <c r="BH29" s="4"/>
      <c r="BI29" s="2" t="s">
        <v>37</v>
      </c>
      <c r="BJ29" s="2"/>
      <c r="BK29" s="25">
        <f>BC29</f>
        <v>9.4846253789519289E-2</v>
      </c>
      <c r="BL29" s="25"/>
      <c r="BM29" s="16"/>
      <c r="BP29" s="4"/>
      <c r="BQ29" s="2" t="s">
        <v>37</v>
      </c>
      <c r="BR29" s="2"/>
      <c r="BS29" s="25">
        <f>BK29</f>
        <v>9.4846253789519289E-2</v>
      </c>
      <c r="BT29" s="25"/>
      <c r="BU29" s="16"/>
    </row>
    <row r="30" spans="1:75" ht="12.75" customHeight="1" collapsed="1" x14ac:dyDescent="0.35">
      <c r="A30" s="179"/>
      <c r="C30" s="23" t="s">
        <v>24</v>
      </c>
      <c r="D30" s="17"/>
      <c r="E30" s="2" t="s">
        <v>38</v>
      </c>
      <c r="G30" s="25">
        <f>G21+G25+G29</f>
        <v>2.7693266832917707</v>
      </c>
      <c r="I30" s="16">
        <f>I20+I24+I28</f>
        <v>11105</v>
      </c>
      <c r="L30" s="2"/>
      <c r="M30" s="5" t="s">
        <v>40</v>
      </c>
      <c r="N30" s="5"/>
      <c r="O30" s="25">
        <f>O21+O25+O29</f>
        <v>2.7693266832917707</v>
      </c>
      <c r="P30" s="21"/>
      <c r="Q30" s="16">
        <f>Q13*O30</f>
        <v>10921.621676767678</v>
      </c>
      <c r="R30" s="16"/>
      <c r="T30" s="2"/>
      <c r="U30" s="2" t="s">
        <v>40</v>
      </c>
      <c r="V30" s="2"/>
      <c r="W30" s="25">
        <f>W21+W25+W29</f>
        <v>2.7693266832917707</v>
      </c>
      <c r="X30" s="21"/>
      <c r="Y30" s="16">
        <f>Y13*W30</f>
        <v>11017.755331088665</v>
      </c>
      <c r="Z30" s="16"/>
      <c r="AB30" s="4"/>
      <c r="AC30" s="2" t="s">
        <v>40</v>
      </c>
      <c r="AD30" s="2"/>
      <c r="AE30" s="25">
        <f>AE21+AE25+AE29</f>
        <v>2.7693266832917707</v>
      </c>
      <c r="AF30" s="25"/>
      <c r="AG30" s="16">
        <f>AG13*AE30</f>
        <v>11118.846633416459</v>
      </c>
      <c r="AH30" s="16"/>
      <c r="AJ30" s="4"/>
      <c r="AK30" s="2" t="s">
        <v>40</v>
      </c>
      <c r="AL30" s="2"/>
      <c r="AM30" s="25">
        <f>AM21+AM25+AM29</f>
        <v>2.7693266832917707</v>
      </c>
      <c r="AN30" s="25"/>
      <c r="AO30" s="16">
        <f>AO13*AM30</f>
        <v>11118.846633416459</v>
      </c>
      <c r="AP30" s="16"/>
      <c r="AQ30" s="7"/>
      <c r="AR30" s="4"/>
      <c r="AS30" s="70" t="s">
        <v>37</v>
      </c>
      <c r="AT30" s="70"/>
      <c r="AU30" s="77">
        <f>AU21+AU25+AU29</f>
        <v>2.7644001732351664</v>
      </c>
      <c r="AV30" s="77"/>
      <c r="AW30" s="78">
        <f>AW20+AW24+AW28</f>
        <v>11099.066695539195</v>
      </c>
      <c r="AX30" s="78"/>
      <c r="AY30" s="74" t="str">
        <f>IF(AW30&lt;AO30,"F","U")</f>
        <v>F</v>
      </c>
      <c r="AZ30" s="4"/>
      <c r="BA30" s="2" t="s">
        <v>37</v>
      </c>
      <c r="BB30" s="2"/>
      <c r="BC30" s="25">
        <f t="shared" si="4"/>
        <v>2.7644001732351664</v>
      </c>
      <c r="BD30" s="25"/>
      <c r="BE30" s="16">
        <f t="shared" si="5"/>
        <v>11099.066695539195</v>
      </c>
      <c r="BF30" s="16"/>
      <c r="BH30" s="4"/>
      <c r="BI30" s="2" t="s">
        <v>37</v>
      </c>
      <c r="BJ30" s="2"/>
      <c r="BK30" s="25">
        <f>BC30</f>
        <v>2.7644001732351664</v>
      </c>
      <c r="BL30" s="25"/>
      <c r="BM30" s="16">
        <f>BE30</f>
        <v>11099.066695539195</v>
      </c>
      <c r="BN30" s="16"/>
      <c r="BP30" s="4"/>
      <c r="BQ30" s="2" t="s">
        <v>37</v>
      </c>
      <c r="BR30" s="2"/>
      <c r="BS30" s="25">
        <f>BK30</f>
        <v>2.7644001732351664</v>
      </c>
      <c r="BT30" s="25"/>
      <c r="BU30" s="16">
        <f>BM30</f>
        <v>11099.066695539195</v>
      </c>
      <c r="BV30" s="16"/>
    </row>
    <row r="31" spans="1:75" x14ac:dyDescent="0.35">
      <c r="A31" s="179"/>
      <c r="C31" s="23" t="s">
        <v>47</v>
      </c>
      <c r="E31" s="2" t="s">
        <v>38</v>
      </c>
      <c r="G31" s="25">
        <f>G17-G30</f>
        <v>1.68927680798005</v>
      </c>
      <c r="I31" s="16">
        <f>I17-I30</f>
        <v>6774</v>
      </c>
      <c r="L31" s="2"/>
      <c r="M31" s="5" t="s">
        <v>40</v>
      </c>
      <c r="N31" s="5"/>
      <c r="O31" s="21">
        <f>O17-O30</f>
        <v>1.68927680798005</v>
      </c>
      <c r="P31" s="21"/>
      <c r="Q31" s="16">
        <f>Q17-Q30</f>
        <v>6662.1400484848491</v>
      </c>
      <c r="R31" s="16"/>
      <c r="T31" s="2"/>
      <c r="U31" s="5" t="s">
        <v>40</v>
      </c>
      <c r="V31" s="5"/>
      <c r="W31" s="21">
        <f>W17-W30</f>
        <v>1.68927680798005</v>
      </c>
      <c r="X31" s="21"/>
      <c r="Y31" s="16">
        <f>Y17-Y30</f>
        <v>6720.7811447811437</v>
      </c>
      <c r="Z31" s="16"/>
      <c r="AB31" s="4"/>
      <c r="AC31" s="5" t="s">
        <v>40</v>
      </c>
      <c r="AD31" s="5"/>
      <c r="AE31" s="21">
        <f>AE17-AE30</f>
        <v>1.68927680798005</v>
      </c>
      <c r="AF31" s="21"/>
      <c r="AG31" s="16">
        <f>AG17-AG30</f>
        <v>6782.4463840399003</v>
      </c>
      <c r="AH31" s="16"/>
      <c r="AJ31" s="4"/>
      <c r="AK31" s="5" t="s">
        <v>40</v>
      </c>
      <c r="AL31" s="5"/>
      <c r="AM31" s="21">
        <f>AM17-AM30</f>
        <v>1.6837243752387399</v>
      </c>
      <c r="AN31" s="21"/>
      <c r="AO31" s="16">
        <f>AO17-AO30</f>
        <v>6760.1533665835414</v>
      </c>
      <c r="AP31" s="16"/>
      <c r="AQ31" s="7"/>
      <c r="AR31" s="4"/>
      <c r="AS31" s="2" t="s">
        <v>37</v>
      </c>
      <c r="AT31" s="2"/>
      <c r="AU31" s="21">
        <f>AU17-AU30</f>
        <v>1.6886508852953441</v>
      </c>
      <c r="AV31" s="21"/>
      <c r="AW31" s="16">
        <f>AW17-AW30</f>
        <v>6779.9333044608047</v>
      </c>
      <c r="AX31" s="16"/>
      <c r="AZ31" s="4"/>
      <c r="BA31" s="2" t="s">
        <v>37</v>
      </c>
      <c r="BB31" s="2"/>
      <c r="BC31" s="25">
        <f t="shared" si="4"/>
        <v>1.6886508852953441</v>
      </c>
      <c r="BD31" s="25"/>
      <c r="BE31" s="16">
        <f t="shared" si="5"/>
        <v>6779.9333044608047</v>
      </c>
      <c r="BF31" s="16"/>
      <c r="BH31" s="4"/>
      <c r="BI31" s="2" t="s">
        <v>37</v>
      </c>
      <c r="BJ31" s="2"/>
      <c r="BK31" s="25">
        <f>BC31</f>
        <v>1.6886508852953441</v>
      </c>
      <c r="BL31" s="25"/>
      <c r="BM31" s="16">
        <f>BE31</f>
        <v>6779.9333044608047</v>
      </c>
      <c r="BN31" s="16"/>
      <c r="BP31" s="4"/>
      <c r="BQ31" s="2" t="s">
        <v>37</v>
      </c>
      <c r="BR31" s="2"/>
      <c r="BS31" s="25">
        <f>BK31</f>
        <v>1.6886508852953441</v>
      </c>
      <c r="BT31" s="25"/>
      <c r="BU31" s="16">
        <f>BM31</f>
        <v>6779.9333044608047</v>
      </c>
      <c r="BV31" s="16"/>
    </row>
    <row r="32" spans="1:75" x14ac:dyDescent="0.35">
      <c r="A32" s="179"/>
      <c r="C32" s="23" t="s">
        <v>39</v>
      </c>
      <c r="E32" s="2"/>
      <c r="G32" s="25"/>
      <c r="I32" s="16"/>
      <c r="L32" s="2"/>
      <c r="M32" s="5"/>
      <c r="N32" s="5"/>
      <c r="O32" s="21"/>
      <c r="P32" s="21"/>
      <c r="Q32" s="16"/>
      <c r="R32" s="16"/>
      <c r="T32" s="2"/>
      <c r="U32" s="5"/>
      <c r="V32" s="5"/>
      <c r="W32" s="21"/>
      <c r="X32" s="21"/>
      <c r="Y32" s="16"/>
      <c r="Z32" s="16"/>
      <c r="AB32" s="4"/>
      <c r="AC32" s="5"/>
      <c r="AD32" s="5"/>
      <c r="AE32" s="21"/>
      <c r="AF32" s="21"/>
      <c r="AG32" s="16"/>
      <c r="AH32" s="16"/>
      <c r="AJ32" s="4"/>
      <c r="AK32" s="5"/>
      <c r="AL32" s="5"/>
      <c r="AM32" s="21"/>
      <c r="AN32" s="21"/>
      <c r="AO32" s="103">
        <f>AO31-AG31</f>
        <v>-22.293017456358939</v>
      </c>
      <c r="AP32" s="103"/>
      <c r="AQ32" s="104" t="str">
        <f>IF(AO32&gt;AG32,"F","U")</f>
        <v>U</v>
      </c>
      <c r="AR32" s="4"/>
      <c r="AS32" s="2"/>
      <c r="AT32" s="2"/>
      <c r="AU32" s="21"/>
      <c r="AV32" s="21"/>
      <c r="AW32" s="103">
        <f>AW31-AO31</f>
        <v>19.779937877263364</v>
      </c>
      <c r="AX32" s="103"/>
      <c r="AY32" s="104" t="str">
        <f>IF(AW32&gt;AO32,"F","U")</f>
        <v>F</v>
      </c>
      <c r="AZ32" s="4"/>
      <c r="BA32" s="2"/>
      <c r="BB32" s="2"/>
      <c r="BC32" s="21"/>
      <c r="BD32" s="21"/>
      <c r="BE32" s="16"/>
      <c r="BF32" s="16"/>
      <c r="BH32" s="4"/>
      <c r="BI32" s="2"/>
      <c r="BJ32" s="2"/>
      <c r="BK32" s="21"/>
      <c r="BL32" s="21"/>
      <c r="BM32" s="16"/>
      <c r="BN32" s="16"/>
      <c r="BP32" s="4"/>
      <c r="BQ32" s="2"/>
      <c r="BR32" s="2"/>
      <c r="BS32" s="21"/>
      <c r="BT32" s="21"/>
      <c r="BU32" s="16"/>
      <c r="BV32" s="16"/>
    </row>
    <row r="33" spans="1:75" ht="6.75" customHeight="1" x14ac:dyDescent="0.35">
      <c r="A33" s="179"/>
      <c r="E33" s="2"/>
      <c r="F33" s="2"/>
      <c r="G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1:75" ht="13.15" x14ac:dyDescent="0.35">
      <c r="A34" s="179"/>
      <c r="C34" s="10" t="s">
        <v>30</v>
      </c>
    </row>
    <row r="35" spans="1:75" ht="12.75" customHeight="1" x14ac:dyDescent="0.35">
      <c r="A35" s="179"/>
      <c r="C35" s="23" t="s">
        <v>48</v>
      </c>
      <c r="E35" s="2" t="s">
        <v>38</v>
      </c>
      <c r="G35" s="21">
        <f>I35/I$14</f>
        <v>8.226966292134831</v>
      </c>
      <c r="I35" s="16">
        <v>3661</v>
      </c>
      <c r="L35" s="2"/>
      <c r="M35" s="2" t="s">
        <v>40</v>
      </c>
      <c r="O35" s="21">
        <f>G35</f>
        <v>8.226966292134831</v>
      </c>
      <c r="P35" s="21"/>
      <c r="Q35" s="16">
        <f>O35*Q$14</f>
        <v>3600.5454262626263</v>
      </c>
      <c r="S35" s="2"/>
      <c r="T35" s="2"/>
      <c r="U35" s="2" t="s">
        <v>40</v>
      </c>
      <c r="W35" s="21">
        <f>O35</f>
        <v>8.226966292134831</v>
      </c>
      <c r="X35" s="21"/>
      <c r="Y35" s="16">
        <f>W35*Y$14</f>
        <v>3632.2379349046014</v>
      </c>
      <c r="Z35" s="2"/>
      <c r="AA35" s="2"/>
      <c r="AB35" s="4"/>
      <c r="AC35" s="2" t="s">
        <v>40</v>
      </c>
      <c r="AE35" s="21">
        <f>W35</f>
        <v>8.226966292134831</v>
      </c>
      <c r="AF35" s="21"/>
      <c r="AG35" s="16">
        <f>AE35*AG$14</f>
        <v>3331.9213483146063</v>
      </c>
      <c r="AH35" s="2"/>
      <c r="AI35" s="2"/>
      <c r="AJ35" s="2"/>
      <c r="AK35" s="70" t="s">
        <v>37</v>
      </c>
      <c r="AL35" s="70"/>
      <c r="AM35" s="77">
        <f>AO35/AO14</f>
        <v>8.3382716049382708</v>
      </c>
      <c r="AN35" s="77"/>
      <c r="AO35" s="78">
        <v>3377</v>
      </c>
      <c r="AP35" s="78"/>
      <c r="AQ35" s="74" t="str">
        <f>IF(AO35&gt;AG35,"F","U")</f>
        <v>F</v>
      </c>
      <c r="AR35" s="2"/>
      <c r="AS35" s="2" t="str">
        <f>AK35</f>
        <v>A</v>
      </c>
      <c r="AU35" s="40">
        <f>AM35</f>
        <v>8.3382716049382708</v>
      </c>
      <c r="AW35" s="16">
        <f>AO35</f>
        <v>3377</v>
      </c>
      <c r="AX35" s="16"/>
      <c r="AY35" s="2"/>
      <c r="AZ35" s="2"/>
      <c r="BA35" s="2" t="str">
        <f>AS35</f>
        <v>A</v>
      </c>
      <c r="BC35" s="40">
        <f>AU35</f>
        <v>8.3382716049382708</v>
      </c>
      <c r="BE35" s="16">
        <f>AW35</f>
        <v>3377</v>
      </c>
      <c r="BF35" s="16"/>
      <c r="BG35" s="2"/>
      <c r="BH35" s="2"/>
      <c r="BI35" s="2" t="str">
        <f>BA35</f>
        <v>A</v>
      </c>
      <c r="BK35" s="40">
        <f>BC35</f>
        <v>8.3382716049382708</v>
      </c>
      <c r="BM35" s="16">
        <f>BE35</f>
        <v>3377</v>
      </c>
      <c r="BN35" s="16"/>
      <c r="BO35" s="2"/>
      <c r="BP35" s="2"/>
      <c r="BQ35" s="2" t="str">
        <f>BI35</f>
        <v>A</v>
      </c>
      <c r="BS35" s="40">
        <f>BK35</f>
        <v>8.3382716049382708</v>
      </c>
      <c r="BU35" s="16">
        <f>BM35</f>
        <v>3377</v>
      </c>
      <c r="BV35" s="16"/>
      <c r="BW35" s="2"/>
    </row>
    <row r="36" spans="1:75" ht="12.75" hidden="1" customHeight="1" outlineLevel="1" x14ac:dyDescent="0.35">
      <c r="A36" s="179"/>
      <c r="C36" s="24" t="s">
        <v>4</v>
      </c>
      <c r="D36" s="23"/>
      <c r="G36" s="2"/>
      <c r="L36" s="2"/>
      <c r="N36" s="2"/>
      <c r="P36" s="21"/>
      <c r="Q36" s="16"/>
      <c r="T36" s="2"/>
      <c r="V36" s="2"/>
      <c r="X36" s="21"/>
      <c r="Y36" s="16"/>
      <c r="AB36" s="4"/>
      <c r="AD36" s="2"/>
      <c r="AF36" s="21"/>
      <c r="AG36" s="16"/>
      <c r="AJ36" s="4"/>
      <c r="AK36" s="4"/>
      <c r="AL36" s="4"/>
      <c r="AM36" s="2"/>
      <c r="AN36" s="2"/>
      <c r="AQ36" s="2"/>
      <c r="AR36" s="4"/>
      <c r="AS36" s="4"/>
      <c r="AT36" s="4"/>
      <c r="AU36" s="21"/>
      <c r="AV36" s="21"/>
      <c r="AW36" s="2"/>
      <c r="AX36" s="2"/>
      <c r="AZ36" s="4"/>
      <c r="BA36" s="2"/>
      <c r="BB36" s="4"/>
      <c r="BC36" s="40"/>
      <c r="BE36" s="16"/>
      <c r="BF36" s="2"/>
      <c r="BH36" s="4"/>
      <c r="BI36" s="2"/>
      <c r="BJ36" s="4"/>
      <c r="BK36" s="40"/>
      <c r="BM36" s="16"/>
      <c r="BN36" s="2"/>
      <c r="BP36" s="4"/>
      <c r="BQ36" s="2"/>
      <c r="BR36" s="4"/>
      <c r="BS36" s="40"/>
      <c r="BU36" s="16"/>
      <c r="BV36" s="2"/>
    </row>
    <row r="37" spans="1:75" ht="12.75" hidden="1" customHeight="1" outlineLevel="1" x14ac:dyDescent="0.35">
      <c r="A37" s="179"/>
      <c r="C37" s="37" t="s">
        <v>54</v>
      </c>
      <c r="D37" s="24"/>
      <c r="E37" s="2" t="s">
        <v>38</v>
      </c>
      <c r="G37" s="25">
        <f>I37/I$14</f>
        <v>0.9213483146067416</v>
      </c>
      <c r="I37" s="16">
        <v>410</v>
      </c>
      <c r="L37" s="2"/>
      <c r="M37" s="2" t="s">
        <v>40</v>
      </c>
      <c r="O37" s="21">
        <f>G37</f>
        <v>0.9213483146067416</v>
      </c>
      <c r="P37" s="21"/>
      <c r="Q37" s="16">
        <f>O37*Q$14</f>
        <v>403.22961616161621</v>
      </c>
      <c r="R37" s="16"/>
      <c r="T37" s="2"/>
      <c r="U37" s="2" t="s">
        <v>40</v>
      </c>
      <c r="W37" s="21">
        <f>O37</f>
        <v>0.9213483146067416</v>
      </c>
      <c r="X37" s="21"/>
      <c r="Y37" s="16">
        <f>W37*Y$14</f>
        <v>406.77890011223349</v>
      </c>
      <c r="Z37" s="16"/>
      <c r="AB37" s="4"/>
      <c r="AC37" s="2" t="s">
        <v>40</v>
      </c>
      <c r="AE37" s="21">
        <f>W37</f>
        <v>0.9213483146067416</v>
      </c>
      <c r="AF37" s="21"/>
      <c r="AG37" s="16">
        <f>AE37*AG$14</f>
        <v>373.14606741573033</v>
      </c>
      <c r="AH37" s="16"/>
      <c r="AJ37" s="4"/>
      <c r="AK37" s="2" t="s">
        <v>40</v>
      </c>
      <c r="AM37" s="21">
        <f>AE37</f>
        <v>0.9213483146067416</v>
      </c>
      <c r="AN37" s="21"/>
      <c r="AO37" s="16">
        <f>AM37*AO$14</f>
        <v>373.14606741573033</v>
      </c>
      <c r="AP37" s="13"/>
      <c r="AR37" s="4"/>
      <c r="AS37" s="70" t="s">
        <v>37</v>
      </c>
      <c r="AT37" s="70"/>
      <c r="AU37" s="79">
        <f>AW37/AW$14</f>
        <v>0.90864197530864199</v>
      </c>
      <c r="AV37" s="77"/>
      <c r="AW37" s="80">
        <v>368</v>
      </c>
      <c r="AX37" s="80"/>
      <c r="AY37" s="75"/>
      <c r="AZ37" s="4"/>
      <c r="BA37" s="2" t="str">
        <f t="shared" ref="BA37:BA48" si="6">AS37</f>
        <v>A</v>
      </c>
      <c r="BB37" s="2"/>
      <c r="BC37" s="40">
        <f t="shared" ref="BC37:BC47" si="7">AU37</f>
        <v>0.90864197530864199</v>
      </c>
      <c r="BE37" s="16">
        <f t="shared" ref="BE37:BE46" si="8">AW37</f>
        <v>368</v>
      </c>
      <c r="BH37" s="4"/>
      <c r="BI37" s="2" t="str">
        <f>BA37</f>
        <v>A</v>
      </c>
      <c r="BJ37" s="2"/>
      <c r="BK37" s="40">
        <f>BC37</f>
        <v>0.90864197530864199</v>
      </c>
      <c r="BM37" s="16">
        <f>BE37</f>
        <v>368</v>
      </c>
      <c r="BP37" s="4"/>
      <c r="BQ37" s="2" t="str">
        <f>BI37</f>
        <v>A</v>
      </c>
      <c r="BR37" s="2"/>
      <c r="BS37" s="40">
        <f>BK37</f>
        <v>0.90864197530864199</v>
      </c>
      <c r="BU37" s="16">
        <f>BM37</f>
        <v>368</v>
      </c>
    </row>
    <row r="38" spans="1:75" ht="12.75" hidden="1" customHeight="1" outlineLevel="1" x14ac:dyDescent="0.35">
      <c r="A38" s="179"/>
      <c r="C38" s="37" t="s">
        <v>53</v>
      </c>
      <c r="D38" s="24"/>
      <c r="E38" s="2" t="s">
        <v>38</v>
      </c>
      <c r="G38" s="21">
        <f>I38/I37</f>
        <v>2.7341463414634148</v>
      </c>
      <c r="I38" s="16">
        <v>1121</v>
      </c>
      <c r="L38" s="2"/>
      <c r="M38" s="2" t="s">
        <v>40</v>
      </c>
      <c r="N38" s="2"/>
      <c r="O38" s="21">
        <f>G38</f>
        <v>2.7341463414634148</v>
      </c>
      <c r="P38" s="21"/>
      <c r="Q38" s="16">
        <f>Q37*O38</f>
        <v>1102.48877979798</v>
      </c>
      <c r="R38" s="16"/>
      <c r="T38" s="2"/>
      <c r="U38" s="2" t="s">
        <v>40</v>
      </c>
      <c r="V38" s="2"/>
      <c r="W38" s="21">
        <f>O38</f>
        <v>2.7341463414634148</v>
      </c>
      <c r="X38" s="21"/>
      <c r="Y38" s="16">
        <f>Y37*W38</f>
        <v>1112.1930415263751</v>
      </c>
      <c r="Z38" s="16"/>
      <c r="AB38" s="4"/>
      <c r="AC38" s="2" t="s">
        <v>40</v>
      </c>
      <c r="AD38" s="2"/>
      <c r="AE38" s="21">
        <f>W38</f>
        <v>2.7341463414634148</v>
      </c>
      <c r="AF38" s="21"/>
      <c r="AG38" s="16">
        <f>AG37*AE38</f>
        <v>1020.2359550561798</v>
      </c>
      <c r="AH38" s="16"/>
      <c r="AJ38" s="4"/>
      <c r="AK38" s="2" t="s">
        <v>40</v>
      </c>
      <c r="AL38" s="2"/>
      <c r="AM38" s="21">
        <f>AE38</f>
        <v>2.7341463414634148</v>
      </c>
      <c r="AN38" s="21"/>
      <c r="AO38" s="16">
        <f>AO37*AM38</f>
        <v>1020.2359550561798</v>
      </c>
      <c r="AP38" s="13"/>
      <c r="AQ38" s="4"/>
      <c r="AR38" s="4"/>
      <c r="AS38" s="70" t="s">
        <v>37</v>
      </c>
      <c r="AT38" s="70"/>
      <c r="AU38" s="77">
        <f>AW38/AW37</f>
        <v>2.7581521739130435</v>
      </c>
      <c r="AV38" s="77"/>
      <c r="AW38" s="78">
        <v>1015</v>
      </c>
      <c r="AX38" s="78"/>
      <c r="AY38" s="75"/>
      <c r="AZ38" s="4"/>
      <c r="BA38" s="2" t="str">
        <f t="shared" si="6"/>
        <v>A</v>
      </c>
      <c r="BB38" s="2"/>
      <c r="BC38" s="40">
        <f t="shared" si="7"/>
        <v>2.7581521739130435</v>
      </c>
      <c r="BE38" s="16">
        <f t="shared" si="8"/>
        <v>1015</v>
      </c>
      <c r="BH38" s="4"/>
      <c r="BI38" s="2" t="str">
        <f>BA38</f>
        <v>A</v>
      </c>
      <c r="BJ38" s="2"/>
      <c r="BK38" s="40">
        <f>BC38</f>
        <v>2.7581521739130435</v>
      </c>
      <c r="BM38" s="16">
        <f>BE38</f>
        <v>1015</v>
      </c>
      <c r="BP38" s="4"/>
      <c r="BQ38" s="2" t="str">
        <f>BI38</f>
        <v>A</v>
      </c>
      <c r="BR38" s="2"/>
      <c r="BS38" s="40">
        <f>BK38</f>
        <v>2.7581521739130435</v>
      </c>
      <c r="BU38" s="16">
        <f>BM38</f>
        <v>1015</v>
      </c>
    </row>
    <row r="39" spans="1:75" ht="12.75" hidden="1" customHeight="1" outlineLevel="1" x14ac:dyDescent="0.35">
      <c r="A39" s="179"/>
      <c r="C39" s="37" t="s">
        <v>57</v>
      </c>
      <c r="D39" s="24"/>
      <c r="E39" s="2" t="s">
        <v>38</v>
      </c>
      <c r="G39" s="40">
        <f>G37*G38</f>
        <v>2.5191011235955059</v>
      </c>
      <c r="I39" s="16"/>
      <c r="L39" s="2"/>
      <c r="M39" s="2" t="s">
        <v>40</v>
      </c>
      <c r="N39" s="2"/>
      <c r="O39" s="40">
        <f>O37*O38</f>
        <v>2.5191011235955059</v>
      </c>
      <c r="P39" s="21"/>
      <c r="Q39" s="16"/>
      <c r="R39" s="16"/>
      <c r="T39" s="2"/>
      <c r="U39" s="2" t="s">
        <v>40</v>
      </c>
      <c r="V39" s="2"/>
      <c r="W39" s="40">
        <f>W37*W38</f>
        <v>2.5191011235955059</v>
      </c>
      <c r="X39" s="21"/>
      <c r="Y39" s="16"/>
      <c r="Z39" s="16"/>
      <c r="AB39" s="4"/>
      <c r="AC39" s="2" t="s">
        <v>40</v>
      </c>
      <c r="AD39" s="2"/>
      <c r="AE39" s="40">
        <f>AE37*AE38</f>
        <v>2.5191011235955059</v>
      </c>
      <c r="AF39" s="21"/>
      <c r="AG39" s="16"/>
      <c r="AH39" s="16"/>
      <c r="AJ39" s="4"/>
      <c r="AK39" s="2" t="s">
        <v>40</v>
      </c>
      <c r="AL39" s="2"/>
      <c r="AM39" s="40">
        <f>AM37*AM38</f>
        <v>2.5191011235955059</v>
      </c>
      <c r="AN39" s="21"/>
      <c r="AO39" s="16"/>
      <c r="AP39" s="13"/>
      <c r="AQ39" s="4"/>
      <c r="AR39" s="4"/>
      <c r="AS39" s="70" t="s">
        <v>37</v>
      </c>
      <c r="AT39" s="70"/>
      <c r="AU39" s="75">
        <f>AU37*AU38</f>
        <v>2.5061728395061729</v>
      </c>
      <c r="AV39" s="77"/>
      <c r="AW39" s="78"/>
      <c r="AX39" s="78"/>
      <c r="AY39" s="75"/>
      <c r="AZ39" s="4"/>
      <c r="BA39" s="2" t="str">
        <f t="shared" si="6"/>
        <v>A</v>
      </c>
      <c r="BB39" s="2"/>
      <c r="BC39" s="40">
        <f t="shared" si="7"/>
        <v>2.5061728395061729</v>
      </c>
      <c r="BE39" s="16"/>
      <c r="BH39" s="4"/>
      <c r="BI39" s="2" t="str">
        <f>BA39</f>
        <v>A</v>
      </c>
      <c r="BJ39" s="2"/>
      <c r="BK39" s="40">
        <f>BC39</f>
        <v>2.5061728395061729</v>
      </c>
      <c r="BM39" s="16"/>
      <c r="BP39" s="4"/>
      <c r="BQ39" s="2" t="str">
        <f>BI39</f>
        <v>A</v>
      </c>
      <c r="BR39" s="2"/>
      <c r="BS39" s="40">
        <f>BK39</f>
        <v>2.5061728395061729</v>
      </c>
      <c r="BU39" s="16"/>
    </row>
    <row r="40" spans="1:75" ht="12.75" hidden="1" customHeight="1" outlineLevel="1" x14ac:dyDescent="0.35">
      <c r="A40" s="179"/>
      <c r="C40" s="24" t="s">
        <v>17</v>
      </c>
      <c r="D40" s="23"/>
      <c r="E40" s="2"/>
      <c r="G40" s="2"/>
      <c r="L40" s="2"/>
      <c r="N40" s="2"/>
      <c r="P40" s="21"/>
      <c r="Q40" s="16"/>
      <c r="T40" s="2"/>
      <c r="V40" s="2"/>
      <c r="X40" s="21"/>
      <c r="Y40" s="16"/>
      <c r="AB40" s="4"/>
      <c r="AD40" s="2"/>
      <c r="AF40" s="21"/>
      <c r="AG40" s="16"/>
      <c r="AJ40" s="4"/>
      <c r="AL40" s="2"/>
      <c r="AN40" s="21"/>
      <c r="AO40" s="16"/>
      <c r="AP40" s="13"/>
      <c r="AQ40" s="7"/>
      <c r="AR40" s="4"/>
      <c r="AS40" s="2"/>
      <c r="AT40" s="2"/>
      <c r="AU40" s="21"/>
      <c r="AV40" s="21"/>
      <c r="AW40" s="7"/>
      <c r="AX40" s="7"/>
      <c r="AZ40" s="4"/>
      <c r="BA40" s="2"/>
      <c r="BB40" s="2"/>
      <c r="BC40" s="40"/>
      <c r="BE40" s="16"/>
      <c r="BH40" s="4"/>
      <c r="BI40" s="2"/>
      <c r="BJ40" s="2"/>
      <c r="BK40" s="40"/>
      <c r="BM40" s="16"/>
      <c r="BP40" s="4"/>
      <c r="BQ40" s="2"/>
      <c r="BR40" s="2"/>
      <c r="BS40" s="40"/>
      <c r="BU40" s="16"/>
    </row>
    <row r="41" spans="1:75" ht="12.75" hidden="1" customHeight="1" outlineLevel="1" x14ac:dyDescent="0.35">
      <c r="A41" s="179"/>
      <c r="C41" s="37" t="s">
        <v>54</v>
      </c>
      <c r="D41" s="24"/>
      <c r="E41" s="2" t="s">
        <v>38</v>
      </c>
      <c r="G41" s="25">
        <f>I41/I$14</f>
        <v>0.71011235955056184</v>
      </c>
      <c r="I41" s="16">
        <v>316</v>
      </c>
      <c r="L41" s="2"/>
      <c r="M41" s="2" t="s">
        <v>40</v>
      </c>
      <c r="N41" s="2"/>
      <c r="O41" s="21">
        <f>G41</f>
        <v>0.71011235955056184</v>
      </c>
      <c r="P41" s="21"/>
      <c r="Q41" s="16">
        <f>O41*Q$14</f>
        <v>310.78185050505056</v>
      </c>
      <c r="R41" s="16"/>
      <c r="T41" s="2"/>
      <c r="U41" s="2" t="s">
        <v>40</v>
      </c>
      <c r="V41" s="2"/>
      <c r="W41" s="21">
        <f>O41</f>
        <v>0.71011235955056184</v>
      </c>
      <c r="X41" s="21"/>
      <c r="Y41" s="16">
        <f>W41*Y$14</f>
        <v>313.51739618406287</v>
      </c>
      <c r="Z41" s="16"/>
      <c r="AB41" s="4"/>
      <c r="AC41" s="2" t="s">
        <v>40</v>
      </c>
      <c r="AD41" s="2"/>
      <c r="AE41" s="21">
        <f>W41</f>
        <v>0.71011235955056184</v>
      </c>
      <c r="AF41" s="21"/>
      <c r="AG41" s="16">
        <f>AE41*AG$14</f>
        <v>287.59550561797755</v>
      </c>
      <c r="AH41" s="16"/>
      <c r="AJ41" s="4"/>
      <c r="AK41" s="2" t="s">
        <v>40</v>
      </c>
      <c r="AL41" s="2"/>
      <c r="AM41" s="21">
        <f>AE41</f>
        <v>0.71011235955056184</v>
      </c>
      <c r="AN41" s="21"/>
      <c r="AO41" s="16">
        <f>AM41*AO$14</f>
        <v>287.59550561797755</v>
      </c>
      <c r="AP41" s="13"/>
      <c r="AQ41" s="2"/>
      <c r="AR41" s="4"/>
      <c r="AS41" s="70" t="s">
        <v>37</v>
      </c>
      <c r="AT41" s="70"/>
      <c r="AU41" s="79">
        <f>AW41/AW$14</f>
        <v>0.73580246913580249</v>
      </c>
      <c r="AV41" s="77"/>
      <c r="AW41" s="80">
        <v>298</v>
      </c>
      <c r="AX41" s="80"/>
      <c r="AY41" s="75"/>
      <c r="AZ41" s="4"/>
      <c r="BA41" s="2" t="str">
        <f t="shared" si="6"/>
        <v>A</v>
      </c>
      <c r="BB41" s="2"/>
      <c r="BC41" s="40">
        <f t="shared" si="7"/>
        <v>0.73580246913580249</v>
      </c>
      <c r="BE41" s="16">
        <f t="shared" si="8"/>
        <v>298</v>
      </c>
      <c r="BH41" s="4"/>
      <c r="BI41" s="2" t="str">
        <f>BA41</f>
        <v>A</v>
      </c>
      <c r="BJ41" s="2"/>
      <c r="BK41" s="40">
        <f>BC41</f>
        <v>0.73580246913580249</v>
      </c>
      <c r="BM41" s="16">
        <f>BE41</f>
        <v>298</v>
      </c>
      <c r="BP41" s="4"/>
      <c r="BQ41" s="2" t="str">
        <f>BI41</f>
        <v>A</v>
      </c>
      <c r="BR41" s="2"/>
      <c r="BS41" s="40">
        <f>BK41</f>
        <v>0.73580246913580249</v>
      </c>
      <c r="BU41" s="16">
        <f>BM41</f>
        <v>298</v>
      </c>
    </row>
    <row r="42" spans="1:75" ht="12.75" hidden="1" customHeight="1" outlineLevel="1" x14ac:dyDescent="0.35">
      <c r="A42" s="179"/>
      <c r="C42" s="37" t="s">
        <v>53</v>
      </c>
      <c r="D42" s="24"/>
      <c r="E42" s="2" t="s">
        <v>38</v>
      </c>
      <c r="G42" s="21">
        <f>I42/I41</f>
        <v>2.1930379746835444</v>
      </c>
      <c r="I42" s="16">
        <v>693</v>
      </c>
      <c r="L42" s="2"/>
      <c r="M42" s="2" t="s">
        <v>40</v>
      </c>
      <c r="N42" s="2"/>
      <c r="O42" s="21">
        <f>G42</f>
        <v>2.1930379746835444</v>
      </c>
      <c r="P42" s="21"/>
      <c r="Q42" s="16">
        <f>Q41*O42</f>
        <v>681.55640000000017</v>
      </c>
      <c r="R42" s="16"/>
      <c r="T42" s="2"/>
      <c r="U42" s="2" t="s">
        <v>40</v>
      </c>
      <c r="V42" s="2"/>
      <c r="W42" s="21">
        <f>O42</f>
        <v>2.1930379746835444</v>
      </c>
      <c r="X42" s="21"/>
      <c r="Y42" s="16">
        <f>Y41*W42</f>
        <v>687.55555555555566</v>
      </c>
      <c r="Z42" s="16"/>
      <c r="AB42" s="4"/>
      <c r="AC42" s="2" t="s">
        <v>40</v>
      </c>
      <c r="AD42" s="2"/>
      <c r="AE42" s="21">
        <f>W42</f>
        <v>2.1930379746835444</v>
      </c>
      <c r="AF42" s="21"/>
      <c r="AG42" s="16">
        <f>AG41*AE42</f>
        <v>630.70786516853946</v>
      </c>
      <c r="AH42" s="16"/>
      <c r="AJ42" s="4"/>
      <c r="AK42" s="2" t="s">
        <v>40</v>
      </c>
      <c r="AL42" s="2"/>
      <c r="AM42" s="21">
        <f>AE42</f>
        <v>2.1930379746835444</v>
      </c>
      <c r="AN42" s="21"/>
      <c r="AO42" s="16">
        <f>AO41*AM42</f>
        <v>630.70786516853946</v>
      </c>
      <c r="AP42" s="13"/>
      <c r="AQ42" s="4"/>
      <c r="AR42" s="4"/>
      <c r="AS42" s="70" t="s">
        <v>37</v>
      </c>
      <c r="AT42" s="70"/>
      <c r="AU42" s="77">
        <f>AW42/AW41</f>
        <v>2.1979865771812079</v>
      </c>
      <c r="AV42" s="77"/>
      <c r="AW42" s="78">
        <v>655</v>
      </c>
      <c r="AX42" s="78"/>
      <c r="AY42" s="75"/>
      <c r="AZ42" s="4"/>
      <c r="BA42" s="2" t="str">
        <f t="shared" si="6"/>
        <v>A</v>
      </c>
      <c r="BB42" s="2"/>
      <c r="BC42" s="40">
        <f t="shared" si="7"/>
        <v>2.1979865771812079</v>
      </c>
      <c r="BE42" s="16">
        <f t="shared" si="8"/>
        <v>655</v>
      </c>
      <c r="BH42" s="4"/>
      <c r="BI42" s="2" t="str">
        <f>BA42</f>
        <v>A</v>
      </c>
      <c r="BJ42" s="2"/>
      <c r="BK42" s="40">
        <f>BC42</f>
        <v>2.1979865771812079</v>
      </c>
      <c r="BM42" s="16">
        <f>BE42</f>
        <v>655</v>
      </c>
      <c r="BP42" s="4"/>
      <c r="BQ42" s="2" t="str">
        <f>BI42</f>
        <v>A</v>
      </c>
      <c r="BR42" s="2"/>
      <c r="BS42" s="40">
        <f>BK42</f>
        <v>2.1979865771812079</v>
      </c>
      <c r="BU42" s="16">
        <f>BM42</f>
        <v>655</v>
      </c>
    </row>
    <row r="43" spans="1:75" ht="12.75" hidden="1" customHeight="1" outlineLevel="1" x14ac:dyDescent="0.35">
      <c r="A43" s="179"/>
      <c r="C43" s="37" t="s">
        <v>57</v>
      </c>
      <c r="D43" s="24"/>
      <c r="E43" s="2" t="s">
        <v>38</v>
      </c>
      <c r="G43" s="40">
        <f>G41*G42</f>
        <v>1.5573033707865171</v>
      </c>
      <c r="I43" s="16"/>
      <c r="L43" s="2"/>
      <c r="M43" s="2" t="s">
        <v>40</v>
      </c>
      <c r="N43" s="2"/>
      <c r="O43" s="40">
        <f>O41*O42</f>
        <v>1.5573033707865171</v>
      </c>
      <c r="P43" s="21"/>
      <c r="Q43" s="16"/>
      <c r="R43" s="16"/>
      <c r="T43" s="2"/>
      <c r="U43" s="2" t="s">
        <v>40</v>
      </c>
      <c r="V43" s="2"/>
      <c r="W43" s="40">
        <f>W41*W42</f>
        <v>1.5573033707865171</v>
      </c>
      <c r="X43" s="21"/>
      <c r="Y43" s="16"/>
      <c r="Z43" s="16"/>
      <c r="AB43" s="4"/>
      <c r="AC43" s="2" t="s">
        <v>40</v>
      </c>
      <c r="AD43" s="2"/>
      <c r="AE43" s="40">
        <f>AE41*AE42</f>
        <v>1.5573033707865171</v>
      </c>
      <c r="AF43" s="21"/>
      <c r="AG43" s="16"/>
      <c r="AH43" s="16"/>
      <c r="AJ43" s="4"/>
      <c r="AK43" s="2" t="s">
        <v>40</v>
      </c>
      <c r="AL43" s="2"/>
      <c r="AM43" s="40">
        <f>AM41*AM42</f>
        <v>1.5573033707865171</v>
      </c>
      <c r="AN43" s="21"/>
      <c r="AO43" s="16"/>
      <c r="AP43" s="13"/>
      <c r="AQ43" s="4"/>
      <c r="AR43" s="4"/>
      <c r="AS43" s="70" t="s">
        <v>37</v>
      </c>
      <c r="AT43" s="70"/>
      <c r="AU43" s="75">
        <f>AU41*AU42</f>
        <v>1.617283950617284</v>
      </c>
      <c r="AV43" s="77"/>
      <c r="AW43" s="78"/>
      <c r="AX43" s="78"/>
      <c r="AY43" s="75"/>
      <c r="AZ43" s="4"/>
      <c r="BA43" s="2" t="str">
        <f t="shared" si="6"/>
        <v>A</v>
      </c>
      <c r="BB43" s="2"/>
      <c r="BC43" s="40">
        <f t="shared" si="7"/>
        <v>1.617283950617284</v>
      </c>
      <c r="BE43" s="16"/>
      <c r="BH43" s="4"/>
      <c r="BI43" s="2" t="str">
        <f>BA43</f>
        <v>A</v>
      </c>
      <c r="BJ43" s="2"/>
      <c r="BK43" s="40">
        <f>BC43</f>
        <v>1.617283950617284</v>
      </c>
      <c r="BM43" s="16"/>
      <c r="BP43" s="4"/>
      <c r="BQ43" s="2" t="str">
        <f>BI43</f>
        <v>A</v>
      </c>
      <c r="BR43" s="2"/>
      <c r="BS43" s="40">
        <f>BK43</f>
        <v>1.617283950617284</v>
      </c>
      <c r="BU43" s="16"/>
    </row>
    <row r="44" spans="1:75" ht="12.75" hidden="1" customHeight="1" outlineLevel="1" x14ac:dyDescent="0.35">
      <c r="A44" s="179"/>
      <c r="C44" s="24" t="s">
        <v>1</v>
      </c>
      <c r="D44" s="23"/>
      <c r="E44" s="2"/>
      <c r="G44" s="2"/>
      <c r="L44" s="2"/>
      <c r="P44" s="21"/>
      <c r="Q44" s="16"/>
      <c r="T44" s="2"/>
      <c r="X44" s="21"/>
      <c r="Y44" s="16"/>
      <c r="AB44" s="4"/>
      <c r="AF44" s="21"/>
      <c r="AG44" s="16"/>
      <c r="AJ44" s="4"/>
      <c r="AN44" s="21"/>
      <c r="AO44" s="16"/>
      <c r="AP44" s="13"/>
      <c r="AQ44" s="7"/>
      <c r="AR44" s="4"/>
      <c r="AS44" s="2"/>
      <c r="AT44" s="2"/>
      <c r="AU44" s="21"/>
      <c r="AV44" s="21"/>
      <c r="AW44" s="7"/>
      <c r="AX44" s="7"/>
      <c r="AZ44" s="4"/>
      <c r="BA44" s="2"/>
      <c r="BB44" s="4"/>
      <c r="BC44" s="40"/>
      <c r="BE44" s="16"/>
      <c r="BH44" s="4"/>
      <c r="BI44" s="2"/>
      <c r="BJ44" s="4"/>
      <c r="BK44" s="40"/>
      <c r="BM44" s="16"/>
      <c r="BP44" s="4"/>
      <c r="BQ44" s="2"/>
      <c r="BR44" s="4"/>
      <c r="BS44" s="40"/>
      <c r="BU44" s="16"/>
    </row>
    <row r="45" spans="1:75" ht="12.75" hidden="1" customHeight="1" outlineLevel="1" x14ac:dyDescent="0.35">
      <c r="A45" s="179"/>
      <c r="C45" s="37" t="s">
        <v>55</v>
      </c>
      <c r="D45" s="24"/>
      <c r="E45" s="2" t="s">
        <v>38</v>
      </c>
      <c r="G45" s="25">
        <f>I45/I$14</f>
        <v>8.9955056179775283E-2</v>
      </c>
      <c r="I45" s="13">
        <v>40.03</v>
      </c>
      <c r="L45" s="2"/>
      <c r="M45" s="2" t="s">
        <v>40</v>
      </c>
      <c r="N45" s="2"/>
      <c r="O45" s="21">
        <f>G45</f>
        <v>8.9955056179775283E-2</v>
      </c>
      <c r="P45" s="21"/>
      <c r="Q45" s="16">
        <f>O45*Q$14</f>
        <v>39.368979353535359</v>
      </c>
      <c r="R45" s="26"/>
      <c r="T45" s="2"/>
      <c r="U45" s="2" t="s">
        <v>40</v>
      </c>
      <c r="V45" s="2"/>
      <c r="W45" s="21">
        <f>O45</f>
        <v>8.9955056179775283E-2</v>
      </c>
      <c r="X45" s="21"/>
      <c r="Y45" s="16">
        <f>W45*Y$14</f>
        <v>39.71551066217733</v>
      </c>
      <c r="Z45" s="26"/>
      <c r="AB45" s="4"/>
      <c r="AC45" s="2" t="s">
        <v>40</v>
      </c>
      <c r="AD45" s="2"/>
      <c r="AE45" s="21">
        <f>W45</f>
        <v>8.9955056179775283E-2</v>
      </c>
      <c r="AF45" s="21"/>
      <c r="AG45" s="16">
        <f>AE45*AG$14</f>
        <v>36.43179775280899</v>
      </c>
      <c r="AH45" s="26"/>
      <c r="AJ45" s="4"/>
      <c r="AK45" s="2" t="s">
        <v>40</v>
      </c>
      <c r="AL45" s="2"/>
      <c r="AM45" s="21">
        <f>AE45</f>
        <v>8.9955056179775283E-2</v>
      </c>
      <c r="AN45" s="21"/>
      <c r="AO45" s="16">
        <f>AM45*AO$14</f>
        <v>36.43179775280899</v>
      </c>
      <c r="AP45" s="13"/>
      <c r="AQ45" s="2"/>
      <c r="AR45" s="4"/>
      <c r="AS45" s="70" t="s">
        <v>37</v>
      </c>
      <c r="AT45" s="70"/>
      <c r="AU45" s="79">
        <f>AW45/AW$14</f>
        <v>8.8938271604938279E-2</v>
      </c>
      <c r="AV45" s="77"/>
      <c r="AW45" s="78">
        <v>36.020000000000003</v>
      </c>
      <c r="AX45" s="78"/>
      <c r="AY45" s="75"/>
      <c r="AZ45" s="4"/>
      <c r="BA45" s="2" t="str">
        <f t="shared" si="6"/>
        <v>A</v>
      </c>
      <c r="BB45" s="2"/>
      <c r="BC45" s="40">
        <f t="shared" si="7"/>
        <v>8.8938271604938279E-2</v>
      </c>
      <c r="BE45" s="16">
        <f t="shared" si="8"/>
        <v>36.020000000000003</v>
      </c>
      <c r="BH45" s="4"/>
      <c r="BI45" s="2" t="str">
        <f>BA45</f>
        <v>A</v>
      </c>
      <c r="BJ45" s="2"/>
      <c r="BK45" s="40">
        <f>BC45</f>
        <v>8.8938271604938279E-2</v>
      </c>
      <c r="BM45" s="16">
        <f>BE45</f>
        <v>36.020000000000003</v>
      </c>
      <c r="BP45" s="4"/>
      <c r="BQ45" s="2" t="str">
        <f>BI45</f>
        <v>A</v>
      </c>
      <c r="BR45" s="2"/>
      <c r="BS45" s="40">
        <f>BK45</f>
        <v>8.8938271604938279E-2</v>
      </c>
      <c r="BU45" s="16">
        <f>BM45</f>
        <v>36.020000000000003</v>
      </c>
    </row>
    <row r="46" spans="1:75" ht="12.75" hidden="1" customHeight="1" outlineLevel="1" x14ac:dyDescent="0.35">
      <c r="A46" s="179"/>
      <c r="C46" s="37" t="s">
        <v>56</v>
      </c>
      <c r="D46" s="24"/>
      <c r="E46" s="2" t="s">
        <v>38</v>
      </c>
      <c r="G46" s="21">
        <f>I46/I45</f>
        <v>9.6927304521608786</v>
      </c>
      <c r="I46" s="16">
        <v>388</v>
      </c>
      <c r="L46" s="2"/>
      <c r="M46" s="2" t="s">
        <v>40</v>
      </c>
      <c r="N46" s="2"/>
      <c r="O46" s="21">
        <f>G46</f>
        <v>9.6927304521608786</v>
      </c>
      <c r="P46" s="21"/>
      <c r="Q46" s="16">
        <f>Q45*O46</f>
        <v>381.59290505050507</v>
      </c>
      <c r="R46" s="16"/>
      <c r="T46" s="2"/>
      <c r="U46" s="2" t="s">
        <v>40</v>
      </c>
      <c r="V46" s="2"/>
      <c r="W46" s="21">
        <f>O46</f>
        <v>9.6927304521608786</v>
      </c>
      <c r="X46" s="21"/>
      <c r="Y46" s="16">
        <f>Y45*W46</f>
        <v>384.95173961840629</v>
      </c>
      <c r="Z46" s="16"/>
      <c r="AB46" s="4"/>
      <c r="AC46" s="2" t="s">
        <v>40</v>
      </c>
      <c r="AD46" s="2"/>
      <c r="AE46" s="21">
        <f>W46</f>
        <v>9.6927304521608786</v>
      </c>
      <c r="AF46" s="21"/>
      <c r="AG46" s="16">
        <f>AG45*AE46</f>
        <v>353.12359550561797</v>
      </c>
      <c r="AH46" s="16"/>
      <c r="AJ46" s="4"/>
      <c r="AK46" s="2" t="s">
        <v>40</v>
      </c>
      <c r="AL46" s="2"/>
      <c r="AM46" s="21">
        <f>AE46</f>
        <v>9.6927304521608786</v>
      </c>
      <c r="AN46" s="21"/>
      <c r="AO46" s="16">
        <f>AO45*AM46</f>
        <v>353.12359550561797</v>
      </c>
      <c r="AP46" s="13"/>
      <c r="AQ46" s="4"/>
      <c r="AR46" s="4"/>
      <c r="AS46" s="70" t="s">
        <v>37</v>
      </c>
      <c r="AT46" s="70"/>
      <c r="AU46" s="77">
        <f>AW46/AW45</f>
        <v>10.049972237645752</v>
      </c>
      <c r="AV46" s="77"/>
      <c r="AW46" s="78">
        <v>362</v>
      </c>
      <c r="AX46" s="78"/>
      <c r="AY46" s="75"/>
      <c r="AZ46" s="4"/>
      <c r="BA46" s="2" t="str">
        <f t="shared" si="6"/>
        <v>A</v>
      </c>
      <c r="BB46" s="2"/>
      <c r="BC46" s="40">
        <f t="shared" si="7"/>
        <v>10.049972237645752</v>
      </c>
      <c r="BE46" s="16">
        <f t="shared" si="8"/>
        <v>362</v>
      </c>
      <c r="BH46" s="4"/>
      <c r="BI46" s="2" t="str">
        <f>BA46</f>
        <v>A</v>
      </c>
      <c r="BJ46" s="2"/>
      <c r="BK46" s="40">
        <f>BC46</f>
        <v>10.049972237645752</v>
      </c>
      <c r="BM46" s="16">
        <f>BE46</f>
        <v>362</v>
      </c>
      <c r="BP46" s="4"/>
      <c r="BQ46" s="2" t="str">
        <f>BI46</f>
        <v>A</v>
      </c>
      <c r="BR46" s="2"/>
      <c r="BS46" s="40">
        <f>BK46</f>
        <v>10.049972237645752</v>
      </c>
      <c r="BU46" s="16">
        <f>BM46</f>
        <v>362</v>
      </c>
    </row>
    <row r="47" spans="1:75" ht="12.75" hidden="1" customHeight="1" outlineLevel="1" x14ac:dyDescent="0.35">
      <c r="A47" s="179"/>
      <c r="C47" s="37" t="s">
        <v>57</v>
      </c>
      <c r="D47" s="24"/>
      <c r="E47" s="2" t="s">
        <v>38</v>
      </c>
      <c r="G47" s="40">
        <f>G45*G46</f>
        <v>0.87191011235955052</v>
      </c>
      <c r="I47" s="16"/>
      <c r="L47" s="2"/>
      <c r="M47" s="2" t="s">
        <v>40</v>
      </c>
      <c r="N47" s="2"/>
      <c r="O47" s="40">
        <f>O45*O46</f>
        <v>0.87191011235955052</v>
      </c>
      <c r="P47" s="21"/>
      <c r="Q47" s="16"/>
      <c r="R47" s="16"/>
      <c r="T47" s="2"/>
      <c r="U47" s="2" t="s">
        <v>40</v>
      </c>
      <c r="V47" s="2"/>
      <c r="W47" s="40">
        <f>W45*W46</f>
        <v>0.87191011235955052</v>
      </c>
      <c r="X47" s="21"/>
      <c r="Y47" s="16"/>
      <c r="Z47" s="16"/>
      <c r="AB47" s="4"/>
      <c r="AC47" s="2" t="s">
        <v>40</v>
      </c>
      <c r="AD47" s="2"/>
      <c r="AE47" s="40">
        <f>AE45*AE46</f>
        <v>0.87191011235955052</v>
      </c>
      <c r="AF47" s="21"/>
      <c r="AG47" s="16"/>
      <c r="AH47" s="16"/>
      <c r="AJ47" s="4"/>
      <c r="AK47" s="2" t="s">
        <v>40</v>
      </c>
      <c r="AL47" s="2"/>
      <c r="AM47" s="40">
        <f>AM45*AM46</f>
        <v>0.87191011235955052</v>
      </c>
      <c r="AN47" s="21"/>
      <c r="AO47" s="16"/>
      <c r="AP47" s="13"/>
      <c r="AQ47" s="4"/>
      <c r="AR47" s="4"/>
      <c r="AS47" s="70" t="s">
        <v>37</v>
      </c>
      <c r="AT47" s="70"/>
      <c r="AU47" s="75">
        <f>AU45*AU46</f>
        <v>0.89382716049382727</v>
      </c>
      <c r="AV47" s="77"/>
      <c r="AW47" s="78"/>
      <c r="AX47" s="78"/>
      <c r="AY47" s="75"/>
      <c r="AZ47" s="4"/>
      <c r="BA47" s="2" t="str">
        <f t="shared" si="6"/>
        <v>A</v>
      </c>
      <c r="BB47" s="2"/>
      <c r="BC47" s="40">
        <f t="shared" si="7"/>
        <v>0.89382716049382727</v>
      </c>
      <c r="BE47" s="16"/>
      <c r="BH47" s="4"/>
      <c r="BI47" s="2" t="str">
        <f>BA47</f>
        <v>A</v>
      </c>
      <c r="BJ47" s="2"/>
      <c r="BK47" s="40">
        <f>BC47</f>
        <v>0.89382716049382727</v>
      </c>
      <c r="BM47" s="16"/>
      <c r="BP47" s="4"/>
      <c r="BQ47" s="2" t="str">
        <f>BI47</f>
        <v>A</v>
      </c>
      <c r="BR47" s="2"/>
      <c r="BS47" s="40">
        <f>BK47</f>
        <v>0.89382716049382727</v>
      </c>
      <c r="BU47" s="16"/>
    </row>
    <row r="48" spans="1:75" ht="12.75" customHeight="1" collapsed="1" x14ac:dyDescent="0.35">
      <c r="A48" s="179"/>
      <c r="C48" s="23" t="s">
        <v>24</v>
      </c>
      <c r="E48" s="2" t="s">
        <v>38</v>
      </c>
      <c r="G48" s="25">
        <f>G39+G43+G47</f>
        <v>4.9483146067415742</v>
      </c>
      <c r="I48" s="16">
        <f>I38+I42+I46</f>
        <v>2202</v>
      </c>
      <c r="L48" s="2"/>
      <c r="M48" s="5" t="s">
        <v>40</v>
      </c>
      <c r="N48" s="5"/>
      <c r="O48" s="25">
        <f>O39+O43+O47</f>
        <v>4.9483146067415742</v>
      </c>
      <c r="P48" s="21"/>
      <c r="Q48" s="16">
        <f>Q38+Q42+Q46</f>
        <v>2165.6380848484851</v>
      </c>
      <c r="R48" s="16"/>
      <c r="T48" s="2"/>
      <c r="U48" s="5" t="s">
        <v>40</v>
      </c>
      <c r="V48" s="5"/>
      <c r="W48" s="25">
        <f>W39+W43+W47</f>
        <v>4.9483146067415742</v>
      </c>
      <c r="X48" s="21"/>
      <c r="Y48" s="16">
        <f>Y38+Y42+Y46</f>
        <v>2184.7003367003372</v>
      </c>
      <c r="Z48" s="16"/>
      <c r="AB48" s="4"/>
      <c r="AC48" s="5" t="s">
        <v>40</v>
      </c>
      <c r="AD48" s="5"/>
      <c r="AE48" s="25">
        <f>AE39+AE43+AE47</f>
        <v>4.9483146067415742</v>
      </c>
      <c r="AF48" s="21"/>
      <c r="AG48" s="16">
        <f>AG38+AG42+AG46</f>
        <v>2004.0674157303372</v>
      </c>
      <c r="AH48" s="16"/>
      <c r="AJ48" s="4"/>
      <c r="AK48" s="5" t="s">
        <v>40</v>
      </c>
      <c r="AL48" s="5"/>
      <c r="AM48" s="25">
        <f>AM39+AM43+AM47</f>
        <v>4.9483146067415742</v>
      </c>
      <c r="AN48" s="21"/>
      <c r="AO48" s="16">
        <f>AO38+AO42+AO46</f>
        <v>2004.0674157303372</v>
      </c>
      <c r="AP48" s="13"/>
      <c r="AQ48" s="7"/>
      <c r="AR48" s="4"/>
      <c r="AS48" s="70" t="s">
        <v>37</v>
      </c>
      <c r="AT48" s="70"/>
      <c r="AU48" s="77">
        <f>AU39+AU43+AU47</f>
        <v>5.0172839506172844</v>
      </c>
      <c r="AV48" s="77"/>
      <c r="AW48" s="78">
        <f>AU48*AW14</f>
        <v>2032.0000000000002</v>
      </c>
      <c r="AX48" s="78"/>
      <c r="AY48" s="74" t="str">
        <f>IF(AW48&lt;AO48,"F","U")</f>
        <v>U</v>
      </c>
      <c r="AZ48" s="4"/>
      <c r="BA48" s="2" t="str">
        <f t="shared" si="6"/>
        <v>A</v>
      </c>
      <c r="BB48" s="2"/>
      <c r="BC48" s="21">
        <f>BC39+BC43+BC47</f>
        <v>5.0172839506172844</v>
      </c>
      <c r="BD48" s="21">
        <f>BD39+BD43+BD47</f>
        <v>0</v>
      </c>
      <c r="BE48" s="16">
        <f>BE38+BE42+BE46</f>
        <v>2032</v>
      </c>
      <c r="BF48" s="16"/>
      <c r="BH48" s="4"/>
      <c r="BI48" s="2" t="str">
        <f>BA48</f>
        <v>A</v>
      </c>
      <c r="BJ48" s="2"/>
      <c r="BK48" s="21">
        <f>BK39+BK43+BK47</f>
        <v>5.0172839506172844</v>
      </c>
      <c r="BL48" s="21">
        <f>BL39+BL43+BL47</f>
        <v>0</v>
      </c>
      <c r="BM48" s="16">
        <f>BM38+BM42+BM46</f>
        <v>2032</v>
      </c>
      <c r="BN48" s="16"/>
      <c r="BP48" s="4"/>
      <c r="BQ48" s="2" t="str">
        <f>BI48</f>
        <v>A</v>
      </c>
      <c r="BR48" s="2"/>
      <c r="BS48" s="21">
        <f>BS39+BS43+BS47</f>
        <v>5.0172839506172844</v>
      </c>
      <c r="BT48" s="21">
        <f>BT39+BT43+BT47</f>
        <v>0</v>
      </c>
      <c r="BU48" s="16">
        <f>BU38+BU42+BU46</f>
        <v>2032</v>
      </c>
      <c r="BV48" s="16"/>
    </row>
    <row r="49" spans="1:75" x14ac:dyDescent="0.35">
      <c r="A49" s="179"/>
      <c r="C49" s="23" t="s">
        <v>47</v>
      </c>
      <c r="E49" s="2" t="s">
        <v>38</v>
      </c>
      <c r="G49" s="25">
        <f>G35-G48</f>
        <v>3.2786516853932568</v>
      </c>
      <c r="I49" s="16">
        <f>I35-I48</f>
        <v>1459</v>
      </c>
      <c r="L49" s="2"/>
      <c r="M49" s="5" t="s">
        <v>40</v>
      </c>
      <c r="N49" s="5"/>
      <c r="O49" s="21">
        <f>O35-O48</f>
        <v>3.2786516853932568</v>
      </c>
      <c r="P49" s="21"/>
      <c r="Q49" s="16">
        <f>Q35-Q48</f>
        <v>1434.9073414141412</v>
      </c>
      <c r="R49" s="16"/>
      <c r="T49" s="2"/>
      <c r="U49" s="5" t="s">
        <v>40</v>
      </c>
      <c r="V49" s="5"/>
      <c r="W49" s="21">
        <f>W35-W48</f>
        <v>3.2786516853932568</v>
      </c>
      <c r="X49" s="21"/>
      <c r="Y49" s="16">
        <f>Y35-Y48</f>
        <v>1447.5375982042642</v>
      </c>
      <c r="Z49" s="16"/>
      <c r="AB49" s="4"/>
      <c r="AC49" s="5" t="s">
        <v>40</v>
      </c>
      <c r="AD49" s="5"/>
      <c r="AE49" s="21">
        <f>AE35-AE48</f>
        <v>3.2786516853932568</v>
      </c>
      <c r="AF49" s="21"/>
      <c r="AG49" s="16">
        <f>AG35-AG48</f>
        <v>1327.8539325842692</v>
      </c>
      <c r="AH49" s="16"/>
      <c r="AJ49" s="4"/>
      <c r="AK49" s="5" t="s">
        <v>40</v>
      </c>
      <c r="AL49" s="5"/>
      <c r="AM49" s="21">
        <f>AM35-AM48</f>
        <v>3.3899569981966966</v>
      </c>
      <c r="AN49" s="21"/>
      <c r="AO49" s="16">
        <f>AM49*AO14</f>
        <v>1372.9325842696621</v>
      </c>
      <c r="AP49" s="16"/>
      <c r="AR49" s="4"/>
      <c r="AS49" s="2" t="s">
        <v>37</v>
      </c>
      <c r="AT49" s="2"/>
      <c r="AU49" s="27">
        <f>AU35-AU48</f>
        <v>3.3209876543209864</v>
      </c>
      <c r="AV49" s="27"/>
      <c r="AW49" s="28">
        <f>AW35-AW48</f>
        <v>1344.9999999999998</v>
      </c>
      <c r="AX49" s="28"/>
      <c r="AZ49" s="4"/>
      <c r="BA49" s="2" t="s">
        <v>37</v>
      </c>
      <c r="BB49" s="2"/>
      <c r="BC49" s="27">
        <f>BC35-BC48</f>
        <v>3.3209876543209864</v>
      </c>
      <c r="BD49" s="27"/>
      <c r="BE49" s="28">
        <f>BE35-BE48</f>
        <v>1345</v>
      </c>
      <c r="BF49" s="28"/>
      <c r="BH49" s="4"/>
      <c r="BI49" s="2" t="s">
        <v>37</v>
      </c>
      <c r="BJ49" s="2"/>
      <c r="BK49" s="27">
        <f>BK35-BK48</f>
        <v>3.3209876543209864</v>
      </c>
      <c r="BL49" s="27"/>
      <c r="BM49" s="28">
        <f>BM35-BM48</f>
        <v>1345</v>
      </c>
      <c r="BN49" s="28"/>
      <c r="BP49" s="4"/>
      <c r="BQ49" s="2" t="s">
        <v>37</v>
      </c>
      <c r="BR49" s="2"/>
      <c r="BS49" s="27">
        <f>BS35-BS48</f>
        <v>3.3209876543209864</v>
      </c>
      <c r="BT49" s="27"/>
      <c r="BU49" s="28">
        <f>BU35-BU48</f>
        <v>1345</v>
      </c>
      <c r="BV49" s="28"/>
    </row>
    <row r="50" spans="1:75" x14ac:dyDescent="0.35">
      <c r="A50" s="179"/>
      <c r="C50" s="23" t="s">
        <v>39</v>
      </c>
      <c r="E50" s="2"/>
      <c r="G50" s="25"/>
      <c r="I50" s="16"/>
      <c r="L50" s="2"/>
      <c r="M50" s="5"/>
      <c r="N50" s="5"/>
      <c r="O50" s="21"/>
      <c r="P50" s="21"/>
      <c r="Q50" s="16"/>
      <c r="R50" s="16"/>
      <c r="T50" s="2"/>
      <c r="U50" s="5"/>
      <c r="V50" s="5"/>
      <c r="W50" s="21"/>
      <c r="X50" s="21"/>
      <c r="Y50" s="16"/>
      <c r="Z50" s="16"/>
      <c r="AB50" s="4"/>
      <c r="AC50" s="5"/>
      <c r="AD50" s="5"/>
      <c r="AE50" s="21"/>
      <c r="AF50" s="21"/>
      <c r="AG50" s="16"/>
      <c r="AH50" s="16"/>
      <c r="AJ50" s="4"/>
      <c r="AK50" s="5"/>
      <c r="AL50" s="5"/>
      <c r="AM50" s="21"/>
      <c r="AN50" s="21"/>
      <c r="AO50" s="103">
        <f>AO49-AG49</f>
        <v>45.07865168539297</v>
      </c>
      <c r="AP50" s="103"/>
      <c r="AQ50" s="104" t="str">
        <f>IF(AO50&gt;AG50,"F","U")</f>
        <v>F</v>
      </c>
      <c r="AR50" s="4"/>
      <c r="AS50" s="2"/>
      <c r="AT50" s="2"/>
      <c r="AU50" s="27"/>
      <c r="AV50" s="27"/>
      <c r="AW50" s="103">
        <f>AW49-AO49</f>
        <v>-27.932584269662357</v>
      </c>
      <c r="AX50" s="103"/>
      <c r="AY50" s="104" t="str">
        <f>IF(AW50&gt;AO50,"F","U")</f>
        <v>U</v>
      </c>
      <c r="AZ50" s="4"/>
      <c r="BA50" s="2"/>
      <c r="BB50" s="2"/>
      <c r="BC50" s="27"/>
      <c r="BD50" s="27"/>
      <c r="BE50" s="28"/>
      <c r="BF50" s="28"/>
      <c r="BH50" s="4"/>
      <c r="BI50" s="2"/>
      <c r="BJ50" s="2"/>
      <c r="BK50" s="27"/>
      <c r="BL50" s="27"/>
      <c r="BM50" s="28"/>
      <c r="BN50" s="28"/>
      <c r="BP50" s="4"/>
      <c r="BQ50" s="2"/>
      <c r="BR50" s="2"/>
      <c r="BS50" s="27"/>
      <c r="BT50" s="27"/>
      <c r="BU50" s="28"/>
      <c r="BV50" s="28"/>
    </row>
    <row r="51" spans="1:75" ht="6.75" customHeight="1" x14ac:dyDescent="0.35">
      <c r="A51" s="179"/>
      <c r="C51" s="23"/>
      <c r="E51" s="2"/>
      <c r="G51" s="25"/>
      <c r="I51" s="16"/>
      <c r="L51" s="2"/>
      <c r="M51" s="5"/>
      <c r="N51" s="5"/>
      <c r="O51" s="21"/>
      <c r="P51" s="21"/>
      <c r="Q51" s="16"/>
      <c r="R51" s="16"/>
      <c r="T51" s="2"/>
      <c r="U51" s="5"/>
      <c r="V51" s="5"/>
      <c r="W51" s="21"/>
      <c r="X51" s="21"/>
      <c r="Y51" s="16"/>
      <c r="Z51" s="16"/>
      <c r="AB51" s="4"/>
      <c r="AC51" s="5"/>
      <c r="AD51" s="5"/>
      <c r="AE51" s="21"/>
      <c r="AF51" s="21"/>
      <c r="AG51" s="16"/>
      <c r="AH51" s="16"/>
      <c r="AJ51" s="4"/>
      <c r="AK51" s="5"/>
      <c r="AL51" s="5"/>
      <c r="AM51" s="21"/>
      <c r="AN51" s="21"/>
      <c r="AO51" s="16"/>
      <c r="AP51" s="16"/>
      <c r="AR51" s="4"/>
      <c r="AS51" s="2"/>
      <c r="AT51" s="2"/>
      <c r="AU51" s="27"/>
      <c r="AV51" s="27"/>
      <c r="AW51" s="28"/>
      <c r="AX51" s="28"/>
      <c r="AZ51" s="4"/>
      <c r="BA51" s="2"/>
      <c r="BB51" s="2"/>
      <c r="BC51" s="27"/>
      <c r="BD51" s="27"/>
      <c r="BE51" s="28"/>
      <c r="BF51" s="28"/>
      <c r="BH51" s="4"/>
      <c r="BI51" s="2"/>
      <c r="BJ51" s="2"/>
      <c r="BK51" s="27"/>
      <c r="BL51" s="27"/>
      <c r="BM51" s="28"/>
      <c r="BN51" s="28"/>
      <c r="BP51" s="4"/>
      <c r="BQ51" s="2"/>
      <c r="BR51" s="2"/>
      <c r="BS51" s="27"/>
      <c r="BT51" s="27"/>
      <c r="BU51" s="28"/>
      <c r="BV51" s="28"/>
    </row>
    <row r="52" spans="1:75" ht="13.15" x14ac:dyDescent="0.35">
      <c r="A52" s="179"/>
      <c r="C52" s="10" t="s">
        <v>49</v>
      </c>
      <c r="E52" s="2" t="s">
        <v>38</v>
      </c>
      <c r="G52" s="25">
        <f>I52/I10</f>
        <v>1.8480359147025813</v>
      </c>
      <c r="I52" s="16">
        <f>I31+I49</f>
        <v>8233</v>
      </c>
      <c r="L52" s="2"/>
      <c r="M52" s="5" t="s">
        <v>40</v>
      </c>
      <c r="N52" s="5"/>
      <c r="O52" s="25">
        <f>Q52/Q10</f>
        <v>1.8480359147025813</v>
      </c>
      <c r="P52" s="5"/>
      <c r="Q52" s="16">
        <f>Q31+Q49</f>
        <v>8097.0473898989903</v>
      </c>
      <c r="R52" s="16"/>
      <c r="T52" s="2"/>
      <c r="U52" s="5" t="s">
        <v>40</v>
      </c>
      <c r="V52" s="5"/>
      <c r="W52" s="25">
        <f>Y52/Y10</f>
        <v>1.8480359147025809</v>
      </c>
      <c r="Y52" s="16">
        <f>Y31+Y49</f>
        <v>8168.3187429854079</v>
      </c>
      <c r="Z52" s="16"/>
      <c r="AA52" s="9"/>
      <c r="AB52" s="4"/>
      <c r="AC52" s="5" t="s">
        <v>40</v>
      </c>
      <c r="AD52" s="5"/>
      <c r="AE52" s="25">
        <f>AG52/AG10</f>
        <v>1.834909573896871</v>
      </c>
      <c r="AG52" s="16">
        <f>AG31+AG49</f>
        <v>8110.3003166241697</v>
      </c>
      <c r="AH52" s="16"/>
      <c r="AI52" s="9"/>
      <c r="AJ52" s="4"/>
      <c r="AK52" s="5" t="s">
        <v>40</v>
      </c>
      <c r="AL52" s="5"/>
      <c r="AM52" s="25">
        <f>AO52/AO10</f>
        <v>1.840064694763168</v>
      </c>
      <c r="AN52" s="25"/>
      <c r="AO52" s="16">
        <f>AO31+AO49</f>
        <v>8133.085950853203</v>
      </c>
      <c r="AP52" s="16"/>
      <c r="AQ52" s="9"/>
      <c r="AR52" s="4"/>
      <c r="AS52" s="2" t="s">
        <v>37</v>
      </c>
      <c r="AT52" s="2"/>
      <c r="AU52" s="2"/>
      <c r="AV52" s="2"/>
      <c r="AW52" s="16">
        <f>AW31+AW49</f>
        <v>8124.9333044608047</v>
      </c>
      <c r="AX52" s="16"/>
      <c r="AY52" s="9"/>
      <c r="AZ52" s="4"/>
      <c r="BA52" s="2" t="s">
        <v>37</v>
      </c>
      <c r="BB52" s="2"/>
      <c r="BC52" s="2"/>
      <c r="BD52" s="2"/>
      <c r="BE52" s="16">
        <f>BE31+BE49</f>
        <v>8124.9333044608047</v>
      </c>
      <c r="BF52" s="16"/>
      <c r="BG52" s="9"/>
      <c r="BH52" s="4"/>
      <c r="BI52" s="2" t="s">
        <v>37</v>
      </c>
      <c r="BJ52" s="2"/>
      <c r="BK52" s="2"/>
      <c r="BL52" s="2"/>
      <c r="BM52" s="16">
        <f>BM31+BM49</f>
        <v>8124.9333044608047</v>
      </c>
      <c r="BN52" s="16"/>
      <c r="BO52" s="9"/>
      <c r="BP52" s="4"/>
      <c r="BQ52" s="2" t="s">
        <v>37</v>
      </c>
      <c r="BR52" s="2"/>
      <c r="BS52" s="2"/>
      <c r="BT52" s="2"/>
      <c r="BU52" s="16">
        <f>BU31+BU49</f>
        <v>8124.9333044608047</v>
      </c>
      <c r="BV52" s="16"/>
      <c r="BW52" s="9"/>
    </row>
    <row r="53" spans="1:75" ht="6.75" customHeight="1" x14ac:dyDescent="0.35">
      <c r="A53" s="179"/>
      <c r="E53" s="2"/>
      <c r="F53" s="2"/>
      <c r="G53" s="2"/>
      <c r="L53" s="2"/>
      <c r="M53" s="2"/>
      <c r="N53" s="2"/>
      <c r="O53" s="2"/>
      <c r="P53" s="2"/>
      <c r="Q53" s="2"/>
      <c r="R53" s="2"/>
      <c r="S53" s="2"/>
      <c r="T53" s="2"/>
      <c r="U53" s="2"/>
      <c r="V53" s="2"/>
      <c r="Y53" s="2"/>
      <c r="Z53" s="2"/>
      <c r="AA53" s="2"/>
      <c r="AB53" s="2"/>
      <c r="AC53" s="2"/>
      <c r="AD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row>
    <row r="54" spans="1:75" ht="12.75" customHeight="1" outlineLevel="1" x14ac:dyDescent="0.35">
      <c r="A54" s="179"/>
      <c r="C54" s="23" t="s">
        <v>18</v>
      </c>
      <c r="D54" s="23"/>
      <c r="E54" s="2" t="s">
        <v>38</v>
      </c>
      <c r="F54" s="29"/>
      <c r="H54" s="23"/>
      <c r="I54" s="16">
        <v>2206</v>
      </c>
      <c r="L54" s="2"/>
      <c r="M54" s="5"/>
      <c r="N54" s="5"/>
      <c r="O54" s="5"/>
      <c r="P54" s="5"/>
      <c r="Q54" s="16">
        <f>I54</f>
        <v>2206</v>
      </c>
      <c r="R54" s="16"/>
      <c r="T54" s="2"/>
      <c r="U54" s="5"/>
      <c r="V54" s="5"/>
      <c r="Y54" s="16">
        <f>Q54</f>
        <v>2206</v>
      </c>
      <c r="Z54" s="16"/>
      <c r="AA54" s="9"/>
      <c r="AB54" s="4"/>
      <c r="AC54" s="5"/>
      <c r="AD54" s="5"/>
      <c r="AG54" s="16">
        <f>Y54</f>
        <v>2206</v>
      </c>
      <c r="AH54" s="16"/>
      <c r="AI54" s="9"/>
      <c r="AJ54" s="4"/>
      <c r="AK54" s="5"/>
      <c r="AL54" s="5"/>
      <c r="AM54" s="5"/>
      <c r="AN54" s="5"/>
      <c r="AO54" s="16">
        <f>AG54</f>
        <v>2206</v>
      </c>
      <c r="AP54" s="16"/>
      <c r="AQ54" s="9"/>
      <c r="AR54" s="4"/>
      <c r="AS54" s="5"/>
      <c r="AT54" s="5"/>
      <c r="AU54" s="5"/>
      <c r="AV54" s="5"/>
      <c r="AW54" s="16">
        <f>AO54</f>
        <v>2206</v>
      </c>
      <c r="AX54" s="16"/>
      <c r="AY54" s="9"/>
      <c r="AZ54" s="4"/>
      <c r="BA54" s="70" t="s">
        <v>37</v>
      </c>
      <c r="BB54" s="70"/>
      <c r="BC54" s="70"/>
      <c r="BD54" s="70"/>
      <c r="BE54" s="78">
        <v>2324</v>
      </c>
      <c r="BF54" s="89"/>
      <c r="BG54" s="74" t="str">
        <f>IF(BE54&lt;AW54,"F","U")</f>
        <v>U</v>
      </c>
      <c r="BH54" s="4"/>
      <c r="BI54" s="2" t="s">
        <v>37</v>
      </c>
      <c r="BJ54" s="2"/>
      <c r="BK54" s="2"/>
      <c r="BL54" s="2"/>
      <c r="BM54" s="16">
        <f>BE54</f>
        <v>2324</v>
      </c>
      <c r="BN54" s="9"/>
      <c r="BO54" s="9"/>
      <c r="BP54" s="4"/>
      <c r="BQ54" s="2" t="s">
        <v>37</v>
      </c>
      <c r="BR54" s="2"/>
      <c r="BS54" s="2"/>
      <c r="BT54" s="2"/>
      <c r="BU54" s="16">
        <f>BM54</f>
        <v>2324</v>
      </c>
      <c r="BV54" s="9"/>
      <c r="BW54" s="9"/>
    </row>
    <row r="55" spans="1:75" ht="12.75" customHeight="1" outlineLevel="1" x14ac:dyDescent="0.35">
      <c r="A55" s="179"/>
      <c r="C55" s="23" t="s">
        <v>3</v>
      </c>
      <c r="D55" s="23"/>
      <c r="E55" s="2" t="s">
        <v>38</v>
      </c>
      <c r="F55" s="29"/>
      <c r="H55" s="23"/>
      <c r="I55" s="16">
        <v>467</v>
      </c>
      <c r="L55" s="2"/>
      <c r="M55" s="5"/>
      <c r="N55" s="5"/>
      <c r="O55" s="5"/>
      <c r="P55" s="5"/>
      <c r="Q55" s="16">
        <f>I55</f>
        <v>467</v>
      </c>
      <c r="R55" s="16"/>
      <c r="T55" s="2"/>
      <c r="U55" s="5"/>
      <c r="V55" s="5"/>
      <c r="Y55" s="16">
        <f>Q55</f>
        <v>467</v>
      </c>
      <c r="Z55" s="16"/>
      <c r="AA55" s="9"/>
      <c r="AB55" s="4"/>
      <c r="AC55" s="5"/>
      <c r="AD55" s="5"/>
      <c r="AG55" s="16">
        <f>Y55</f>
        <v>467</v>
      </c>
      <c r="AH55" s="16"/>
      <c r="AI55" s="9"/>
      <c r="AJ55" s="4"/>
      <c r="AK55" s="5"/>
      <c r="AL55" s="5"/>
      <c r="AM55" s="5"/>
      <c r="AN55" s="5"/>
      <c r="AO55" s="16">
        <f>AG55</f>
        <v>467</v>
      </c>
      <c r="AP55" s="16"/>
      <c r="AQ55" s="9"/>
      <c r="AR55" s="4"/>
      <c r="AS55" s="5"/>
      <c r="AT55" s="5"/>
      <c r="AU55" s="5"/>
      <c r="AV55" s="5"/>
      <c r="AW55" s="16">
        <f>AO55</f>
        <v>467</v>
      </c>
      <c r="AX55" s="16"/>
      <c r="AY55" s="9"/>
      <c r="AZ55" s="4"/>
      <c r="BA55" s="70" t="s">
        <v>37</v>
      </c>
      <c r="BB55" s="70"/>
      <c r="BC55" s="70"/>
      <c r="BD55" s="70"/>
      <c r="BE55" s="78">
        <f>AW55</f>
        <v>467</v>
      </c>
      <c r="BF55" s="89"/>
      <c r="BG55" s="74" t="str">
        <f>IF(BE55&lt;AW55,"F",IF(AW55=BE55,"-","U"))</f>
        <v>-</v>
      </c>
      <c r="BH55" s="4"/>
      <c r="BI55" s="2" t="s">
        <v>37</v>
      </c>
      <c r="BJ55" s="2"/>
      <c r="BK55" s="2"/>
      <c r="BL55" s="2"/>
      <c r="BM55" s="16">
        <f>BE55</f>
        <v>467</v>
      </c>
      <c r="BN55" s="9"/>
      <c r="BO55" s="9"/>
      <c r="BP55" s="4"/>
      <c r="BQ55" s="2" t="s">
        <v>37</v>
      </c>
      <c r="BR55" s="2"/>
      <c r="BS55" s="2"/>
      <c r="BT55" s="2"/>
      <c r="BU55" s="16">
        <f>BM55</f>
        <v>467</v>
      </c>
      <c r="BV55" s="9"/>
      <c r="BW55" s="9"/>
    </row>
    <row r="56" spans="1:75" ht="12.75" customHeight="1" x14ac:dyDescent="0.35">
      <c r="A56" s="179"/>
      <c r="C56" s="10" t="s">
        <v>25</v>
      </c>
      <c r="E56" s="2" t="s">
        <v>38</v>
      </c>
      <c r="F56" s="9"/>
      <c r="I56" s="16">
        <f>SUM(I54:I55)</f>
        <v>2673</v>
      </c>
      <c r="L56" s="2"/>
      <c r="M56" s="5"/>
      <c r="N56" s="5"/>
      <c r="O56" s="5"/>
      <c r="P56" s="5"/>
      <c r="Q56" s="16">
        <f>SUM(Q54:Q55)</f>
        <v>2673</v>
      </c>
      <c r="R56" s="16"/>
      <c r="T56" s="2"/>
      <c r="U56" s="5"/>
      <c r="V56" s="5"/>
      <c r="Y56" s="16">
        <f>SUM(Y54:Y55)</f>
        <v>2673</v>
      </c>
      <c r="Z56" s="16"/>
      <c r="AA56" s="9"/>
      <c r="AB56" s="4"/>
      <c r="AC56" s="5"/>
      <c r="AD56" s="5"/>
      <c r="AG56" s="16">
        <f>SUM(AG54:AI55)</f>
        <v>2673</v>
      </c>
      <c r="AH56" s="16"/>
      <c r="AI56" s="9"/>
      <c r="AJ56" s="4"/>
      <c r="AK56" s="5"/>
      <c r="AL56" s="5"/>
      <c r="AM56" s="5"/>
      <c r="AN56" s="5"/>
      <c r="AO56" s="16">
        <f>SUM(AO54:AQ55)</f>
        <v>2673</v>
      </c>
      <c r="AP56" s="16"/>
      <c r="AQ56" s="9"/>
      <c r="AR56" s="4"/>
      <c r="AS56" s="5"/>
      <c r="AT56" s="5"/>
      <c r="AU56" s="5"/>
      <c r="AV56" s="5"/>
      <c r="AW56" s="16">
        <f>SUM(AW54:AY55)</f>
        <v>2673</v>
      </c>
      <c r="AX56" s="16"/>
      <c r="AY56" s="9"/>
      <c r="AZ56" s="4"/>
      <c r="BA56" s="70" t="s">
        <v>37</v>
      </c>
      <c r="BB56" s="70"/>
      <c r="BC56" s="70"/>
      <c r="BD56" s="70"/>
      <c r="BE56" s="78">
        <f>SUM(BE54:BG55)</f>
        <v>2791</v>
      </c>
      <c r="BF56" s="78"/>
      <c r="BG56" s="74" t="str">
        <f>IF(BE56&lt;AW56,"F","U")</f>
        <v>U</v>
      </c>
      <c r="BH56" s="4"/>
      <c r="BI56" s="2" t="s">
        <v>37</v>
      </c>
      <c r="BJ56" s="2"/>
      <c r="BK56" s="2"/>
      <c r="BL56" s="2"/>
      <c r="BM56" s="16">
        <f>SUM(BM54:BO55)</f>
        <v>2791</v>
      </c>
      <c r="BN56" s="16"/>
      <c r="BO56" s="9"/>
      <c r="BP56" s="4"/>
      <c r="BQ56" s="2" t="s">
        <v>37</v>
      </c>
      <c r="BR56" s="2"/>
      <c r="BS56" s="2"/>
      <c r="BT56" s="2"/>
      <c r="BU56" s="16">
        <f>SUM(BU54:BW55)</f>
        <v>2791</v>
      </c>
      <c r="BV56" s="16"/>
      <c r="BW56" s="9"/>
    </row>
    <row r="57" spans="1:75" ht="6.75" customHeight="1" x14ac:dyDescent="0.35">
      <c r="A57" s="179"/>
      <c r="E57" s="2"/>
      <c r="F57" s="2"/>
      <c r="G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row>
    <row r="58" spans="1:75" ht="12.75" customHeight="1" x14ac:dyDescent="0.35">
      <c r="A58" s="179"/>
      <c r="C58" s="30" t="s">
        <v>50</v>
      </c>
      <c r="E58" s="2" t="s">
        <v>38</v>
      </c>
      <c r="H58" s="9"/>
      <c r="I58" s="16">
        <f>I52-I56</f>
        <v>5560</v>
      </c>
      <c r="L58" s="2"/>
      <c r="M58" s="5" t="s">
        <v>40</v>
      </c>
      <c r="N58" s="5"/>
      <c r="O58" s="5"/>
      <c r="P58" s="5"/>
      <c r="Q58" s="16">
        <f>Q52-Q56</f>
        <v>5424.0473898989903</v>
      </c>
      <c r="R58" s="16"/>
      <c r="T58" s="2"/>
      <c r="U58" s="5"/>
      <c r="V58" s="5"/>
      <c r="Y58" s="16">
        <f>Y52-Y56</f>
        <v>5495.3187429854079</v>
      </c>
      <c r="Z58" s="16"/>
      <c r="AA58" s="9"/>
      <c r="AB58" s="4"/>
      <c r="AC58" s="5"/>
      <c r="AD58" s="5"/>
      <c r="AG58" s="16">
        <f>AG52-AG56</f>
        <v>5437.3003166241697</v>
      </c>
      <c r="AH58" s="16"/>
      <c r="AI58" s="9"/>
      <c r="AJ58" s="4"/>
      <c r="AK58" s="5"/>
      <c r="AL58" s="5"/>
      <c r="AM58" s="5"/>
      <c r="AN58" s="5"/>
      <c r="AO58" s="16">
        <f>AO52-AO56</f>
        <v>5460.085950853203</v>
      </c>
      <c r="AP58" s="16"/>
      <c r="AQ58" s="9"/>
      <c r="AR58" s="4"/>
      <c r="AS58" s="5"/>
      <c r="AT58" s="5"/>
      <c r="AU58" s="5"/>
      <c r="AV58" s="5"/>
      <c r="AW58" s="16">
        <f>AW52-AW56</f>
        <v>5451.9333044608047</v>
      </c>
      <c r="AX58" s="16"/>
      <c r="AY58" s="9"/>
      <c r="AZ58" s="4"/>
      <c r="BA58" s="2" t="s">
        <v>37</v>
      </c>
      <c r="BB58" s="2"/>
      <c r="BC58" s="2"/>
      <c r="BD58" s="2"/>
      <c r="BE58" s="16">
        <f>BE52-BE56</f>
        <v>5333.9333044608047</v>
      </c>
      <c r="BF58" s="16"/>
      <c r="BG58" s="9"/>
      <c r="BH58" s="4"/>
      <c r="BI58" s="2" t="s">
        <v>37</v>
      </c>
      <c r="BJ58" s="2"/>
      <c r="BK58" s="2"/>
      <c r="BL58" s="2"/>
      <c r="BM58" s="16">
        <f>BM52-BM56</f>
        <v>5333.9333044608047</v>
      </c>
      <c r="BN58" s="16"/>
      <c r="BO58" s="9"/>
      <c r="BP58" s="4"/>
      <c r="BQ58" s="2" t="s">
        <v>37</v>
      </c>
      <c r="BR58" s="2"/>
      <c r="BS58" s="2"/>
      <c r="BT58" s="2"/>
      <c r="BU58" s="16">
        <f>BU52-BU56</f>
        <v>5333.9333044608047</v>
      </c>
      <c r="BV58" s="16"/>
      <c r="BW58" s="9"/>
    </row>
    <row r="59" spans="1:75" ht="6.75" customHeight="1" x14ac:dyDescent="0.35">
      <c r="A59" s="179"/>
      <c r="E59" s="2"/>
      <c r="F59" s="2"/>
      <c r="G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row>
    <row r="60" spans="1:75" ht="12.75" hidden="1" customHeight="1" outlineLevel="1" x14ac:dyDescent="0.35">
      <c r="A60" s="179"/>
      <c r="C60" s="23" t="s">
        <v>102</v>
      </c>
      <c r="D60" s="23"/>
      <c r="F60" s="9"/>
      <c r="G60" s="9"/>
      <c r="H60" s="23"/>
      <c r="I60" s="23"/>
      <c r="L60" s="2"/>
      <c r="Q60" s="9"/>
      <c r="R60" s="9"/>
      <c r="S60" s="9"/>
      <c r="T60" s="2"/>
      <c r="W60" s="9"/>
      <c r="X60" s="9"/>
      <c r="Y60" s="9"/>
      <c r="Z60" s="9"/>
      <c r="AA60" s="9"/>
      <c r="AB60" s="4"/>
      <c r="AE60" s="9"/>
      <c r="AF60" s="9"/>
      <c r="AG60" s="9"/>
      <c r="AH60" s="9"/>
      <c r="AI60" s="9"/>
      <c r="AJ60" s="4"/>
      <c r="AK60" s="4"/>
      <c r="AL60" s="4"/>
      <c r="AO60" s="9"/>
      <c r="AP60" s="9"/>
      <c r="AQ60" s="9"/>
      <c r="AR60" s="4"/>
      <c r="AS60" s="4"/>
      <c r="AT60" s="4"/>
      <c r="AW60" s="9"/>
      <c r="AX60" s="9"/>
      <c r="AY60" s="9"/>
      <c r="AZ60" s="4"/>
      <c r="BA60" s="4"/>
      <c r="BB60" s="4"/>
      <c r="BE60" s="9"/>
      <c r="BF60" s="9"/>
      <c r="BG60" s="9"/>
      <c r="BH60" s="4"/>
      <c r="BI60" s="4"/>
      <c r="BJ60" s="4"/>
      <c r="BM60" s="9"/>
      <c r="BN60" s="9"/>
      <c r="BO60" s="9"/>
      <c r="BP60" s="4"/>
      <c r="BQ60" s="4"/>
      <c r="BR60" s="4"/>
      <c r="BU60" s="9"/>
      <c r="BV60" s="9"/>
      <c r="BW60" s="9"/>
    </row>
    <row r="61" spans="1:75" ht="12.75" hidden="1" customHeight="1" outlineLevel="1" x14ac:dyDescent="0.35">
      <c r="A61" s="179"/>
      <c r="C61" s="24" t="s">
        <v>7</v>
      </c>
      <c r="D61" s="24"/>
      <c r="E61" s="2" t="s">
        <v>38</v>
      </c>
      <c r="F61" s="29"/>
      <c r="H61" s="24"/>
      <c r="I61" s="16">
        <v>861</v>
      </c>
      <c r="L61" s="2"/>
      <c r="M61" s="2" t="s">
        <v>38</v>
      </c>
      <c r="N61" s="29"/>
      <c r="P61" s="24"/>
      <c r="Q61" s="16">
        <f>I61</f>
        <v>861</v>
      </c>
      <c r="R61" s="16"/>
      <c r="T61" s="2"/>
      <c r="U61" s="2" t="s">
        <v>38</v>
      </c>
      <c r="V61" s="29"/>
      <c r="X61" s="24"/>
      <c r="Y61" s="16">
        <f>Q61</f>
        <v>861</v>
      </c>
      <c r="Z61" s="16"/>
      <c r="AA61" s="9"/>
      <c r="AB61" s="4"/>
      <c r="AC61" s="2" t="s">
        <v>38</v>
      </c>
      <c r="AD61" s="29"/>
      <c r="AF61" s="24"/>
      <c r="AG61" s="16">
        <f>Y61</f>
        <v>861</v>
      </c>
      <c r="AH61" s="16"/>
      <c r="AI61" s="9"/>
      <c r="AJ61" s="4"/>
      <c r="AK61" s="2" t="s">
        <v>38</v>
      </c>
      <c r="AL61" s="29"/>
      <c r="AN61" s="24"/>
      <c r="AO61" s="16">
        <f>AG61</f>
        <v>861</v>
      </c>
      <c r="AP61" s="16"/>
      <c r="AQ61" s="9"/>
      <c r="AR61" s="4"/>
      <c r="AS61" s="2" t="s">
        <v>38</v>
      </c>
      <c r="AT61" s="5"/>
      <c r="AU61" s="5"/>
      <c r="AV61" s="5"/>
      <c r="AW61" s="16">
        <f>AO61</f>
        <v>861</v>
      </c>
      <c r="AX61" s="16"/>
      <c r="AY61" s="9"/>
      <c r="AZ61" s="4"/>
      <c r="BA61" s="2" t="s">
        <v>38</v>
      </c>
      <c r="BB61" s="5"/>
      <c r="BC61" s="5"/>
      <c r="BD61" s="5"/>
      <c r="BE61" s="16">
        <f>AW61</f>
        <v>861</v>
      </c>
      <c r="BF61" s="16"/>
      <c r="BG61" s="9"/>
      <c r="BH61" s="4"/>
      <c r="BI61" s="71" t="s">
        <v>37</v>
      </c>
      <c r="BJ61" s="71"/>
      <c r="BK61" s="71"/>
      <c r="BL61" s="71"/>
      <c r="BM61" s="78">
        <v>908</v>
      </c>
      <c r="BN61" s="78"/>
      <c r="BO61" s="74" t="str">
        <f t="shared" ref="BO61:BO66" si="9">IF(BM61&lt;BE61,"F","U")</f>
        <v>U</v>
      </c>
      <c r="BP61" s="4"/>
      <c r="BQ61" s="5" t="s">
        <v>37</v>
      </c>
      <c r="BR61" s="5"/>
      <c r="BS61" s="5"/>
      <c r="BT61" s="5"/>
      <c r="BU61" s="16">
        <f>BM61</f>
        <v>908</v>
      </c>
      <c r="BV61" s="16"/>
      <c r="BW61" s="8"/>
    </row>
    <row r="62" spans="1:75" ht="12.75" hidden="1" customHeight="1" outlineLevel="1" x14ac:dyDescent="0.35">
      <c r="A62" s="179"/>
      <c r="C62" s="24" t="s">
        <v>10</v>
      </c>
      <c r="D62" s="24"/>
      <c r="E62" s="2" t="s">
        <v>38</v>
      </c>
      <c r="F62" s="29"/>
      <c r="H62" s="24"/>
      <c r="I62" s="16">
        <v>1078</v>
      </c>
      <c r="L62" s="2"/>
      <c r="M62" s="2" t="s">
        <v>38</v>
      </c>
      <c r="N62" s="29"/>
      <c r="P62" s="24"/>
      <c r="Q62" s="16">
        <f>I62</f>
        <v>1078</v>
      </c>
      <c r="R62" s="16"/>
      <c r="T62" s="2"/>
      <c r="U62" s="2" t="s">
        <v>38</v>
      </c>
      <c r="V62" s="29"/>
      <c r="X62" s="24"/>
      <c r="Y62" s="16">
        <f>Q62</f>
        <v>1078</v>
      </c>
      <c r="Z62" s="16"/>
      <c r="AA62" s="9"/>
      <c r="AB62" s="4"/>
      <c r="AC62" s="2" t="s">
        <v>38</v>
      </c>
      <c r="AD62" s="29"/>
      <c r="AF62" s="24"/>
      <c r="AG62" s="16">
        <f>Y62</f>
        <v>1078</v>
      </c>
      <c r="AH62" s="16"/>
      <c r="AI62" s="9"/>
      <c r="AJ62" s="4"/>
      <c r="AK62" s="2" t="s">
        <v>38</v>
      </c>
      <c r="AL62" s="29"/>
      <c r="AN62" s="24"/>
      <c r="AO62" s="16">
        <f>AG62</f>
        <v>1078</v>
      </c>
      <c r="AP62" s="16"/>
      <c r="AQ62" s="9"/>
      <c r="AR62" s="4"/>
      <c r="AS62" s="2" t="s">
        <v>38</v>
      </c>
      <c r="AT62" s="5"/>
      <c r="AU62" s="5"/>
      <c r="AV62" s="5"/>
      <c r="AW62" s="16">
        <f t="shared" ref="AW62:AW67" si="10">AO62</f>
        <v>1078</v>
      </c>
      <c r="AX62" s="16"/>
      <c r="AY62" s="9"/>
      <c r="AZ62" s="4"/>
      <c r="BA62" s="2" t="s">
        <v>38</v>
      </c>
      <c r="BB62" s="5"/>
      <c r="BC62" s="5"/>
      <c r="BD62" s="5"/>
      <c r="BE62" s="16">
        <f t="shared" ref="BE62:BE67" si="11">AW62</f>
        <v>1078</v>
      </c>
      <c r="BF62" s="16"/>
      <c r="BG62" s="9"/>
      <c r="BH62" s="4"/>
      <c r="BI62" s="71" t="s">
        <v>37</v>
      </c>
      <c r="BJ62" s="71"/>
      <c r="BK62" s="71"/>
      <c r="BL62" s="71"/>
      <c r="BM62" s="78">
        <v>1139</v>
      </c>
      <c r="BN62" s="78"/>
      <c r="BO62" s="74" t="str">
        <f t="shared" si="9"/>
        <v>U</v>
      </c>
      <c r="BP62" s="4"/>
      <c r="BQ62" s="5" t="s">
        <v>37</v>
      </c>
      <c r="BR62" s="5"/>
      <c r="BS62" s="5"/>
      <c r="BT62" s="5"/>
      <c r="BU62" s="16">
        <f>BM62</f>
        <v>1139</v>
      </c>
      <c r="BV62" s="16"/>
      <c r="BW62" s="8"/>
    </row>
    <row r="63" spans="1:75" ht="12.75" hidden="1" customHeight="1" outlineLevel="1" x14ac:dyDescent="0.35">
      <c r="A63" s="179"/>
      <c r="C63" s="23" t="s">
        <v>9</v>
      </c>
      <c r="D63" s="23"/>
      <c r="E63" s="2"/>
      <c r="F63" s="9"/>
      <c r="H63" s="23"/>
      <c r="I63" s="9"/>
      <c r="L63" s="2"/>
      <c r="M63" s="2"/>
      <c r="N63" s="9"/>
      <c r="P63" s="23"/>
      <c r="Q63" s="9"/>
      <c r="R63" s="9"/>
      <c r="T63" s="2"/>
      <c r="U63" s="2"/>
      <c r="V63" s="9"/>
      <c r="X63" s="23"/>
      <c r="Y63" s="9"/>
      <c r="Z63" s="9"/>
      <c r="AA63" s="9"/>
      <c r="AB63" s="4"/>
      <c r="AC63" s="2"/>
      <c r="AD63" s="9"/>
      <c r="AF63" s="23"/>
      <c r="AG63" s="9"/>
      <c r="AH63" s="9"/>
      <c r="AI63" s="9"/>
      <c r="AJ63" s="4"/>
      <c r="AK63" s="2"/>
      <c r="AL63" s="9"/>
      <c r="AN63" s="23"/>
      <c r="AO63" s="9"/>
      <c r="AP63" s="16"/>
      <c r="AQ63" s="9"/>
      <c r="AR63" s="4"/>
      <c r="AS63" s="5"/>
      <c r="AT63" s="5"/>
      <c r="AU63" s="5"/>
      <c r="AV63" s="5"/>
      <c r="AW63" s="16"/>
      <c r="AX63" s="16"/>
      <c r="AY63" s="9"/>
      <c r="AZ63" s="4"/>
      <c r="BA63" s="5"/>
      <c r="BB63" s="5"/>
      <c r="BC63" s="5"/>
      <c r="BD63" s="5"/>
      <c r="BE63" s="16"/>
      <c r="BF63" s="16"/>
      <c r="BG63" s="9"/>
      <c r="BH63" s="4"/>
      <c r="BI63" s="5"/>
      <c r="BJ63" s="5"/>
      <c r="BK63" s="5"/>
      <c r="BL63" s="5"/>
      <c r="BM63" s="16"/>
      <c r="BN63" s="16"/>
      <c r="BO63" s="8"/>
      <c r="BP63" s="4"/>
      <c r="BQ63" s="5"/>
      <c r="BR63" s="5"/>
      <c r="BS63" s="5"/>
      <c r="BT63" s="5"/>
      <c r="BU63" s="16"/>
      <c r="BV63" s="16"/>
      <c r="BW63" s="8"/>
    </row>
    <row r="64" spans="1:75" ht="12.75" hidden="1" customHeight="1" outlineLevel="1" x14ac:dyDescent="0.35">
      <c r="A64" s="179"/>
      <c r="C64" s="24" t="s">
        <v>8</v>
      </c>
      <c r="D64" s="24"/>
      <c r="E64" s="2" t="s">
        <v>38</v>
      </c>
      <c r="F64" s="29"/>
      <c r="H64" s="24"/>
      <c r="I64" s="16">
        <v>507</v>
      </c>
      <c r="L64" s="2"/>
      <c r="M64" s="2" t="s">
        <v>38</v>
      </c>
      <c r="N64" s="29"/>
      <c r="P64" s="24"/>
      <c r="Q64" s="16">
        <f>I64</f>
        <v>507</v>
      </c>
      <c r="R64" s="16"/>
      <c r="T64" s="2"/>
      <c r="U64" s="2" t="s">
        <v>38</v>
      </c>
      <c r="V64" s="29"/>
      <c r="X64" s="24"/>
      <c r="Y64" s="16">
        <f>Q64</f>
        <v>507</v>
      </c>
      <c r="Z64" s="16"/>
      <c r="AA64" s="9"/>
      <c r="AB64" s="4"/>
      <c r="AC64" s="2" t="s">
        <v>38</v>
      </c>
      <c r="AD64" s="29"/>
      <c r="AF64" s="24"/>
      <c r="AG64" s="16">
        <f>Y64</f>
        <v>507</v>
      </c>
      <c r="AH64" s="16"/>
      <c r="AI64" s="9"/>
      <c r="AJ64" s="4"/>
      <c r="AK64" s="2" t="s">
        <v>38</v>
      </c>
      <c r="AL64" s="29"/>
      <c r="AN64" s="24"/>
      <c r="AO64" s="16">
        <f>AG64</f>
        <v>507</v>
      </c>
      <c r="AP64" s="16"/>
      <c r="AQ64" s="9"/>
      <c r="AR64" s="4"/>
      <c r="AS64" s="2" t="s">
        <v>38</v>
      </c>
      <c r="AT64" s="5"/>
      <c r="AU64" s="5"/>
      <c r="AV64" s="5"/>
      <c r="AW64" s="16">
        <f t="shared" si="10"/>
        <v>507</v>
      </c>
      <c r="AX64" s="16"/>
      <c r="AY64" s="9"/>
      <c r="AZ64" s="4"/>
      <c r="BA64" s="2" t="s">
        <v>38</v>
      </c>
      <c r="BB64" s="5"/>
      <c r="BC64" s="5"/>
      <c r="BD64" s="5"/>
      <c r="BE64" s="16">
        <f t="shared" si="11"/>
        <v>507</v>
      </c>
      <c r="BF64" s="16"/>
      <c r="BG64" s="9"/>
      <c r="BH64" s="4"/>
      <c r="BI64" s="71" t="s">
        <v>37</v>
      </c>
      <c r="BJ64" s="71"/>
      <c r="BK64" s="71"/>
      <c r="BL64" s="71"/>
      <c r="BM64" s="78">
        <v>510</v>
      </c>
      <c r="BN64" s="78"/>
      <c r="BO64" s="74" t="str">
        <f t="shared" si="9"/>
        <v>U</v>
      </c>
      <c r="BP64" s="4"/>
      <c r="BQ64" s="5" t="s">
        <v>37</v>
      </c>
      <c r="BR64" s="5"/>
      <c r="BS64" s="5"/>
      <c r="BT64" s="5"/>
      <c r="BU64" s="16">
        <f>BM64</f>
        <v>510</v>
      </c>
      <c r="BV64" s="16"/>
      <c r="BW64" s="8"/>
    </row>
    <row r="65" spans="1:75" ht="12.75" hidden="1" customHeight="1" outlineLevel="1" x14ac:dyDescent="0.35">
      <c r="A65" s="179"/>
      <c r="C65" s="24" t="s">
        <v>11</v>
      </c>
      <c r="D65" s="24"/>
      <c r="E65" s="2" t="s">
        <v>38</v>
      </c>
      <c r="F65" s="29"/>
      <c r="H65" s="24"/>
      <c r="I65" s="16">
        <v>1141</v>
      </c>
      <c r="L65" s="2"/>
      <c r="M65" s="2" t="s">
        <v>38</v>
      </c>
      <c r="N65" s="29"/>
      <c r="P65" s="24"/>
      <c r="Q65" s="16">
        <f>I65</f>
        <v>1141</v>
      </c>
      <c r="R65" s="16"/>
      <c r="T65" s="2"/>
      <c r="U65" s="2" t="s">
        <v>38</v>
      </c>
      <c r="V65" s="29"/>
      <c r="X65" s="24"/>
      <c r="Y65" s="16">
        <f>Q65</f>
        <v>1141</v>
      </c>
      <c r="Z65" s="16"/>
      <c r="AA65" s="9"/>
      <c r="AB65" s="4"/>
      <c r="AC65" s="2" t="s">
        <v>38</v>
      </c>
      <c r="AD65" s="29"/>
      <c r="AF65" s="24"/>
      <c r="AG65" s="16">
        <f>Y65</f>
        <v>1141</v>
      </c>
      <c r="AH65" s="16"/>
      <c r="AI65" s="9"/>
      <c r="AJ65" s="4"/>
      <c r="AK65" s="2" t="s">
        <v>38</v>
      </c>
      <c r="AL65" s="29"/>
      <c r="AN65" s="24"/>
      <c r="AO65" s="16">
        <f>AG65</f>
        <v>1141</v>
      </c>
      <c r="AP65" s="16"/>
      <c r="AQ65" s="9"/>
      <c r="AR65" s="4"/>
      <c r="AS65" s="2" t="s">
        <v>38</v>
      </c>
      <c r="AT65" s="5"/>
      <c r="AU65" s="5"/>
      <c r="AV65" s="5"/>
      <c r="AW65" s="16">
        <f t="shared" si="10"/>
        <v>1141</v>
      </c>
      <c r="AX65" s="16"/>
      <c r="AY65" s="9"/>
      <c r="AZ65" s="4"/>
      <c r="BA65" s="2" t="s">
        <v>38</v>
      </c>
      <c r="BB65" s="5"/>
      <c r="BC65" s="5"/>
      <c r="BD65" s="5"/>
      <c r="BE65" s="16">
        <f t="shared" si="11"/>
        <v>1141</v>
      </c>
      <c r="BF65" s="16"/>
      <c r="BG65" s="9"/>
      <c r="BH65" s="4"/>
      <c r="BI65" s="71" t="s">
        <v>37</v>
      </c>
      <c r="BJ65" s="71"/>
      <c r="BK65" s="71"/>
      <c r="BL65" s="71"/>
      <c r="BM65" s="78">
        <v>1070</v>
      </c>
      <c r="BN65" s="78"/>
      <c r="BO65" s="74" t="str">
        <f t="shared" si="9"/>
        <v>F</v>
      </c>
      <c r="BP65" s="4"/>
      <c r="BQ65" s="5" t="s">
        <v>37</v>
      </c>
      <c r="BR65" s="5"/>
      <c r="BS65" s="5"/>
      <c r="BT65" s="5"/>
      <c r="BU65" s="16">
        <f>BM65</f>
        <v>1070</v>
      </c>
      <c r="BV65" s="16"/>
      <c r="BW65" s="8"/>
    </row>
    <row r="66" spans="1:75" ht="12.75" hidden="1" customHeight="1" outlineLevel="1" x14ac:dyDescent="0.35">
      <c r="A66" s="179"/>
      <c r="C66" s="24" t="s">
        <v>12</v>
      </c>
      <c r="D66" s="24"/>
      <c r="E66" s="2" t="s">
        <v>38</v>
      </c>
      <c r="F66" s="29"/>
      <c r="H66" s="24"/>
      <c r="I66" s="16">
        <v>788</v>
      </c>
      <c r="L66" s="2"/>
      <c r="M66" s="2" t="s">
        <v>38</v>
      </c>
      <c r="N66" s="29"/>
      <c r="P66" s="24"/>
      <c r="Q66" s="16">
        <f>I66</f>
        <v>788</v>
      </c>
      <c r="R66" s="16"/>
      <c r="T66" s="2"/>
      <c r="U66" s="2" t="s">
        <v>38</v>
      </c>
      <c r="V66" s="29"/>
      <c r="X66" s="24"/>
      <c r="Y66" s="16">
        <f>Q66</f>
        <v>788</v>
      </c>
      <c r="Z66" s="16"/>
      <c r="AA66" s="9"/>
      <c r="AB66" s="4"/>
      <c r="AC66" s="2" t="s">
        <v>38</v>
      </c>
      <c r="AD66" s="29"/>
      <c r="AF66" s="24"/>
      <c r="AG66" s="16">
        <f>Y66</f>
        <v>788</v>
      </c>
      <c r="AH66" s="16"/>
      <c r="AI66" s="9"/>
      <c r="AJ66" s="4"/>
      <c r="AK66" s="2" t="s">
        <v>38</v>
      </c>
      <c r="AL66" s="29"/>
      <c r="AN66" s="24"/>
      <c r="AO66" s="16">
        <f>AG66</f>
        <v>788</v>
      </c>
      <c r="AP66" s="16"/>
      <c r="AQ66" s="9"/>
      <c r="AR66" s="4"/>
      <c r="AS66" s="2" t="s">
        <v>38</v>
      </c>
      <c r="AT66" s="5"/>
      <c r="AU66" s="5"/>
      <c r="AV66" s="5"/>
      <c r="AW66" s="16">
        <f>AO66</f>
        <v>788</v>
      </c>
      <c r="AX66" s="16"/>
      <c r="AY66" s="9"/>
      <c r="AZ66" s="4"/>
      <c r="BA66" s="2" t="s">
        <v>38</v>
      </c>
      <c r="BB66" s="5"/>
      <c r="BC66" s="5"/>
      <c r="BD66" s="5"/>
      <c r="BE66" s="16">
        <f t="shared" si="11"/>
        <v>788</v>
      </c>
      <c r="BF66" s="16"/>
      <c r="BG66" s="9"/>
      <c r="BH66" s="4"/>
      <c r="BI66" s="71" t="s">
        <v>37</v>
      </c>
      <c r="BJ66" s="71"/>
      <c r="BK66" s="71"/>
      <c r="BL66" s="71"/>
      <c r="BM66" s="78">
        <v>810</v>
      </c>
      <c r="BN66" s="78"/>
      <c r="BO66" s="74" t="str">
        <f t="shared" si="9"/>
        <v>U</v>
      </c>
      <c r="BP66" s="4"/>
      <c r="BQ66" s="5" t="s">
        <v>37</v>
      </c>
      <c r="BR66" s="5"/>
      <c r="BS66" s="5"/>
      <c r="BT66" s="5"/>
      <c r="BU66" s="16">
        <f>BM66</f>
        <v>810</v>
      </c>
      <c r="BV66" s="16"/>
      <c r="BW66" s="8"/>
    </row>
    <row r="67" spans="1:75" ht="12.75" hidden="1" customHeight="1" outlineLevel="1" x14ac:dyDescent="0.35">
      <c r="A67" s="179"/>
      <c r="C67" s="24" t="s">
        <v>2</v>
      </c>
      <c r="D67" s="24"/>
      <c r="E67" s="2" t="s">
        <v>38</v>
      </c>
      <c r="F67" s="29"/>
      <c r="H67" s="24"/>
      <c r="I67" s="16">
        <v>0</v>
      </c>
      <c r="L67" s="2"/>
      <c r="M67" s="2" t="s">
        <v>38</v>
      </c>
      <c r="N67" s="29"/>
      <c r="P67" s="24"/>
      <c r="Q67" s="16">
        <v>0</v>
      </c>
      <c r="R67" s="16"/>
      <c r="T67" s="2"/>
      <c r="U67" s="2" t="s">
        <v>38</v>
      </c>
      <c r="V67" s="29"/>
      <c r="X67" s="24"/>
      <c r="Y67" s="16">
        <v>0</v>
      </c>
      <c r="Z67" s="16"/>
      <c r="AA67" s="9"/>
      <c r="AB67" s="4"/>
      <c r="AC67" s="2" t="s">
        <v>38</v>
      </c>
      <c r="AD67" s="29"/>
      <c r="AF67" s="24"/>
      <c r="AG67" s="16">
        <v>0</v>
      </c>
      <c r="AH67" s="16"/>
      <c r="AI67" s="9"/>
      <c r="AJ67" s="4"/>
      <c r="AK67" s="2" t="s">
        <v>38</v>
      </c>
      <c r="AL67" s="29"/>
      <c r="AN67" s="24"/>
      <c r="AO67" s="16">
        <v>0</v>
      </c>
      <c r="AP67" s="16"/>
      <c r="AQ67" s="9"/>
      <c r="AR67" s="4"/>
      <c r="AS67" s="2" t="s">
        <v>38</v>
      </c>
      <c r="AT67" s="5"/>
      <c r="AU67" s="5"/>
      <c r="AV67" s="5"/>
      <c r="AW67" s="16">
        <f t="shared" si="10"/>
        <v>0</v>
      </c>
      <c r="AX67" s="16"/>
      <c r="AY67" s="9"/>
      <c r="AZ67" s="4"/>
      <c r="BA67" s="2" t="s">
        <v>38</v>
      </c>
      <c r="BB67" s="5"/>
      <c r="BC67" s="5"/>
      <c r="BD67" s="5"/>
      <c r="BE67" s="16">
        <f t="shared" si="11"/>
        <v>0</v>
      </c>
      <c r="BF67" s="16"/>
      <c r="BG67" s="9"/>
      <c r="BH67" s="4"/>
      <c r="BI67" s="71" t="s">
        <v>37</v>
      </c>
      <c r="BJ67" s="71"/>
      <c r="BK67" s="71"/>
      <c r="BL67" s="71"/>
      <c r="BM67" s="78">
        <v>0</v>
      </c>
      <c r="BN67" s="78"/>
      <c r="BO67" s="74" t="s">
        <v>45</v>
      </c>
      <c r="BP67" s="4"/>
      <c r="BQ67" s="5" t="s">
        <v>37</v>
      </c>
      <c r="BR67" s="5"/>
      <c r="BS67" s="5"/>
      <c r="BT67" s="5"/>
      <c r="BU67" s="16">
        <v>0</v>
      </c>
      <c r="BV67" s="16"/>
      <c r="BW67" s="8"/>
    </row>
    <row r="68" spans="1:75" ht="12.75" customHeight="1" collapsed="1" x14ac:dyDescent="0.35">
      <c r="A68" s="179"/>
      <c r="C68" s="10" t="s">
        <v>44</v>
      </c>
      <c r="E68" s="2" t="s">
        <v>38</v>
      </c>
      <c r="F68" s="9"/>
      <c r="I68" s="16">
        <f>SUM(F61:I67)</f>
        <v>4375</v>
      </c>
      <c r="L68" s="2"/>
      <c r="M68" s="2" t="s">
        <v>38</v>
      </c>
      <c r="N68" s="9"/>
      <c r="Q68" s="16">
        <f>SUM(N61:Q67)</f>
        <v>4375</v>
      </c>
      <c r="R68" s="16"/>
      <c r="T68" s="2"/>
      <c r="U68" s="2" t="s">
        <v>38</v>
      </c>
      <c r="V68" s="9"/>
      <c r="Y68" s="16">
        <f>SUM(V61:Y67)</f>
        <v>4375</v>
      </c>
      <c r="Z68" s="16"/>
      <c r="AA68" s="9"/>
      <c r="AB68" s="4"/>
      <c r="AC68" s="2" t="s">
        <v>38</v>
      </c>
      <c r="AD68" s="9"/>
      <c r="AG68" s="16">
        <f>SUM(AD61:AG67)</f>
        <v>4375</v>
      </c>
      <c r="AH68" s="16"/>
      <c r="AI68" s="9"/>
      <c r="AJ68" s="4"/>
      <c r="AK68" s="2" t="s">
        <v>38</v>
      </c>
      <c r="AL68" s="9"/>
      <c r="AO68" s="16">
        <f>SUM(AL61:AO67)</f>
        <v>4375</v>
      </c>
      <c r="AP68" s="16"/>
      <c r="AQ68" s="9"/>
      <c r="AR68" s="4"/>
      <c r="AS68" s="2" t="s">
        <v>38</v>
      </c>
      <c r="AT68" s="5"/>
      <c r="AU68" s="5"/>
      <c r="AV68" s="5"/>
      <c r="AW68" s="16">
        <f>SUM(AW61:AX67)</f>
        <v>4375</v>
      </c>
      <c r="AX68" s="16"/>
      <c r="AY68" s="9"/>
      <c r="AZ68" s="4"/>
      <c r="BA68" s="2" t="s">
        <v>38</v>
      </c>
      <c r="BB68" s="5"/>
      <c r="BC68" s="5"/>
      <c r="BD68" s="5"/>
      <c r="BE68" s="16">
        <f>SUM(BE61:BE67)</f>
        <v>4375</v>
      </c>
      <c r="BF68" s="16"/>
      <c r="BG68" s="9"/>
      <c r="BH68" s="4"/>
      <c r="BI68" s="71" t="s">
        <v>37</v>
      </c>
      <c r="BJ68" s="71"/>
      <c r="BK68" s="71"/>
      <c r="BL68" s="71"/>
      <c r="BM68" s="78">
        <f>SUM(BM61:BN67)</f>
        <v>4437</v>
      </c>
      <c r="BN68" s="78"/>
      <c r="BO68" s="74" t="str">
        <f>IF(BM68&lt;BE68,"F","U")</f>
        <v>U</v>
      </c>
      <c r="BP68" s="4"/>
      <c r="BQ68" s="5" t="s">
        <v>37</v>
      </c>
      <c r="BR68" s="5"/>
      <c r="BS68" s="5"/>
      <c r="BT68" s="5"/>
      <c r="BU68" s="16">
        <f>SUM(BU61:BV67)</f>
        <v>4437</v>
      </c>
      <c r="BV68" s="16"/>
      <c r="BW68" s="8"/>
    </row>
    <row r="69" spans="1:75" ht="6.75" customHeight="1" x14ac:dyDescent="0.35">
      <c r="A69" s="179"/>
      <c r="C69" s="10"/>
      <c r="E69" s="2"/>
      <c r="F69" s="9"/>
      <c r="I69" s="16"/>
      <c r="L69" s="2"/>
      <c r="M69" s="2"/>
      <c r="N69" s="9"/>
      <c r="Q69" s="16"/>
      <c r="R69" s="16"/>
      <c r="T69" s="2"/>
      <c r="U69" s="2"/>
      <c r="V69" s="9"/>
      <c r="Y69" s="16"/>
      <c r="Z69" s="16"/>
      <c r="AA69" s="9"/>
      <c r="AB69" s="4"/>
      <c r="AC69" s="2"/>
      <c r="AD69" s="9"/>
      <c r="AG69" s="16"/>
      <c r="AH69" s="16"/>
      <c r="AI69" s="9"/>
      <c r="AJ69" s="4"/>
      <c r="AK69" s="2"/>
      <c r="AL69" s="9"/>
      <c r="AO69" s="16"/>
      <c r="AP69" s="16"/>
      <c r="AQ69" s="9"/>
      <c r="AR69" s="4"/>
      <c r="AS69" s="2"/>
      <c r="AT69" s="5"/>
      <c r="AU69" s="5"/>
      <c r="AV69" s="5"/>
      <c r="AW69" s="16"/>
      <c r="AX69" s="16"/>
      <c r="AY69" s="9"/>
      <c r="AZ69" s="4"/>
      <c r="BA69" s="2"/>
      <c r="BB69" s="5"/>
      <c r="BC69" s="5"/>
      <c r="BD69" s="5"/>
      <c r="BE69" s="16"/>
      <c r="BF69" s="16"/>
      <c r="BG69" s="9"/>
      <c r="BH69" s="4"/>
      <c r="BI69" s="5"/>
      <c r="BJ69" s="5"/>
      <c r="BK69" s="5"/>
      <c r="BL69" s="5"/>
      <c r="BM69" s="16"/>
      <c r="BN69" s="16"/>
      <c r="BO69" s="8"/>
      <c r="BP69" s="4"/>
      <c r="BQ69" s="5"/>
      <c r="BR69" s="5"/>
      <c r="BS69" s="5"/>
      <c r="BT69" s="5"/>
      <c r="BU69" s="16"/>
      <c r="BV69" s="16"/>
      <c r="BW69" s="8"/>
    </row>
    <row r="70" spans="1:75" ht="12.75" customHeight="1" x14ac:dyDescent="0.35">
      <c r="A70" s="179"/>
      <c r="C70" s="24" t="s">
        <v>13</v>
      </c>
      <c r="D70" s="24"/>
      <c r="E70" s="2" t="s">
        <v>38</v>
      </c>
      <c r="F70" s="29"/>
      <c r="H70" s="24"/>
      <c r="I70" s="16">
        <v>158</v>
      </c>
      <c r="L70" s="2"/>
      <c r="M70" s="2" t="s">
        <v>38</v>
      </c>
      <c r="N70" s="29"/>
      <c r="P70" s="24"/>
      <c r="Q70" s="16">
        <f>I70</f>
        <v>158</v>
      </c>
      <c r="R70" s="16"/>
      <c r="T70" s="2"/>
      <c r="U70" s="2" t="s">
        <v>38</v>
      </c>
      <c r="V70" s="29"/>
      <c r="X70" s="24"/>
      <c r="Y70" s="16">
        <f>Q70</f>
        <v>158</v>
      </c>
      <c r="Z70" s="16"/>
      <c r="AA70" s="9"/>
      <c r="AB70" s="4"/>
      <c r="AC70" s="2" t="s">
        <v>38</v>
      </c>
      <c r="AD70" s="29"/>
      <c r="AF70" s="24"/>
      <c r="AG70" s="16">
        <f>Y70</f>
        <v>158</v>
      </c>
      <c r="AH70" s="16"/>
      <c r="AI70" s="9"/>
      <c r="AJ70" s="4"/>
      <c r="AK70" s="2" t="s">
        <v>38</v>
      </c>
      <c r="AL70" s="29"/>
      <c r="AN70" s="24"/>
      <c r="AO70" s="16">
        <f>AG70</f>
        <v>158</v>
      </c>
      <c r="AP70" s="16"/>
      <c r="AQ70" s="9"/>
      <c r="AR70" s="4"/>
      <c r="AS70" s="2" t="s">
        <v>38</v>
      </c>
      <c r="AT70" s="5"/>
      <c r="AU70" s="5"/>
      <c r="AV70" s="5"/>
      <c r="AW70" s="16">
        <f>AO70</f>
        <v>158</v>
      </c>
      <c r="AX70" s="16"/>
      <c r="AY70" s="9"/>
      <c r="AZ70" s="4"/>
      <c r="BA70" s="2" t="s">
        <v>38</v>
      </c>
      <c r="BB70" s="5"/>
      <c r="BC70" s="5"/>
      <c r="BD70" s="5"/>
      <c r="BE70" s="16">
        <f>AW70</f>
        <v>158</v>
      </c>
      <c r="BF70" s="16"/>
      <c r="BG70" s="9"/>
      <c r="BH70" s="4"/>
      <c r="BI70" s="5" t="s">
        <v>38</v>
      </c>
      <c r="BJ70" s="5"/>
      <c r="BK70" s="5"/>
      <c r="BL70" s="5"/>
      <c r="BM70" s="16">
        <f>BE70</f>
        <v>158</v>
      </c>
      <c r="BN70" s="16"/>
      <c r="BO70" s="8"/>
      <c r="BP70" s="4"/>
      <c r="BQ70" s="71" t="s">
        <v>37</v>
      </c>
      <c r="BR70" s="71"/>
      <c r="BS70" s="71"/>
      <c r="BT70" s="71"/>
      <c r="BU70" s="78">
        <v>193</v>
      </c>
      <c r="BV70" s="78"/>
      <c r="BW70" s="74" t="str">
        <f>IF(BU70&lt;BM70,"F","U")</f>
        <v>U</v>
      </c>
    </row>
    <row r="71" spans="1:75" ht="6.75" customHeight="1" x14ac:dyDescent="0.35">
      <c r="A71" s="179"/>
      <c r="E71" s="2"/>
      <c r="F71" s="2"/>
      <c r="G71" s="2"/>
      <c r="L71" s="2"/>
      <c r="M71" s="2"/>
      <c r="N71" s="2"/>
      <c r="O71" s="2"/>
      <c r="P71" s="2"/>
      <c r="R71" s="2"/>
      <c r="T71" s="2"/>
      <c r="U71" s="2"/>
      <c r="V71" s="2"/>
      <c r="Z71" s="2"/>
      <c r="AA71" s="2"/>
      <c r="AB71" s="2"/>
      <c r="AC71" s="2"/>
      <c r="AD71" s="2"/>
      <c r="AH71" s="2"/>
      <c r="AI71" s="2"/>
      <c r="AJ71" s="2"/>
      <c r="AK71" s="2"/>
      <c r="AL71" s="2"/>
      <c r="AM71" s="2"/>
      <c r="AN71" s="2"/>
      <c r="AP71" s="2"/>
      <c r="AQ71" s="2"/>
      <c r="AR71" s="2"/>
      <c r="AS71" s="2"/>
      <c r="AT71" s="2"/>
      <c r="AU71" s="2"/>
      <c r="AV71" s="2"/>
      <c r="AX71" s="2"/>
      <c r="AY71" s="2"/>
      <c r="AZ71" s="2"/>
      <c r="BA71" s="2"/>
      <c r="BB71" s="2"/>
      <c r="BC71" s="2"/>
      <c r="BD71" s="2"/>
      <c r="BF71" s="2"/>
      <c r="BG71" s="2"/>
      <c r="BH71" s="2"/>
      <c r="BI71" s="2"/>
      <c r="BJ71" s="2"/>
      <c r="BK71" s="2"/>
      <c r="BL71" s="2"/>
      <c r="BM71" s="2"/>
      <c r="BN71" s="2"/>
      <c r="BO71" s="2"/>
      <c r="BP71" s="2"/>
      <c r="BQ71" s="2"/>
      <c r="BR71" s="2"/>
      <c r="BS71" s="2"/>
      <c r="BT71" s="2"/>
      <c r="BU71" s="2"/>
      <c r="BV71" s="2"/>
      <c r="BW71" s="2"/>
    </row>
    <row r="72" spans="1:75" ht="12.75" customHeight="1" x14ac:dyDescent="0.35">
      <c r="A72" s="179"/>
      <c r="C72" s="10" t="s">
        <v>14</v>
      </c>
      <c r="D72" s="10"/>
      <c r="E72" s="14" t="s">
        <v>38</v>
      </c>
      <c r="F72" s="12"/>
      <c r="H72" s="10"/>
      <c r="I72" s="38">
        <f>I58-I68-I70</f>
        <v>1027</v>
      </c>
      <c r="L72" s="2"/>
      <c r="M72" s="36" t="s">
        <v>40</v>
      </c>
      <c r="N72" s="5"/>
      <c r="O72" s="5"/>
      <c r="P72" s="5"/>
      <c r="Q72" s="38">
        <f>Q58-Q68-Q70</f>
        <v>891.04738989899033</v>
      </c>
      <c r="R72" s="38"/>
      <c r="S72" s="8"/>
      <c r="T72" s="2"/>
      <c r="U72" s="36" t="s">
        <v>40</v>
      </c>
      <c r="V72" s="5"/>
      <c r="Y72" s="38">
        <f>Y58-Y68-Y70</f>
        <v>962.31874298540788</v>
      </c>
      <c r="Z72" s="38"/>
      <c r="AB72" s="4"/>
      <c r="AC72" s="36" t="s">
        <v>40</v>
      </c>
      <c r="AD72" s="5"/>
      <c r="AG72" s="38">
        <f>AG58-AG68-AG70</f>
        <v>904.30031662416968</v>
      </c>
      <c r="AH72" s="38"/>
      <c r="AI72" s="10"/>
      <c r="AJ72" s="4"/>
      <c r="AK72" s="36" t="s">
        <v>40</v>
      </c>
      <c r="AL72" s="5"/>
      <c r="AM72" s="5"/>
      <c r="AN72" s="5"/>
      <c r="AO72" s="38">
        <f>AO58-AO68-AO70</f>
        <v>927.08595085320303</v>
      </c>
      <c r="AP72" s="38"/>
      <c r="AQ72" s="8"/>
      <c r="AR72" s="4"/>
      <c r="AS72" s="36" t="s">
        <v>40</v>
      </c>
      <c r="AT72" s="5"/>
      <c r="AU72" s="5"/>
      <c r="AV72" s="5"/>
      <c r="AW72" s="38">
        <f>AW58-AW68-AW70</f>
        <v>918.93330446080472</v>
      </c>
      <c r="AX72" s="38"/>
      <c r="AY72" s="10"/>
      <c r="AZ72" s="4"/>
      <c r="BA72" s="36" t="s">
        <v>40</v>
      </c>
      <c r="BB72" s="5"/>
      <c r="BC72" s="5"/>
      <c r="BD72" s="5"/>
      <c r="BE72" s="38">
        <f>BE58-BE68-BE70</f>
        <v>800.93330446080472</v>
      </c>
      <c r="BF72" s="38"/>
      <c r="BG72" s="10"/>
      <c r="BH72" s="4"/>
      <c r="BI72" s="36" t="s">
        <v>40</v>
      </c>
      <c r="BJ72" s="5"/>
      <c r="BK72" s="5"/>
      <c r="BL72" s="5"/>
      <c r="BM72" s="38">
        <f>BM58-BM68-BM70</f>
        <v>738.93330446080472</v>
      </c>
      <c r="BN72" s="38"/>
      <c r="BO72" s="10"/>
      <c r="BP72" s="4"/>
      <c r="BQ72" s="36" t="s">
        <v>37</v>
      </c>
      <c r="BR72" s="5"/>
      <c r="BS72" s="5"/>
      <c r="BT72" s="5"/>
      <c r="BU72" s="38">
        <f>BU58-BU68-BU70</f>
        <v>703.93330446080472</v>
      </c>
      <c r="BV72" s="38"/>
      <c r="BW72" s="10"/>
    </row>
    <row r="73" spans="1:75" ht="6.75" customHeight="1" x14ac:dyDescent="0.35">
      <c r="A73" s="179"/>
      <c r="C73" s="10"/>
      <c r="D73" s="10"/>
      <c r="E73" s="10"/>
      <c r="F73" s="10"/>
      <c r="G73" s="10"/>
      <c r="H73" s="10"/>
      <c r="I73" s="10"/>
      <c r="J73" s="5"/>
      <c r="K73" s="12"/>
      <c r="L73" s="2"/>
      <c r="M73" s="5"/>
      <c r="N73" s="5"/>
      <c r="O73" s="5"/>
      <c r="P73" s="5"/>
      <c r="Q73" s="38"/>
      <c r="R73" s="38"/>
      <c r="S73" s="8"/>
      <c r="T73" s="2"/>
      <c r="U73" s="5"/>
      <c r="V73" s="5"/>
      <c r="Y73" s="38"/>
      <c r="Z73" s="38"/>
      <c r="AA73" s="8"/>
      <c r="AB73" s="4"/>
      <c r="AC73" s="5"/>
      <c r="AD73" s="5"/>
      <c r="AG73" s="38"/>
      <c r="AH73" s="38"/>
      <c r="AI73" s="8"/>
      <c r="AJ73" s="4"/>
      <c r="AK73" s="5"/>
      <c r="AL73" s="5"/>
      <c r="AM73" s="5"/>
      <c r="AN73" s="5"/>
      <c r="AO73" s="38"/>
      <c r="AP73" s="38"/>
      <c r="AQ73" s="8"/>
      <c r="AR73" s="4"/>
      <c r="AS73" s="5"/>
      <c r="AT73" s="5"/>
      <c r="AU73" s="5"/>
      <c r="AV73" s="5"/>
      <c r="AW73" s="38"/>
      <c r="AX73" s="38"/>
      <c r="AY73" s="8"/>
      <c r="AZ73" s="4"/>
      <c r="BA73" s="5"/>
      <c r="BB73" s="5"/>
      <c r="BC73" s="5"/>
      <c r="BD73" s="5"/>
      <c r="BE73" s="38"/>
      <c r="BF73" s="38"/>
      <c r="BG73" s="8"/>
      <c r="BH73" s="4"/>
      <c r="BI73" s="5"/>
      <c r="BJ73" s="5"/>
      <c r="BK73" s="5"/>
      <c r="BL73" s="5"/>
      <c r="BM73" s="38"/>
      <c r="BN73" s="38"/>
      <c r="BO73" s="10"/>
      <c r="BP73" s="4"/>
      <c r="BQ73" s="5"/>
      <c r="BR73" s="5"/>
      <c r="BS73" s="5"/>
      <c r="BT73" s="5"/>
      <c r="BU73" s="38"/>
      <c r="BV73" s="38"/>
      <c r="BW73" s="10"/>
    </row>
    <row r="74" spans="1:75" ht="12.75" customHeight="1" x14ac:dyDescent="0.35">
      <c r="A74" s="179"/>
      <c r="C74" s="10" t="s">
        <v>39</v>
      </c>
      <c r="D74" s="10"/>
      <c r="E74" s="10"/>
      <c r="F74" s="10"/>
      <c r="G74" s="10"/>
      <c r="H74" s="10"/>
      <c r="I74" s="10"/>
      <c r="J74" s="5"/>
      <c r="K74" s="12"/>
      <c r="L74" s="2"/>
      <c r="M74" s="5"/>
      <c r="N74" s="5"/>
      <c r="O74" s="5"/>
      <c r="P74" s="5"/>
      <c r="Q74" s="38">
        <f>(Q72-I72)</f>
        <v>-135.95261010100967</v>
      </c>
      <c r="R74" s="38"/>
      <c r="S74" s="32" t="str">
        <f>IF(Q74&gt;0,"F","U")</f>
        <v>U</v>
      </c>
      <c r="T74" s="2"/>
      <c r="U74" s="5"/>
      <c r="V74" s="5"/>
      <c r="Y74" s="38">
        <f>(Y72-Q72)</f>
        <v>71.271353086417548</v>
      </c>
      <c r="Z74" s="38"/>
      <c r="AA74" s="32" t="str">
        <f>IF(Y74&gt;0,"F","U")</f>
        <v>F</v>
      </c>
      <c r="AB74" s="4"/>
      <c r="AC74" s="5"/>
      <c r="AD74" s="5"/>
      <c r="AG74" s="38">
        <f>(AG72-Y72)</f>
        <v>-58.018426361238198</v>
      </c>
      <c r="AH74" s="38"/>
      <c r="AI74" s="32" t="str">
        <f>IF(AG74&gt;0,"F","U")</f>
        <v>U</v>
      </c>
      <c r="AJ74" s="4"/>
      <c r="AK74" s="5"/>
      <c r="AL74" s="5"/>
      <c r="AM74" s="5"/>
      <c r="AN74" s="5"/>
      <c r="AO74" s="38">
        <f>(AO72-AG72)</f>
        <v>22.785634229033349</v>
      </c>
      <c r="AP74" s="38"/>
      <c r="AQ74" s="32" t="str">
        <f>IF(AO74&gt;0,"F","U")</f>
        <v>F</v>
      </c>
      <c r="AR74" s="4"/>
      <c r="AS74" s="5"/>
      <c r="AT74" s="5"/>
      <c r="AU74" s="5"/>
      <c r="AV74" s="5"/>
      <c r="AW74" s="38">
        <f>(AW72-AO72)</f>
        <v>-8.1526463923983101</v>
      </c>
      <c r="AX74" s="38"/>
      <c r="AY74" s="32" t="str">
        <f>IF(AW74&gt;0,"F","U")</f>
        <v>U</v>
      </c>
      <c r="AZ74" s="4"/>
      <c r="BA74" s="5"/>
      <c r="BB74" s="5"/>
      <c r="BC74" s="5"/>
      <c r="BD74" s="5"/>
      <c r="BE74" s="38">
        <f>(BE72-AW72)</f>
        <v>-118</v>
      </c>
      <c r="BF74" s="38"/>
      <c r="BG74" s="32" t="str">
        <f>IF(BE74&gt;0,"F","U")</f>
        <v>U</v>
      </c>
      <c r="BH74" s="4"/>
      <c r="BI74" s="5"/>
      <c r="BJ74" s="5"/>
      <c r="BK74" s="5"/>
      <c r="BL74" s="5"/>
      <c r="BM74" s="38">
        <f>(BM72-BE72)</f>
        <v>-62</v>
      </c>
      <c r="BN74" s="38"/>
      <c r="BO74" s="32" t="str">
        <f>IF(BM74&gt;0,"F","U")</f>
        <v>U</v>
      </c>
      <c r="BP74" s="4"/>
      <c r="BQ74" s="5"/>
      <c r="BR74" s="5"/>
      <c r="BS74" s="5"/>
      <c r="BT74" s="5"/>
      <c r="BU74" s="38">
        <f>(BU72-BM72)</f>
        <v>-35</v>
      </c>
      <c r="BV74" s="38"/>
      <c r="BW74" s="32" t="str">
        <f>IF(BU74&gt;0,"F","U")</f>
        <v>U</v>
      </c>
    </row>
    <row r="75" spans="1:75" s="86" customFormat="1" ht="6.75" customHeight="1" x14ac:dyDescent="0.35">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row>
    <row r="76" spans="1:75" s="10" customFormat="1" ht="6.75" customHeight="1" x14ac:dyDescent="0.35">
      <c r="J76" s="14"/>
      <c r="K76" s="14"/>
      <c r="L76" s="14"/>
      <c r="M76" s="14"/>
      <c r="N76" s="14"/>
      <c r="AJ76" s="1"/>
      <c r="AQ76" s="1"/>
      <c r="AR76" s="1"/>
      <c r="AS76" s="1"/>
      <c r="AT76" s="1"/>
      <c r="AU76" s="1"/>
      <c r="AV76" s="1"/>
      <c r="AW76" s="1"/>
      <c r="AX76" s="1"/>
      <c r="BC76" s="1"/>
      <c r="BD76" s="1"/>
      <c r="BE76" s="1"/>
      <c r="BF76" s="1"/>
      <c r="BK76" s="1"/>
      <c r="BL76" s="1"/>
      <c r="BM76" s="1"/>
      <c r="BN76" s="1"/>
      <c r="BS76" s="1"/>
      <c r="BT76" s="1"/>
      <c r="BU76" s="1"/>
      <c r="BV76" s="1"/>
    </row>
    <row r="77" spans="1:75" s="10" customFormat="1" ht="13.15" x14ac:dyDescent="0.35">
      <c r="A77" s="180" t="s">
        <v>58</v>
      </c>
      <c r="C77" s="10" t="s">
        <v>84</v>
      </c>
      <c r="J77" s="14"/>
      <c r="K77" s="14"/>
      <c r="L77" s="14"/>
      <c r="M77" s="14"/>
      <c r="N77" s="14"/>
      <c r="O77" s="14"/>
      <c r="P77" s="14"/>
      <c r="AJ77" s="15"/>
      <c r="AQ77" s="15"/>
      <c r="AR77" s="15"/>
      <c r="AS77" s="15"/>
      <c r="AT77" s="15"/>
      <c r="AU77" s="38"/>
      <c r="AV77" s="38"/>
      <c r="AW77" s="39"/>
      <c r="AX77" s="39"/>
      <c r="BC77" s="15"/>
      <c r="BD77" s="15"/>
      <c r="BE77" s="15"/>
      <c r="BF77" s="15"/>
      <c r="BK77" s="15"/>
      <c r="BL77" s="15"/>
      <c r="BM77" s="15"/>
      <c r="BN77" s="15"/>
      <c r="BS77" s="15"/>
      <c r="BT77" s="15"/>
      <c r="BU77" s="15"/>
      <c r="BV77" s="15"/>
    </row>
    <row r="78" spans="1:75" x14ac:dyDescent="0.35">
      <c r="A78" s="180"/>
      <c r="B78" s="33"/>
      <c r="C78" s="23" t="s">
        <v>59</v>
      </c>
      <c r="E78" s="2" t="s">
        <v>38</v>
      </c>
      <c r="F78" s="20"/>
      <c r="I78" s="16">
        <v>0</v>
      </c>
      <c r="L78" s="2"/>
      <c r="M78" s="5" t="s">
        <v>40</v>
      </c>
      <c r="N78" s="5"/>
      <c r="O78" s="5"/>
      <c r="P78" s="5"/>
      <c r="Q78" s="16">
        <f>I78/$I$10*Q$10</f>
        <v>0</v>
      </c>
      <c r="R78" s="16"/>
      <c r="S78" s="11"/>
      <c r="T78" s="2"/>
      <c r="U78" s="5" t="s">
        <v>40</v>
      </c>
      <c r="V78" s="5"/>
      <c r="Y78" s="16">
        <f>I78/$I$10*Y$10</f>
        <v>0</v>
      </c>
      <c r="Z78" s="16"/>
      <c r="AA78" s="11"/>
      <c r="AB78" s="4"/>
      <c r="AC78" s="70" t="s">
        <v>37</v>
      </c>
      <c r="AD78" s="70"/>
      <c r="AE78" s="75"/>
      <c r="AF78" s="75"/>
      <c r="AG78" s="76">
        <f>'France TP Details'!K8</f>
        <v>603</v>
      </c>
      <c r="AH78" s="76"/>
      <c r="AI78" s="74" t="str">
        <f>IF(AG78&gt;Y78,"F","U")</f>
        <v>F</v>
      </c>
      <c r="AJ78" s="4"/>
      <c r="AK78" s="2" t="s">
        <v>37</v>
      </c>
      <c r="AL78" s="2"/>
      <c r="AM78" s="2"/>
      <c r="AN78" s="2"/>
      <c r="AO78" s="13">
        <f>AG78</f>
        <v>603</v>
      </c>
      <c r="AP78" s="13"/>
      <c r="AQ78" s="11"/>
      <c r="AR78" s="4"/>
      <c r="AS78" s="2" t="str">
        <f>AK78</f>
        <v>A</v>
      </c>
      <c r="AT78" s="2"/>
      <c r="AU78" s="26"/>
      <c r="AV78" s="26"/>
      <c r="AW78" s="26">
        <f>AO78</f>
        <v>603</v>
      </c>
      <c r="AX78" s="13"/>
      <c r="AY78" s="11"/>
      <c r="AZ78" s="4"/>
      <c r="BA78" s="2" t="str">
        <f t="shared" ref="BA78:BB81" si="12">AS78</f>
        <v>A</v>
      </c>
      <c r="BB78" s="2">
        <f t="shared" si="12"/>
        <v>0</v>
      </c>
      <c r="BC78" s="2"/>
      <c r="BD78" s="2">
        <f t="shared" ref="BD78:BE81" si="13">AV78</f>
        <v>0</v>
      </c>
      <c r="BE78" s="26">
        <f t="shared" si="13"/>
        <v>603</v>
      </c>
      <c r="BF78" s="13"/>
      <c r="BG78" s="11"/>
      <c r="BH78" s="4"/>
      <c r="BI78" s="2" t="str">
        <f t="shared" ref="BI78:BJ81" si="14">BA78</f>
        <v>A</v>
      </c>
      <c r="BJ78" s="2">
        <f t="shared" si="14"/>
        <v>0</v>
      </c>
      <c r="BK78" s="2"/>
      <c r="BL78" s="2">
        <f t="shared" ref="BL78:BM81" si="15">BD78</f>
        <v>0</v>
      </c>
      <c r="BM78" s="26">
        <f t="shared" si="15"/>
        <v>603</v>
      </c>
      <c r="BN78" s="13"/>
      <c r="BO78" s="11"/>
      <c r="BP78" s="4"/>
      <c r="BQ78" s="2" t="str">
        <f t="shared" ref="BQ78:BR81" si="16">BI78</f>
        <v>A</v>
      </c>
      <c r="BR78" s="2">
        <f t="shared" si="16"/>
        <v>0</v>
      </c>
      <c r="BS78" s="2"/>
      <c r="BT78" s="2">
        <f t="shared" ref="BT78:BU81" si="17">BL78</f>
        <v>0</v>
      </c>
      <c r="BU78" s="26">
        <f t="shared" si="17"/>
        <v>603</v>
      </c>
      <c r="BV78" s="13"/>
      <c r="BW78" s="11"/>
    </row>
    <row r="79" spans="1:75" x14ac:dyDescent="0.35">
      <c r="A79" s="180"/>
      <c r="B79" s="33"/>
      <c r="C79" s="23" t="s">
        <v>48</v>
      </c>
      <c r="E79" s="2" t="s">
        <v>38</v>
      </c>
      <c r="F79" s="20"/>
      <c r="I79" s="16"/>
      <c r="L79" s="2"/>
      <c r="M79" s="5"/>
      <c r="N79" s="5"/>
      <c r="O79" s="5"/>
      <c r="P79" s="5"/>
      <c r="Q79" s="16"/>
      <c r="R79" s="16"/>
      <c r="S79" s="11"/>
      <c r="T79" s="2"/>
      <c r="U79" s="5"/>
      <c r="V79" s="5"/>
      <c r="Y79" s="16"/>
      <c r="Z79" s="16"/>
      <c r="AA79" s="11"/>
      <c r="AB79" s="4"/>
      <c r="AC79" s="2"/>
      <c r="AD79" s="2"/>
      <c r="AE79" s="40"/>
      <c r="AG79" s="13"/>
      <c r="AH79" s="13"/>
      <c r="AI79" s="8"/>
      <c r="AJ79" s="4"/>
      <c r="AK79" s="70" t="s">
        <v>37</v>
      </c>
      <c r="AL79" s="70"/>
      <c r="AM79" s="79">
        <f>AO79/AO78</f>
        <v>3.525704809286899</v>
      </c>
      <c r="AN79" s="70"/>
      <c r="AO79" s="78">
        <v>2126</v>
      </c>
      <c r="AP79" s="76"/>
      <c r="AQ79" s="74" t="str">
        <f>IF(AO79&gt;0,"F","U")</f>
        <v>F</v>
      </c>
      <c r="AR79" s="4"/>
      <c r="AS79" s="2" t="str">
        <f>AK79</f>
        <v>A</v>
      </c>
      <c r="AT79" s="2"/>
      <c r="AU79" s="25">
        <f>AM79</f>
        <v>3.525704809286899</v>
      </c>
      <c r="AV79" s="26"/>
      <c r="AW79" s="16">
        <f>AO79</f>
        <v>2126</v>
      </c>
      <c r="AX79" s="13"/>
      <c r="AY79" s="11"/>
      <c r="AZ79" s="4"/>
      <c r="BA79" s="2" t="str">
        <f t="shared" si="12"/>
        <v>A</v>
      </c>
      <c r="BB79" s="2">
        <f t="shared" si="12"/>
        <v>0</v>
      </c>
      <c r="BC79" s="2"/>
      <c r="BD79" s="2">
        <f t="shared" si="13"/>
        <v>0</v>
      </c>
      <c r="BE79" s="16">
        <f t="shared" si="13"/>
        <v>2126</v>
      </c>
      <c r="BF79" s="13"/>
      <c r="BG79" s="11"/>
      <c r="BH79" s="4"/>
      <c r="BI79" s="2" t="str">
        <f t="shared" si="14"/>
        <v>A</v>
      </c>
      <c r="BJ79" s="2">
        <f t="shared" si="14"/>
        <v>0</v>
      </c>
      <c r="BK79" s="2"/>
      <c r="BL79" s="2">
        <f t="shared" si="15"/>
        <v>0</v>
      </c>
      <c r="BM79" s="16">
        <f t="shared" si="15"/>
        <v>2126</v>
      </c>
      <c r="BN79" s="13"/>
      <c r="BO79" s="11"/>
      <c r="BP79" s="4"/>
      <c r="BQ79" s="2" t="str">
        <f t="shared" si="16"/>
        <v>A</v>
      </c>
      <c r="BR79" s="2">
        <f t="shared" si="16"/>
        <v>0</v>
      </c>
      <c r="BS79" s="2"/>
      <c r="BT79" s="2">
        <f t="shared" si="17"/>
        <v>0</v>
      </c>
      <c r="BU79" s="16">
        <f>BM79</f>
        <v>2126</v>
      </c>
      <c r="BV79" s="13"/>
      <c r="BW79" s="11"/>
    </row>
    <row r="80" spans="1:75" x14ac:dyDescent="0.35">
      <c r="A80" s="180"/>
      <c r="C80" s="23" t="s">
        <v>24</v>
      </c>
      <c r="E80" s="2" t="s">
        <v>38</v>
      </c>
      <c r="AE80" s="40"/>
      <c r="AG80" s="58"/>
      <c r="AK80" s="2" t="s">
        <v>38</v>
      </c>
      <c r="AM80" s="40">
        <f>AM30</f>
        <v>2.7693266832917707</v>
      </c>
      <c r="AO80" s="16">
        <f>AM80*AO78</f>
        <v>1669.9039900249377</v>
      </c>
      <c r="AS80" s="70" t="s">
        <v>37</v>
      </c>
      <c r="AT80" s="75"/>
      <c r="AU80" s="79">
        <f>'France TP Details'!K25</f>
        <v>2.7644001732351664</v>
      </c>
      <c r="AV80" s="80"/>
      <c r="AW80" s="78">
        <f>AU80*AW78</f>
        <v>1666.9333044608054</v>
      </c>
      <c r="AX80" s="75"/>
      <c r="AY80" s="74" t="str">
        <f>IF(AW80&gt;0,"F","U")</f>
        <v>F</v>
      </c>
      <c r="BA80" s="2" t="str">
        <f t="shared" si="12"/>
        <v>A</v>
      </c>
      <c r="BB80" s="2">
        <f t="shared" si="12"/>
        <v>0</v>
      </c>
      <c r="BC80" s="2"/>
      <c r="BD80" s="2">
        <f t="shared" si="13"/>
        <v>0</v>
      </c>
      <c r="BE80" s="16">
        <f t="shared" si="13"/>
        <v>1666.9333044608054</v>
      </c>
      <c r="BI80" s="2" t="str">
        <f t="shared" si="14"/>
        <v>A</v>
      </c>
      <c r="BJ80" s="2">
        <f t="shared" si="14"/>
        <v>0</v>
      </c>
      <c r="BK80" s="2"/>
      <c r="BL80" s="2">
        <f t="shared" si="15"/>
        <v>0</v>
      </c>
      <c r="BM80" s="16">
        <f t="shared" si="15"/>
        <v>1666.9333044608054</v>
      </c>
      <c r="BQ80" s="2" t="str">
        <f t="shared" si="16"/>
        <v>A</v>
      </c>
      <c r="BR80" s="2">
        <f t="shared" si="16"/>
        <v>0</v>
      </c>
      <c r="BS80" s="2"/>
      <c r="BT80" s="2">
        <f t="shared" si="17"/>
        <v>0</v>
      </c>
      <c r="BU80" s="16">
        <f t="shared" si="17"/>
        <v>1666.9333044608054</v>
      </c>
    </row>
    <row r="81" spans="1:75" x14ac:dyDescent="0.35">
      <c r="A81" s="180"/>
      <c r="C81" s="23" t="s">
        <v>47</v>
      </c>
      <c r="E81" s="2" t="s">
        <v>38</v>
      </c>
      <c r="AK81" s="2" t="s">
        <v>40</v>
      </c>
      <c r="AM81" s="40">
        <f>AM79-AM80</f>
        <v>0.75637812599512833</v>
      </c>
      <c r="AO81" s="16">
        <f>AO79-AO80</f>
        <v>456.09600997506232</v>
      </c>
      <c r="AS81" s="2" t="s">
        <v>37</v>
      </c>
      <c r="AU81" s="40">
        <f>AU79-AU80</f>
        <v>0.7613046360517326</v>
      </c>
      <c r="AW81" s="16">
        <f>AW79-AW80</f>
        <v>459.0666955391946</v>
      </c>
      <c r="BA81" s="2" t="str">
        <f t="shared" si="12"/>
        <v>A</v>
      </c>
      <c r="BB81" s="2">
        <f t="shared" si="12"/>
        <v>0</v>
      </c>
      <c r="BC81" s="2"/>
      <c r="BD81" s="2">
        <f t="shared" si="13"/>
        <v>0</v>
      </c>
      <c r="BE81" s="16">
        <f>AW81</f>
        <v>459.0666955391946</v>
      </c>
      <c r="BI81" s="2" t="str">
        <f t="shared" si="14"/>
        <v>A</v>
      </c>
      <c r="BJ81" s="2">
        <f t="shared" si="14"/>
        <v>0</v>
      </c>
      <c r="BK81" s="2"/>
      <c r="BL81" s="2">
        <f t="shared" si="15"/>
        <v>0</v>
      </c>
      <c r="BM81" s="16">
        <f t="shared" si="15"/>
        <v>459.0666955391946</v>
      </c>
      <c r="BQ81" s="2" t="str">
        <f t="shared" si="16"/>
        <v>A</v>
      </c>
      <c r="BR81" s="2">
        <f t="shared" si="16"/>
        <v>0</v>
      </c>
      <c r="BS81" s="2"/>
      <c r="BT81" s="2">
        <f t="shared" si="17"/>
        <v>0</v>
      </c>
      <c r="BU81" s="16">
        <f>BM81</f>
        <v>459.0666955391946</v>
      </c>
    </row>
    <row r="82" spans="1:75" ht="6.75" customHeight="1" x14ac:dyDescent="0.35">
      <c r="A82" s="180"/>
    </row>
    <row r="83" spans="1:75" ht="13.15" x14ac:dyDescent="0.35">
      <c r="A83" s="180"/>
      <c r="C83" s="10" t="s">
        <v>68</v>
      </c>
      <c r="AG83" s="38"/>
      <c r="AI83" s="32"/>
      <c r="AO83" s="38">
        <f>AO81</f>
        <v>456.09600997506232</v>
      </c>
      <c r="AQ83" s="32" t="str">
        <f>IF(AO83&gt;0,"F","U")</f>
        <v>F</v>
      </c>
      <c r="AW83" s="59">
        <f>AW81-AO81</f>
        <v>2.9706855641322818</v>
      </c>
      <c r="AY83" s="32" t="str">
        <f>IF(AW83&gt;0,"F","U")</f>
        <v>F</v>
      </c>
      <c r="BQ83" s="90" t="s">
        <v>20</v>
      </c>
      <c r="BR83" s="90"/>
      <c r="BS83" s="90"/>
      <c r="BT83" s="90"/>
      <c r="BU83" s="91">
        <f>AO83+AW83</f>
        <v>459.0666955391946</v>
      </c>
      <c r="BV83" s="92"/>
      <c r="BW83" s="93" t="str">
        <f>IF(BU83&gt;0,"F","U")</f>
        <v>F</v>
      </c>
    </row>
    <row r="84" spans="1:75" ht="6.75" customHeight="1" x14ac:dyDescent="0.35"/>
    <row r="85" spans="1:75" ht="13.15" x14ac:dyDescent="0.35">
      <c r="A85" s="180" t="s">
        <v>86</v>
      </c>
      <c r="C85" s="10" t="s">
        <v>69</v>
      </c>
    </row>
    <row r="86" spans="1:75" x14ac:dyDescent="0.35">
      <c r="A86" s="180"/>
      <c r="C86" s="23" t="s">
        <v>70</v>
      </c>
      <c r="BQ86" s="3" t="s">
        <v>37</v>
      </c>
      <c r="BU86" s="3">
        <v>79</v>
      </c>
    </row>
    <row r="87" spans="1:75" x14ac:dyDescent="0.35">
      <c r="A87" s="180"/>
      <c r="C87" s="23" t="s">
        <v>24</v>
      </c>
      <c r="BQ87" s="3" t="s">
        <v>37</v>
      </c>
      <c r="BU87" s="3">
        <v>0</v>
      </c>
    </row>
    <row r="88" spans="1:75" ht="13.15" x14ac:dyDescent="0.35">
      <c r="A88" s="180"/>
      <c r="C88" s="23" t="s">
        <v>47</v>
      </c>
      <c r="BQ88" s="90" t="s">
        <v>37</v>
      </c>
      <c r="BR88" s="90"/>
      <c r="BS88" s="90"/>
      <c r="BT88" s="90"/>
      <c r="BU88" s="90">
        <f>BU86-BU87</f>
        <v>79</v>
      </c>
      <c r="BV88" s="90"/>
      <c r="BW88" s="93" t="str">
        <f>IF(BU88&gt;0,"F","U")</f>
        <v>F</v>
      </c>
    </row>
    <row r="89" spans="1:75" s="86" customFormat="1" ht="6.75" customHeight="1" x14ac:dyDescent="0.35">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row>
    <row r="90" spans="1:75" ht="6.75" customHeight="1" x14ac:dyDescent="0.35"/>
    <row r="91" spans="1:75" ht="13.15" x14ac:dyDescent="0.35">
      <c r="A91" s="68"/>
      <c r="C91" s="10" t="s">
        <v>85</v>
      </c>
      <c r="BU91" s="54">
        <f>BU72+BU81+BU88</f>
        <v>1241.9999999999993</v>
      </c>
    </row>
    <row r="93" spans="1:75" x14ac:dyDescent="0.35">
      <c r="A93" s="115" t="s">
        <v>113</v>
      </c>
    </row>
    <row r="94" spans="1:75" ht="13.15" x14ac:dyDescent="0.35">
      <c r="A94" s="10"/>
    </row>
    <row r="95" spans="1:75" x14ac:dyDescent="0.35">
      <c r="A95" s="115" t="s">
        <v>114</v>
      </c>
    </row>
  </sheetData>
  <mergeCells count="14">
    <mergeCell ref="A85:A88"/>
    <mergeCell ref="AS4:AY4"/>
    <mergeCell ref="BA4:BG4"/>
    <mergeCell ref="BI4:BO4"/>
    <mergeCell ref="BQ4:BW4"/>
    <mergeCell ref="A7:A14"/>
    <mergeCell ref="A16:A74"/>
    <mergeCell ref="C4:C5"/>
    <mergeCell ref="E4:K4"/>
    <mergeCell ref="M4:S4"/>
    <mergeCell ref="U4:AA4"/>
    <mergeCell ref="AC4:AI4"/>
    <mergeCell ref="AK4:AQ4"/>
    <mergeCell ref="A77:A83"/>
  </mergeCells>
  <phoneticPr fontId="10" type="noConversion"/>
  <pageMargins left="0.511811023622047" right="0.511811023622047" top="1.14173228346457" bottom="0.74803149606299202" header="0.511811023622047" footer="0.511811023622047"/>
  <pageSetup paperSize="9" scale="60" fitToWidth="2" orientation="landscape" r:id="rId1"/>
  <headerFooter scaleWithDoc="0">
    <oddFooter>&amp;L&amp;"Agfa Rotis Sans Serif,Regular"(c) Markus Maedler | 2012-22&amp;R&amp;"Agfa Rotis Sans Serif,Regular"&amp;F | 3b</oddFooter>
  </headerFooter>
  <colBreaks count="1" manualBreakCount="1">
    <brk id="43"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L46"/>
  <sheetViews>
    <sheetView zoomScale="124" zoomScaleNormal="124" workbookViewId="0">
      <pane xSplit="1" topLeftCell="B1" activePane="topRight" state="frozen"/>
      <selection activeCell="A40" sqref="A40"/>
      <selection pane="topRight" activeCell="A3" sqref="A3"/>
    </sheetView>
  </sheetViews>
  <sheetFormatPr defaultColWidth="9.1328125" defaultRowHeight="12.75" x14ac:dyDescent="0.35"/>
  <cols>
    <col min="1" max="1" width="30.86328125" style="3" bestFit="1" customWidth="1"/>
    <col min="2" max="2" width="6.86328125" style="3" bestFit="1" customWidth="1"/>
    <col min="3" max="3" width="0.86328125" style="3" customWidth="1"/>
    <col min="4" max="4" width="5.59765625" style="3" bestFit="1" customWidth="1"/>
    <col min="5" max="5" width="0.86328125" style="3" customWidth="1"/>
    <col min="6" max="6" width="6.59765625" style="3" bestFit="1" customWidth="1"/>
    <col min="7" max="7" width="1.73046875" style="3" customWidth="1"/>
    <col min="8" max="8" width="6.86328125" style="3" customWidth="1"/>
    <col min="9" max="9" width="0.86328125" style="3" customWidth="1"/>
    <col min="10" max="10" width="5.59765625" style="3" bestFit="1" customWidth="1"/>
    <col min="11" max="11" width="0.86328125" style="3" customWidth="1"/>
    <col min="12" max="12" width="7.1328125" style="3" customWidth="1"/>
    <col min="13" max="13" width="0.86328125" style="3" customWidth="1"/>
    <col min="14" max="14" width="5.3984375" style="3" customWidth="1"/>
    <col min="15" max="15" width="1.59765625" style="3" customWidth="1"/>
    <col min="16" max="16" width="6.86328125" style="3" customWidth="1"/>
    <col min="17" max="17" width="0.86328125" style="3" customWidth="1"/>
    <col min="18" max="18" width="5.59765625" style="3" bestFit="1" customWidth="1"/>
    <col min="19" max="19" width="0.86328125" style="3" customWidth="1"/>
    <col min="20" max="20" width="7.1328125" style="3" customWidth="1"/>
    <col min="21" max="21" width="0.86328125" style="3" customWidth="1"/>
    <col min="22" max="22" width="5.3984375" style="3" customWidth="1"/>
    <col min="23" max="23" width="1.59765625" style="3" customWidth="1"/>
    <col min="24" max="24" width="6.86328125" style="3" customWidth="1"/>
    <col min="25" max="25" width="0.86328125" style="3" customWidth="1"/>
    <col min="26" max="26" width="5.59765625" style="3" bestFit="1" customWidth="1"/>
    <col min="27" max="27" width="0.86328125" style="3" customWidth="1"/>
    <col min="28" max="28" width="7.1328125" style="3" customWidth="1"/>
    <col min="29" max="29" width="0.86328125" style="3" customWidth="1"/>
    <col min="30" max="30" width="5.3984375" style="3" customWidth="1"/>
    <col min="31" max="31" width="1.73046875" style="3" customWidth="1"/>
    <col min="32" max="32" width="6.86328125" style="3" customWidth="1"/>
    <col min="33" max="33" width="0.86328125" style="3" customWidth="1"/>
    <col min="34" max="34" width="6" style="3" bestFit="1" customWidth="1"/>
    <col min="35" max="35" width="0.86328125" style="3" customWidth="1"/>
    <col min="36" max="36" width="6.59765625" style="3" bestFit="1" customWidth="1"/>
    <col min="37" max="37" width="0.86328125" style="3" customWidth="1"/>
    <col min="38" max="38" width="6.3984375" style="3" customWidth="1"/>
    <col min="39" max="16384" width="9.1328125" style="3"/>
  </cols>
  <sheetData>
    <row r="1" spans="1:38" ht="13.15" x14ac:dyDescent="0.35">
      <c r="A1" s="30" t="s">
        <v>51</v>
      </c>
    </row>
    <row r="2" spans="1:38" x14ac:dyDescent="0.35">
      <c r="A2" s="115" t="s">
        <v>151</v>
      </c>
    </row>
    <row r="3" spans="1:38" ht="13.15" x14ac:dyDescent="0.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ht="6.75" customHeight="1" x14ac:dyDescent="0.3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s="10" customFormat="1" ht="42" customHeight="1" x14ac:dyDescent="0.35">
      <c r="A5" s="14"/>
      <c r="B5" s="190" t="s">
        <v>61</v>
      </c>
      <c r="C5" s="190"/>
      <c r="D5" s="187"/>
      <c r="E5" s="187"/>
      <c r="F5" s="187"/>
      <c r="G5" s="14"/>
      <c r="H5" s="190" t="s">
        <v>62</v>
      </c>
      <c r="I5" s="190"/>
      <c r="J5" s="190"/>
      <c r="K5" s="190"/>
      <c r="L5" s="190"/>
      <c r="M5" s="190"/>
      <c r="N5" s="190"/>
      <c r="O5" s="14"/>
      <c r="P5" s="190" t="s">
        <v>65</v>
      </c>
      <c r="Q5" s="190"/>
      <c r="R5" s="190"/>
      <c r="S5" s="190"/>
      <c r="T5" s="190"/>
      <c r="U5" s="190"/>
      <c r="V5" s="190"/>
      <c r="W5" s="14"/>
      <c r="X5" s="190" t="s">
        <v>64</v>
      </c>
      <c r="Y5" s="190"/>
      <c r="Z5" s="190"/>
      <c r="AA5" s="190"/>
      <c r="AB5" s="190"/>
      <c r="AC5" s="190"/>
      <c r="AD5" s="190"/>
      <c r="AE5" s="14"/>
      <c r="AF5" s="190" t="s">
        <v>77</v>
      </c>
      <c r="AG5" s="190"/>
      <c r="AH5" s="190"/>
      <c r="AI5" s="190"/>
      <c r="AJ5" s="190"/>
      <c r="AK5" s="190"/>
      <c r="AL5" s="190"/>
    </row>
    <row r="6" spans="1:38" ht="25.5" x14ac:dyDescent="0.35">
      <c r="A6" s="2" t="s">
        <v>0</v>
      </c>
      <c r="B6" s="52" t="s">
        <v>35</v>
      </c>
      <c r="C6" s="53"/>
      <c r="D6" s="97" t="s">
        <v>36</v>
      </c>
      <c r="E6" s="5"/>
      <c r="F6" s="22" t="s">
        <v>20</v>
      </c>
      <c r="G6" s="2"/>
      <c r="H6" s="52" t="s">
        <v>35</v>
      </c>
      <c r="I6" s="53"/>
      <c r="J6" s="97" t="s">
        <v>36</v>
      </c>
      <c r="K6" s="5"/>
      <c r="L6" s="22" t="s">
        <v>20</v>
      </c>
      <c r="M6" s="2"/>
      <c r="N6" s="97" t="s">
        <v>21</v>
      </c>
      <c r="O6" s="2"/>
      <c r="P6" s="52" t="s">
        <v>35</v>
      </c>
      <c r="Q6" s="53"/>
      <c r="R6" s="97" t="s">
        <v>36</v>
      </c>
      <c r="S6" s="5"/>
      <c r="T6" s="22" t="s">
        <v>20</v>
      </c>
      <c r="U6" s="2"/>
      <c r="V6" s="97" t="s">
        <v>21</v>
      </c>
      <c r="W6" s="2"/>
      <c r="X6" s="52" t="s">
        <v>35</v>
      </c>
      <c r="Y6" s="53"/>
      <c r="Z6" s="97" t="s">
        <v>36</v>
      </c>
      <c r="AA6" s="5"/>
      <c r="AB6" s="22" t="s">
        <v>20</v>
      </c>
      <c r="AC6" s="2"/>
      <c r="AD6" s="97" t="s">
        <v>21</v>
      </c>
      <c r="AE6" s="2"/>
      <c r="AF6" s="52" t="s">
        <v>35</v>
      </c>
      <c r="AG6" s="53"/>
      <c r="AH6" s="97" t="s">
        <v>36</v>
      </c>
      <c r="AI6" s="5"/>
      <c r="AJ6" s="22" t="s">
        <v>20</v>
      </c>
      <c r="AK6" s="2"/>
      <c r="AL6" s="97" t="s">
        <v>21</v>
      </c>
    </row>
    <row r="7" spans="1:38" ht="6.75" customHeight="1" x14ac:dyDescent="0.3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ht="13.15" x14ac:dyDescent="0.35">
      <c r="A8" s="10" t="s">
        <v>63</v>
      </c>
      <c r="B8" s="5"/>
      <c r="C8" s="5"/>
      <c r="D8" s="5"/>
      <c r="E8" s="5"/>
      <c r="F8" s="2"/>
      <c r="G8" s="2"/>
      <c r="H8" s="5"/>
      <c r="I8" s="5"/>
      <c r="J8" s="5"/>
      <c r="K8" s="5"/>
      <c r="L8" s="6"/>
      <c r="M8" s="6"/>
      <c r="N8" s="6"/>
      <c r="O8" s="2"/>
      <c r="P8" s="5"/>
      <c r="Q8" s="5"/>
      <c r="R8" s="5"/>
      <c r="S8" s="5"/>
      <c r="T8" s="6"/>
      <c r="U8" s="6"/>
      <c r="V8" s="6"/>
      <c r="W8" s="2"/>
      <c r="X8" s="5"/>
      <c r="Y8" s="5"/>
      <c r="Z8" s="5"/>
      <c r="AA8" s="5"/>
      <c r="AB8" s="6"/>
      <c r="AC8" s="6"/>
      <c r="AD8" s="6"/>
      <c r="AE8" s="2"/>
      <c r="AF8" s="5"/>
      <c r="AG8" s="5"/>
      <c r="AH8" s="5"/>
      <c r="AI8" s="5"/>
      <c r="AJ8" s="6"/>
      <c r="AK8" s="6"/>
      <c r="AL8" s="6"/>
    </row>
    <row r="9" spans="1:38" x14ac:dyDescent="0.35">
      <c r="A9" s="23" t="s">
        <v>27</v>
      </c>
      <c r="B9" s="5" t="s">
        <v>37</v>
      </c>
      <c r="C9" s="5"/>
      <c r="D9" s="20"/>
      <c r="E9" s="20"/>
      <c r="F9" s="16">
        <f>F11-F10</f>
        <v>2972</v>
      </c>
      <c r="G9" s="2"/>
      <c r="H9" s="5" t="s">
        <v>40</v>
      </c>
      <c r="I9" s="5"/>
      <c r="J9" s="5"/>
      <c r="K9" s="5"/>
      <c r="L9" s="13">
        <f>L11-L10</f>
        <v>3575</v>
      </c>
      <c r="M9" s="13"/>
      <c r="N9" s="11"/>
      <c r="O9" s="2"/>
      <c r="P9" s="5" t="s">
        <v>37</v>
      </c>
      <c r="Q9" s="5"/>
      <c r="R9" s="20"/>
      <c r="S9" s="20"/>
      <c r="T9" s="16">
        <f>T11-T10</f>
        <v>2972</v>
      </c>
      <c r="U9" s="16"/>
      <c r="V9" s="11"/>
      <c r="W9" s="2"/>
      <c r="X9" s="5" t="s">
        <v>37</v>
      </c>
      <c r="Y9" s="5"/>
      <c r="Z9" s="20"/>
      <c r="AA9" s="20"/>
      <c r="AB9" s="16">
        <f>AB11-AB10</f>
        <v>2972</v>
      </c>
      <c r="AC9" s="16"/>
      <c r="AD9" s="11"/>
      <c r="AE9" s="2"/>
      <c r="AF9" s="5" t="s">
        <v>37</v>
      </c>
      <c r="AG9" s="5"/>
      <c r="AH9" s="5"/>
      <c r="AI9" s="5"/>
      <c r="AJ9" s="13">
        <f>AJ11-AJ10</f>
        <v>2972</v>
      </c>
      <c r="AK9" s="13"/>
      <c r="AL9" s="11"/>
    </row>
    <row r="10" spans="1:38" x14ac:dyDescent="0.35">
      <c r="A10" s="23" t="s">
        <v>26</v>
      </c>
      <c r="B10" s="5" t="s">
        <v>37</v>
      </c>
      <c r="C10" s="5"/>
      <c r="D10" s="20"/>
      <c r="E10" s="20"/>
      <c r="F10" s="16">
        <v>603</v>
      </c>
      <c r="G10" s="2"/>
      <c r="H10" s="5" t="s">
        <v>40</v>
      </c>
      <c r="I10" s="5"/>
      <c r="J10" s="5"/>
      <c r="K10" s="5"/>
      <c r="L10" s="13">
        <v>0</v>
      </c>
      <c r="M10" s="13"/>
      <c r="N10" s="11"/>
      <c r="O10" s="2"/>
      <c r="P10" s="5" t="s">
        <v>37</v>
      </c>
      <c r="Q10" s="5"/>
      <c r="R10" s="20"/>
      <c r="S10" s="20"/>
      <c r="T10" s="16">
        <v>603</v>
      </c>
      <c r="U10" s="16"/>
      <c r="V10" s="11"/>
      <c r="W10" s="2"/>
      <c r="X10" s="5" t="s">
        <v>37</v>
      </c>
      <c r="Y10" s="5"/>
      <c r="Z10" s="20"/>
      <c r="AA10" s="20"/>
      <c r="AB10" s="16">
        <v>603</v>
      </c>
      <c r="AC10" s="16"/>
      <c r="AD10" s="11"/>
      <c r="AE10" s="2"/>
      <c r="AF10" s="5" t="s">
        <v>37</v>
      </c>
      <c r="AG10" s="5"/>
      <c r="AH10" s="5"/>
      <c r="AI10" s="5"/>
      <c r="AJ10" s="13">
        <f>AB10</f>
        <v>603</v>
      </c>
      <c r="AK10" s="13"/>
      <c r="AL10" s="11"/>
    </row>
    <row r="11" spans="1:38" x14ac:dyDescent="0.35">
      <c r="A11" s="17" t="s">
        <v>71</v>
      </c>
      <c r="B11" s="5" t="s">
        <v>37</v>
      </c>
      <c r="C11" s="5"/>
      <c r="D11" s="20"/>
      <c r="E11" s="20"/>
      <c r="F11" s="16">
        <v>3575</v>
      </c>
      <c r="G11" s="2"/>
      <c r="H11" s="5" t="s">
        <v>40</v>
      </c>
      <c r="I11" s="5"/>
      <c r="J11" s="5"/>
      <c r="K11" s="5"/>
      <c r="L11" s="13">
        <f>F11</f>
        <v>3575</v>
      </c>
      <c r="M11" s="13"/>
      <c r="N11" s="11"/>
      <c r="O11" s="2"/>
      <c r="P11" s="5" t="s">
        <v>37</v>
      </c>
      <c r="Q11" s="5"/>
      <c r="R11" s="20"/>
      <c r="S11" s="20"/>
      <c r="T11" s="16">
        <v>3575</v>
      </c>
      <c r="U11" s="16"/>
      <c r="V11" s="11"/>
      <c r="W11" s="2"/>
      <c r="X11" s="5" t="s">
        <v>37</v>
      </c>
      <c r="Y11" s="5"/>
      <c r="Z11" s="20"/>
      <c r="AA11" s="20"/>
      <c r="AB11" s="16">
        <v>3575</v>
      </c>
      <c r="AC11" s="16"/>
      <c r="AD11" s="11"/>
      <c r="AE11" s="2"/>
      <c r="AF11" s="5" t="s">
        <v>37</v>
      </c>
      <c r="AG11" s="5"/>
      <c r="AH11" s="5"/>
      <c r="AI11" s="5"/>
      <c r="AJ11" s="13">
        <f>AB11</f>
        <v>3575</v>
      </c>
      <c r="AK11" s="13"/>
      <c r="AL11" s="11"/>
    </row>
    <row r="12" spans="1:38" ht="6.75" customHeight="1" x14ac:dyDescent="0.35">
      <c r="B12" s="2"/>
      <c r="C12" s="2"/>
      <c r="D12" s="2"/>
      <c r="E12" s="2"/>
      <c r="F12" s="2"/>
      <c r="G12" s="2"/>
      <c r="H12" s="2"/>
      <c r="I12" s="2"/>
      <c r="J12" s="2"/>
      <c r="K12" s="2"/>
      <c r="N12" s="2"/>
      <c r="O12" s="2"/>
      <c r="P12" s="2"/>
      <c r="Q12" s="2"/>
      <c r="R12" s="2"/>
      <c r="S12" s="2"/>
      <c r="T12" s="2"/>
      <c r="U12" s="2"/>
      <c r="V12" s="2"/>
      <c r="W12" s="2"/>
      <c r="X12" s="2"/>
      <c r="Y12" s="2"/>
      <c r="Z12" s="2"/>
      <c r="AA12" s="2"/>
      <c r="AB12" s="2"/>
      <c r="AC12" s="2"/>
      <c r="AD12" s="2"/>
      <c r="AE12" s="2"/>
      <c r="AF12" s="2"/>
      <c r="AG12" s="2"/>
      <c r="AH12" s="2"/>
      <c r="AI12" s="2"/>
      <c r="AL12" s="2"/>
    </row>
    <row r="13" spans="1:38" ht="13.15" x14ac:dyDescent="0.35">
      <c r="A13" s="10" t="s">
        <v>72</v>
      </c>
      <c r="B13" s="5"/>
      <c r="C13" s="5"/>
      <c r="D13" s="8"/>
      <c r="E13" s="8"/>
      <c r="F13" s="8"/>
      <c r="G13" s="2"/>
      <c r="H13" s="5"/>
      <c r="I13" s="5"/>
      <c r="J13" s="6"/>
      <c r="K13" s="6"/>
      <c r="N13" s="6"/>
      <c r="O13" s="2"/>
      <c r="P13" s="5"/>
      <c r="Q13" s="5"/>
      <c r="R13" s="8"/>
      <c r="S13" s="8"/>
      <c r="T13" s="8"/>
      <c r="U13" s="8"/>
      <c r="V13" s="6"/>
      <c r="W13" s="2"/>
      <c r="X13" s="5"/>
      <c r="Y13" s="5"/>
      <c r="Z13" s="8"/>
      <c r="AA13" s="8"/>
      <c r="AB13" s="8"/>
      <c r="AC13" s="8"/>
      <c r="AD13" s="6"/>
      <c r="AE13" s="2"/>
      <c r="AF13" s="5"/>
      <c r="AG13" s="5"/>
      <c r="AH13" s="6"/>
      <c r="AI13" s="6"/>
      <c r="AL13" s="6"/>
    </row>
    <row r="14" spans="1:38" ht="12.75" customHeight="1" x14ac:dyDescent="0.35">
      <c r="A14" s="23" t="s">
        <v>4</v>
      </c>
      <c r="G14" s="2"/>
      <c r="H14" s="2"/>
      <c r="I14" s="2"/>
      <c r="AE14" s="2"/>
      <c r="AF14" s="2"/>
      <c r="AG14" s="2"/>
    </row>
    <row r="15" spans="1:38" ht="12.75" customHeight="1" x14ac:dyDescent="0.35">
      <c r="A15" s="24" t="s">
        <v>54</v>
      </c>
      <c r="B15" s="2" t="s">
        <v>37</v>
      </c>
      <c r="C15" s="2"/>
      <c r="D15" s="25">
        <f>F15/F$9</f>
        <v>0.73183041722745623</v>
      </c>
      <c r="E15" s="25"/>
      <c r="F15" s="16">
        <v>2175</v>
      </c>
      <c r="G15" s="2"/>
      <c r="H15" s="2" t="s">
        <v>40</v>
      </c>
      <c r="I15" s="2"/>
      <c r="J15" s="25">
        <f>D15</f>
        <v>0.73183041722745623</v>
      </c>
      <c r="K15" s="25"/>
      <c r="L15" s="16">
        <f>J15*L$9</f>
        <v>2616.2937415881561</v>
      </c>
      <c r="M15" s="16"/>
      <c r="N15" s="2"/>
      <c r="O15" s="2"/>
      <c r="P15" s="2" t="s">
        <v>37</v>
      </c>
      <c r="Q15" s="2"/>
      <c r="R15" s="25">
        <f>D15</f>
        <v>0.73183041722745623</v>
      </c>
      <c r="S15" s="25"/>
      <c r="T15" s="16">
        <f>R15*T$9</f>
        <v>2175</v>
      </c>
      <c r="U15" s="16"/>
      <c r="V15" s="2"/>
      <c r="W15" s="2"/>
      <c r="X15" s="2" t="s">
        <v>37</v>
      </c>
      <c r="Y15" s="2"/>
      <c r="Z15" s="25">
        <f>J15</f>
        <v>0.73183041722745623</v>
      </c>
      <c r="AA15" s="25"/>
      <c r="AB15" s="16">
        <f>Z15*AB$9</f>
        <v>2175</v>
      </c>
      <c r="AC15" s="16"/>
      <c r="AD15" s="2"/>
      <c r="AE15" s="2"/>
      <c r="AF15" s="2" t="s">
        <v>37</v>
      </c>
      <c r="AG15" s="2"/>
      <c r="AH15" s="25">
        <f>Z15</f>
        <v>0.73183041722745623</v>
      </c>
      <c r="AI15" s="25"/>
      <c r="AJ15" s="16">
        <f>AH15*AJ$9</f>
        <v>2175</v>
      </c>
      <c r="AK15" s="16"/>
      <c r="AL15" s="2"/>
    </row>
    <row r="16" spans="1:38" ht="12.75" customHeight="1" x14ac:dyDescent="0.35">
      <c r="A16" s="24" t="s">
        <v>53</v>
      </c>
      <c r="B16" s="2" t="s">
        <v>37</v>
      </c>
      <c r="C16" s="2"/>
      <c r="D16" s="21">
        <f>F16/F15</f>
        <v>2.5779310344827584</v>
      </c>
      <c r="E16" s="21"/>
      <c r="F16" s="16">
        <v>5607</v>
      </c>
      <c r="G16" s="2"/>
      <c r="H16" s="2" t="s">
        <v>40</v>
      </c>
      <c r="I16" s="2"/>
      <c r="J16" s="25">
        <f>D16</f>
        <v>2.5779310344827584</v>
      </c>
      <c r="K16" s="25"/>
      <c r="L16" s="16">
        <f>J16*L15</f>
        <v>6744.6248317631216</v>
      </c>
      <c r="M16" s="16"/>
      <c r="O16" s="2"/>
      <c r="P16" s="2" t="s">
        <v>37</v>
      </c>
      <c r="Q16" s="2"/>
      <c r="R16" s="25">
        <f t="shared" ref="R16:R26" si="0">D16</f>
        <v>2.5779310344827584</v>
      </c>
      <c r="S16" s="25"/>
      <c r="T16" s="16">
        <v>17944</v>
      </c>
      <c r="U16" s="16"/>
      <c r="W16" s="2"/>
      <c r="X16" s="2" t="s">
        <v>37</v>
      </c>
      <c r="Y16" s="2"/>
      <c r="Z16" s="25">
        <f t="shared" ref="Z16:Z25" si="1">J16</f>
        <v>2.5779310344827584</v>
      </c>
      <c r="AA16" s="25"/>
      <c r="AB16" s="16">
        <v>17944</v>
      </c>
      <c r="AC16" s="16"/>
      <c r="AE16" s="2"/>
      <c r="AF16" s="2" t="s">
        <v>37</v>
      </c>
      <c r="AG16" s="2"/>
      <c r="AH16" s="25">
        <f>Z16</f>
        <v>2.5779310344827584</v>
      </c>
      <c r="AI16" s="25"/>
      <c r="AJ16" s="16">
        <v>17944</v>
      </c>
      <c r="AK16" s="16"/>
    </row>
    <row r="17" spans="1:37" ht="12.75" customHeight="1" x14ac:dyDescent="0.35">
      <c r="A17" s="24" t="s">
        <v>57</v>
      </c>
      <c r="B17" s="2"/>
      <c r="C17" s="2"/>
      <c r="D17" s="21">
        <f>D15*D16</f>
        <v>1.8866083445491248</v>
      </c>
      <c r="E17" s="21"/>
      <c r="F17" s="16"/>
      <c r="G17" s="2"/>
      <c r="H17" s="2"/>
      <c r="I17" s="2"/>
      <c r="J17" s="25">
        <f t="shared" ref="J17:J24" si="2">D17</f>
        <v>1.8866083445491248</v>
      </c>
      <c r="K17" s="25"/>
      <c r="L17" s="16"/>
      <c r="M17" s="16"/>
      <c r="O17" s="2"/>
      <c r="P17" s="2"/>
      <c r="Q17" s="2"/>
      <c r="R17" s="25">
        <f t="shared" si="0"/>
        <v>1.8866083445491248</v>
      </c>
      <c r="S17" s="25"/>
      <c r="T17" s="16"/>
      <c r="U17" s="16"/>
      <c r="W17" s="2"/>
      <c r="X17" s="2"/>
      <c r="Y17" s="2"/>
      <c r="Z17" s="25">
        <f t="shared" si="1"/>
        <v>1.8866083445491248</v>
      </c>
      <c r="AA17" s="25"/>
      <c r="AB17" s="16"/>
      <c r="AC17" s="16"/>
      <c r="AE17" s="2"/>
      <c r="AF17" s="2"/>
      <c r="AG17" s="2"/>
      <c r="AH17" s="25">
        <f>Z17</f>
        <v>1.8866083445491248</v>
      </c>
      <c r="AI17" s="25"/>
      <c r="AJ17" s="16"/>
      <c r="AK17" s="16"/>
    </row>
    <row r="18" spans="1:37" ht="12.75" customHeight="1" x14ac:dyDescent="0.35">
      <c r="A18" s="23" t="s">
        <v>17</v>
      </c>
      <c r="B18" s="2"/>
      <c r="C18" s="2"/>
      <c r="D18" s="2"/>
      <c r="E18" s="2"/>
      <c r="G18" s="2"/>
      <c r="H18" s="2"/>
      <c r="I18" s="2"/>
      <c r="J18" s="25"/>
      <c r="K18" s="25"/>
      <c r="O18" s="2"/>
      <c r="P18" s="2"/>
      <c r="Q18" s="2"/>
      <c r="R18" s="25"/>
      <c r="S18" s="25"/>
      <c r="W18" s="2"/>
      <c r="X18" s="2"/>
      <c r="Y18" s="2"/>
      <c r="Z18" s="25"/>
      <c r="AA18" s="25"/>
      <c r="AE18" s="2"/>
      <c r="AF18" s="2"/>
      <c r="AG18" s="2"/>
      <c r="AH18" s="25"/>
      <c r="AI18" s="25"/>
    </row>
    <row r="19" spans="1:37" ht="12.75" customHeight="1" x14ac:dyDescent="0.35">
      <c r="A19" s="24" t="s">
        <v>54</v>
      </c>
      <c r="B19" s="2" t="s">
        <v>37</v>
      </c>
      <c r="C19" s="2"/>
      <c r="D19" s="25">
        <f>F19/F$9</f>
        <v>0.48788694481830419</v>
      </c>
      <c r="E19" s="25"/>
      <c r="F19" s="16">
        <v>1450</v>
      </c>
      <c r="G19" s="2"/>
      <c r="H19" s="2" t="s">
        <v>40</v>
      </c>
      <c r="I19" s="2"/>
      <c r="J19" s="25">
        <f t="shared" si="2"/>
        <v>0.48788694481830419</v>
      </c>
      <c r="K19" s="25"/>
      <c r="L19" s="16">
        <f>J19*L$9</f>
        <v>1744.1958277254375</v>
      </c>
      <c r="M19" s="16"/>
      <c r="O19" s="2"/>
      <c r="P19" s="2" t="s">
        <v>37</v>
      </c>
      <c r="Q19" s="2"/>
      <c r="R19" s="25">
        <f t="shared" si="0"/>
        <v>0.48788694481830419</v>
      </c>
      <c r="S19" s="25"/>
      <c r="T19" s="16">
        <v>1450</v>
      </c>
      <c r="U19" s="16"/>
      <c r="W19" s="2"/>
      <c r="X19" s="2" t="s">
        <v>37</v>
      </c>
      <c r="Y19" s="2"/>
      <c r="Z19" s="25">
        <f t="shared" si="1"/>
        <v>0.48788694481830419</v>
      </c>
      <c r="AA19" s="25"/>
      <c r="AB19" s="16">
        <v>1450</v>
      </c>
      <c r="AC19" s="16"/>
      <c r="AE19" s="2"/>
      <c r="AF19" s="2" t="s">
        <v>37</v>
      </c>
      <c r="AG19" s="2"/>
      <c r="AH19" s="25">
        <f t="shared" ref="AH19:AH25" si="3">Z19</f>
        <v>0.48788694481830419</v>
      </c>
      <c r="AI19" s="25"/>
      <c r="AJ19" s="16">
        <v>1450</v>
      </c>
      <c r="AK19" s="16"/>
    </row>
    <row r="20" spans="1:37" ht="12.75" customHeight="1" x14ac:dyDescent="0.35">
      <c r="A20" s="24" t="s">
        <v>53</v>
      </c>
      <c r="B20" s="2" t="s">
        <v>37</v>
      </c>
      <c r="C20" s="2"/>
      <c r="D20" s="21">
        <f>F20/F19</f>
        <v>1.5186206896551724</v>
      </c>
      <c r="E20" s="21"/>
      <c r="F20" s="16">
        <v>2202</v>
      </c>
      <c r="G20" s="2"/>
      <c r="H20" s="2" t="s">
        <v>40</v>
      </c>
      <c r="I20" s="2"/>
      <c r="J20" s="25">
        <f t="shared" si="2"/>
        <v>1.5186206896551724</v>
      </c>
      <c r="K20" s="25"/>
      <c r="L20" s="16">
        <f>J20*L19</f>
        <v>2648.771870794078</v>
      </c>
      <c r="M20" s="16"/>
      <c r="O20" s="2"/>
      <c r="P20" s="2" t="s">
        <v>37</v>
      </c>
      <c r="Q20" s="2"/>
      <c r="R20" s="25">
        <f t="shared" si="0"/>
        <v>1.5186206896551724</v>
      </c>
      <c r="S20" s="25"/>
      <c r="T20" s="16">
        <v>7047</v>
      </c>
      <c r="U20" s="16"/>
      <c r="W20" s="2"/>
      <c r="X20" s="2" t="s">
        <v>37</v>
      </c>
      <c r="Y20" s="2"/>
      <c r="Z20" s="25">
        <f t="shared" si="1"/>
        <v>1.5186206896551724</v>
      </c>
      <c r="AA20" s="25"/>
      <c r="AB20" s="16">
        <v>7047</v>
      </c>
      <c r="AC20" s="16"/>
      <c r="AE20" s="2"/>
      <c r="AF20" s="2" t="s">
        <v>37</v>
      </c>
      <c r="AG20" s="2"/>
      <c r="AH20" s="25">
        <f t="shared" si="3"/>
        <v>1.5186206896551724</v>
      </c>
      <c r="AI20" s="25"/>
      <c r="AJ20" s="16">
        <v>7047</v>
      </c>
      <c r="AK20" s="16"/>
    </row>
    <row r="21" spans="1:37" ht="12.75" customHeight="1" x14ac:dyDescent="0.35">
      <c r="A21" s="24" t="s">
        <v>57</v>
      </c>
      <c r="B21" s="2"/>
      <c r="C21" s="2"/>
      <c r="D21" s="21">
        <f>D19*D20</f>
        <v>0.74091520861372817</v>
      </c>
      <c r="E21" s="21"/>
      <c r="F21" s="16"/>
      <c r="G21" s="2"/>
      <c r="H21" s="2"/>
      <c r="I21" s="2"/>
      <c r="J21" s="25">
        <f t="shared" si="2"/>
        <v>0.74091520861372817</v>
      </c>
      <c r="K21" s="25"/>
      <c r="L21" s="16"/>
      <c r="M21" s="16"/>
      <c r="O21" s="2"/>
      <c r="P21" s="2"/>
      <c r="Q21" s="2"/>
      <c r="R21" s="25">
        <f t="shared" si="0"/>
        <v>0.74091520861372817</v>
      </c>
      <c r="S21" s="25"/>
      <c r="T21" s="16"/>
      <c r="U21" s="16"/>
      <c r="W21" s="2"/>
      <c r="X21" s="2"/>
      <c r="Y21" s="2"/>
      <c r="Z21" s="25">
        <f t="shared" si="1"/>
        <v>0.74091520861372817</v>
      </c>
      <c r="AA21" s="25"/>
      <c r="AB21" s="16"/>
      <c r="AC21" s="16"/>
      <c r="AE21" s="2"/>
      <c r="AF21" s="2"/>
      <c r="AG21" s="2"/>
      <c r="AH21" s="25">
        <f t="shared" si="3"/>
        <v>0.74091520861372817</v>
      </c>
      <c r="AI21" s="25"/>
      <c r="AJ21" s="16"/>
      <c r="AK21" s="16"/>
    </row>
    <row r="22" spans="1:37" ht="12.75" customHeight="1" x14ac:dyDescent="0.35">
      <c r="A22" s="23" t="s">
        <v>1</v>
      </c>
      <c r="B22" s="2"/>
      <c r="C22" s="2"/>
      <c r="D22" s="2"/>
      <c r="E22" s="2"/>
      <c r="G22" s="2"/>
      <c r="H22" s="2"/>
      <c r="I22" s="2"/>
      <c r="J22" s="25"/>
      <c r="K22" s="25"/>
      <c r="O22" s="2"/>
      <c r="P22" s="2"/>
      <c r="Q22" s="2"/>
      <c r="R22" s="25"/>
      <c r="S22" s="25"/>
      <c r="W22" s="2"/>
      <c r="X22" s="2"/>
      <c r="Y22" s="2"/>
      <c r="Z22" s="25"/>
      <c r="AA22" s="25"/>
      <c r="AE22" s="2"/>
      <c r="AF22" s="2"/>
      <c r="AG22" s="2"/>
      <c r="AH22" s="25"/>
      <c r="AI22" s="25"/>
    </row>
    <row r="23" spans="1:37" ht="12.75" customHeight="1" x14ac:dyDescent="0.35">
      <c r="A23" s="24" t="s">
        <v>55</v>
      </c>
      <c r="B23" s="2" t="s">
        <v>37</v>
      </c>
      <c r="C23" s="2"/>
      <c r="D23" s="25">
        <f>F23/F$9</f>
        <v>9.8283983849259769E-3</v>
      </c>
      <c r="E23" s="25"/>
      <c r="F23" s="25">
        <v>29.21</v>
      </c>
      <c r="G23" s="2"/>
      <c r="H23" s="2" t="s">
        <v>40</v>
      </c>
      <c r="I23" s="2"/>
      <c r="J23" s="25">
        <f t="shared" si="2"/>
        <v>9.8283983849259769E-3</v>
      </c>
      <c r="K23" s="25"/>
      <c r="L23" s="21">
        <f>J23*L$9</f>
        <v>35.136524226110367</v>
      </c>
      <c r="M23" s="21"/>
      <c r="O23" s="2"/>
      <c r="P23" s="2" t="s">
        <v>37</v>
      </c>
      <c r="Q23" s="2"/>
      <c r="R23" s="25">
        <f t="shared" si="0"/>
        <v>9.8283983849259769E-3</v>
      </c>
      <c r="S23" s="25"/>
      <c r="T23" s="25">
        <v>29.21</v>
      </c>
      <c r="U23" s="25"/>
      <c r="W23" s="2"/>
      <c r="X23" s="2" t="s">
        <v>37</v>
      </c>
      <c r="Y23" s="2"/>
      <c r="Z23" s="25">
        <f t="shared" si="1"/>
        <v>9.8283983849259769E-3</v>
      </c>
      <c r="AA23" s="25"/>
      <c r="AB23" s="25">
        <v>29.21</v>
      </c>
      <c r="AC23" s="25"/>
      <c r="AE23" s="2"/>
      <c r="AF23" s="2" t="s">
        <v>37</v>
      </c>
      <c r="AG23" s="2"/>
      <c r="AH23" s="25">
        <f t="shared" si="3"/>
        <v>9.8283983849259769E-3</v>
      </c>
      <c r="AI23" s="25"/>
      <c r="AJ23" s="25">
        <v>29.21</v>
      </c>
      <c r="AK23" s="25"/>
    </row>
    <row r="24" spans="1:37" ht="12.75" customHeight="1" x14ac:dyDescent="0.35">
      <c r="A24" s="24" t="s">
        <v>56</v>
      </c>
      <c r="B24" s="2" t="s">
        <v>37</v>
      </c>
      <c r="C24" s="2"/>
      <c r="D24" s="21">
        <f>F24/F23</f>
        <v>8.1478945566586791</v>
      </c>
      <c r="E24" s="21"/>
      <c r="F24" s="16">
        <v>238</v>
      </c>
      <c r="G24" s="2"/>
      <c r="H24" s="2" t="s">
        <v>40</v>
      </c>
      <c r="I24" s="2"/>
      <c r="J24" s="25">
        <f t="shared" si="2"/>
        <v>8.1478945566586791</v>
      </c>
      <c r="K24" s="25"/>
      <c r="L24" s="16">
        <f>J24*L23</f>
        <v>286.28869448183048</v>
      </c>
      <c r="M24" s="16"/>
      <c r="O24" s="2"/>
      <c r="P24" s="2" t="s">
        <v>37</v>
      </c>
      <c r="Q24" s="2"/>
      <c r="R24" s="25">
        <f t="shared" si="0"/>
        <v>8.1478945566586791</v>
      </c>
      <c r="S24" s="25"/>
      <c r="T24" s="16">
        <v>763</v>
      </c>
      <c r="U24" s="16"/>
      <c r="W24" s="2"/>
      <c r="X24" s="2" t="s">
        <v>37</v>
      </c>
      <c r="Y24" s="2"/>
      <c r="Z24" s="25">
        <f t="shared" si="1"/>
        <v>8.1478945566586791</v>
      </c>
      <c r="AA24" s="25"/>
      <c r="AB24" s="16">
        <v>763</v>
      </c>
      <c r="AC24" s="16"/>
      <c r="AE24" s="2"/>
      <c r="AF24" s="2" t="s">
        <v>37</v>
      </c>
      <c r="AG24" s="2"/>
      <c r="AH24" s="25">
        <f t="shared" si="3"/>
        <v>8.1478945566586791</v>
      </c>
      <c r="AI24" s="25"/>
      <c r="AJ24" s="16">
        <v>763</v>
      </c>
      <c r="AK24" s="16"/>
    </row>
    <row r="25" spans="1:37" ht="12.75" customHeight="1" x14ac:dyDescent="0.35">
      <c r="A25" s="24" t="s">
        <v>57</v>
      </c>
      <c r="B25" s="2"/>
      <c r="C25" s="2"/>
      <c r="D25" s="21">
        <f>D23*D24</f>
        <v>8.0080753701211316E-2</v>
      </c>
      <c r="E25" s="21"/>
      <c r="F25" s="16"/>
      <c r="G25" s="2"/>
      <c r="H25" s="2"/>
      <c r="I25" s="2"/>
      <c r="J25" s="21">
        <f>J23*J24</f>
        <v>8.0080753701211316E-2</v>
      </c>
      <c r="K25" s="21"/>
      <c r="L25" s="16"/>
      <c r="M25" s="16"/>
      <c r="O25" s="2"/>
      <c r="P25" s="2"/>
      <c r="Q25" s="2"/>
      <c r="R25" s="25">
        <f t="shared" si="0"/>
        <v>8.0080753701211316E-2</v>
      </c>
      <c r="S25" s="25"/>
      <c r="T25" s="16"/>
      <c r="U25" s="16"/>
      <c r="W25" s="2"/>
      <c r="X25" s="2"/>
      <c r="Y25" s="2"/>
      <c r="Z25" s="25">
        <f t="shared" si="1"/>
        <v>8.0080753701211316E-2</v>
      </c>
      <c r="AA25" s="25"/>
      <c r="AB25" s="16"/>
      <c r="AC25" s="16"/>
      <c r="AE25" s="2"/>
      <c r="AF25" s="2"/>
      <c r="AG25" s="2"/>
      <c r="AH25" s="25">
        <f t="shared" si="3"/>
        <v>8.0080753701211316E-2</v>
      </c>
      <c r="AI25" s="25"/>
      <c r="AJ25" s="16"/>
      <c r="AK25" s="16"/>
    </row>
    <row r="26" spans="1:37" s="10" customFormat="1" ht="12.75" customHeight="1" x14ac:dyDescent="0.35">
      <c r="A26" s="30" t="s">
        <v>24</v>
      </c>
      <c r="B26" s="14" t="s">
        <v>37</v>
      </c>
      <c r="C26" s="14"/>
      <c r="D26" s="60">
        <f>D17+D21+D25</f>
        <v>2.7076043068640643</v>
      </c>
      <c r="E26" s="60"/>
      <c r="F26" s="38">
        <f>D26*F9</f>
        <v>8046.9999999999991</v>
      </c>
      <c r="G26" s="14"/>
      <c r="H26" s="14" t="s">
        <v>40</v>
      </c>
      <c r="I26" s="14"/>
      <c r="J26" s="60">
        <f>J17+J21+J25</f>
        <v>2.7076043068640643</v>
      </c>
      <c r="K26" s="60"/>
      <c r="L26" s="38">
        <f>J26*L9</f>
        <v>9679.6853970390293</v>
      </c>
      <c r="M26" s="38"/>
      <c r="O26" s="14"/>
      <c r="P26" s="14" t="s">
        <v>37</v>
      </c>
      <c r="Q26" s="14"/>
      <c r="R26" s="60">
        <f t="shared" si="0"/>
        <v>2.7076043068640643</v>
      </c>
      <c r="S26" s="60"/>
      <c r="T26" s="38">
        <f>R26*T9</f>
        <v>8046.9999999999991</v>
      </c>
      <c r="U26" s="38"/>
      <c r="W26" s="14"/>
      <c r="X26" s="14" t="s">
        <v>37</v>
      </c>
      <c r="Y26" s="14"/>
      <c r="Z26" s="60">
        <f>Z17+Z21+Z25</f>
        <v>2.7076043068640643</v>
      </c>
      <c r="AA26" s="60"/>
      <c r="AB26" s="38">
        <f>Z26*AB9</f>
        <v>8046.9999999999991</v>
      </c>
      <c r="AC26" s="38"/>
      <c r="AE26" s="14"/>
      <c r="AF26" s="14" t="s">
        <v>37</v>
      </c>
      <c r="AG26" s="14"/>
      <c r="AH26" s="56">
        <f>AH17+AH21+AH25</f>
        <v>2.7076043068640643</v>
      </c>
      <c r="AI26" s="56"/>
      <c r="AJ26" s="38">
        <f>AH26*AJ9</f>
        <v>8046.9999999999991</v>
      </c>
      <c r="AK26" s="38"/>
    </row>
    <row r="27" spans="1:37" ht="12.75" customHeight="1" x14ac:dyDescent="0.35">
      <c r="A27" s="17"/>
      <c r="B27" s="2"/>
      <c r="C27" s="2"/>
      <c r="D27" s="25"/>
      <c r="E27" s="25"/>
      <c r="F27" s="16"/>
      <c r="G27" s="2"/>
      <c r="H27" s="2"/>
      <c r="I27" s="2"/>
      <c r="J27" s="25"/>
      <c r="K27" s="25"/>
      <c r="L27" s="16"/>
      <c r="M27" s="16"/>
      <c r="O27" s="2"/>
      <c r="P27" s="2"/>
      <c r="Q27" s="2"/>
      <c r="R27" s="25"/>
      <c r="S27" s="25"/>
      <c r="T27" s="16"/>
      <c r="U27" s="16"/>
      <c r="W27" s="2"/>
      <c r="X27" s="2"/>
      <c r="Y27" s="2"/>
      <c r="Z27" s="25"/>
      <c r="AA27" s="25"/>
      <c r="AB27" s="16"/>
      <c r="AC27" s="16"/>
      <c r="AE27" s="2"/>
      <c r="AF27" s="2"/>
      <c r="AG27" s="2"/>
      <c r="AH27" s="56"/>
      <c r="AI27" s="56"/>
      <c r="AJ27" s="16"/>
      <c r="AK27" s="16"/>
    </row>
    <row r="28" spans="1:37" ht="13.15" x14ac:dyDescent="0.35">
      <c r="A28" s="10" t="s">
        <v>80</v>
      </c>
    </row>
    <row r="29" spans="1:37" x14ac:dyDescent="0.35">
      <c r="A29" s="23" t="s">
        <v>60</v>
      </c>
      <c r="D29" s="40"/>
      <c r="E29" s="40"/>
      <c r="F29" s="16"/>
      <c r="L29" s="3">
        <v>0</v>
      </c>
      <c r="P29" s="98" t="s">
        <v>38</v>
      </c>
      <c r="Q29" s="2"/>
      <c r="R29" s="40">
        <f>'France TP Details'!E25</f>
        <v>2.7693266832917702</v>
      </c>
      <c r="S29" s="40"/>
      <c r="T29" s="16">
        <f>R29*T10</f>
        <v>1669.9039900249375</v>
      </c>
      <c r="U29" s="16"/>
      <c r="X29" s="2" t="s">
        <v>40</v>
      </c>
      <c r="Y29" s="2"/>
      <c r="Z29" s="40">
        <f>'France TP Details'!K25</f>
        <v>2.7644001732351664</v>
      </c>
      <c r="AA29" s="40"/>
      <c r="AB29" s="16">
        <f>Z29*AB10</f>
        <v>1666.9333044608054</v>
      </c>
      <c r="AC29" s="16"/>
      <c r="AF29" s="2" t="s">
        <v>37</v>
      </c>
      <c r="AG29" s="2"/>
      <c r="AH29" s="40">
        <f>AJ29/AJ$10</f>
        <v>3.525704809286899</v>
      </c>
      <c r="AI29" s="40"/>
      <c r="AJ29" s="16">
        <v>2126</v>
      </c>
      <c r="AK29" s="16"/>
    </row>
    <row r="30" spans="1:37" x14ac:dyDescent="0.35">
      <c r="A30" s="23" t="s">
        <v>82</v>
      </c>
      <c r="D30" s="40"/>
      <c r="E30" s="40"/>
      <c r="L30" s="3">
        <v>0</v>
      </c>
      <c r="P30" s="2" t="s">
        <v>37</v>
      </c>
      <c r="Q30" s="2"/>
      <c r="R30" s="40">
        <f>T30/T$10</f>
        <v>0.12769485903814262</v>
      </c>
      <c r="S30" s="40"/>
      <c r="T30" s="3">
        <v>77</v>
      </c>
      <c r="X30" s="2" t="s">
        <v>37</v>
      </c>
      <c r="Y30" s="2"/>
      <c r="Z30" s="40">
        <f>AB30/AB$10</f>
        <v>0.12769485903814262</v>
      </c>
      <c r="AA30" s="40"/>
      <c r="AB30" s="3">
        <v>77</v>
      </c>
      <c r="AF30" s="2" t="s">
        <v>37</v>
      </c>
      <c r="AG30" s="2"/>
      <c r="AH30" s="40">
        <f>AJ30/AJ$10</f>
        <v>0.12769485903814262</v>
      </c>
      <c r="AI30" s="40"/>
      <c r="AJ30" s="3">
        <v>77</v>
      </c>
    </row>
    <row r="31" spans="1:37" s="10" customFormat="1" ht="13.15" x14ac:dyDescent="0.35">
      <c r="A31" s="10" t="s">
        <v>79</v>
      </c>
      <c r="D31" s="61"/>
      <c r="E31" s="61"/>
      <c r="F31" s="38"/>
      <c r="L31" s="10">
        <f>SUM(L29:L30)</f>
        <v>0</v>
      </c>
      <c r="P31" s="14" t="s">
        <v>40</v>
      </c>
      <c r="Q31" s="14"/>
      <c r="R31" s="61">
        <f>T31/T$10</f>
        <v>2.897021542329913</v>
      </c>
      <c r="S31" s="61"/>
      <c r="T31" s="38">
        <f>SUM(T29:T30)</f>
        <v>1746.9039900249375</v>
      </c>
      <c r="U31" s="38"/>
      <c r="X31" s="14" t="s">
        <v>40</v>
      </c>
      <c r="Y31" s="14"/>
      <c r="Z31" s="61">
        <f>AB31/AB$10</f>
        <v>2.8920950322733092</v>
      </c>
      <c r="AA31" s="61"/>
      <c r="AB31" s="38">
        <f>SUM(AB29:AB30)</f>
        <v>1743.9333044608054</v>
      </c>
      <c r="AC31" s="38"/>
      <c r="AF31" s="14" t="s">
        <v>37</v>
      </c>
      <c r="AG31" s="14"/>
      <c r="AH31" s="57">
        <f>AJ31/AJ$10</f>
        <v>3.6533996683250414</v>
      </c>
      <c r="AI31" s="57"/>
      <c r="AJ31" s="38">
        <f>SUM(AJ29:AJ30)</f>
        <v>2203</v>
      </c>
      <c r="AK31" s="38"/>
    </row>
    <row r="32" spans="1:37" x14ac:dyDescent="0.35">
      <c r="A32" s="23" t="s">
        <v>81</v>
      </c>
      <c r="D32" s="40"/>
      <c r="E32" s="40"/>
      <c r="F32" s="16"/>
      <c r="P32" s="2"/>
      <c r="Q32" s="2"/>
      <c r="R32" s="40">
        <f>R29-R26</f>
        <v>6.1722376427705949E-2</v>
      </c>
      <c r="S32" s="40"/>
      <c r="T32" s="16"/>
      <c r="U32" s="16"/>
      <c r="X32" s="2"/>
      <c r="Y32" s="2"/>
      <c r="Z32" s="40">
        <f>Z29-Z26</f>
        <v>5.6795866371102122E-2</v>
      </c>
      <c r="AA32" s="40"/>
      <c r="AB32" s="16"/>
      <c r="AC32" s="16"/>
      <c r="AF32" s="2"/>
      <c r="AG32" s="2"/>
      <c r="AH32" s="40">
        <f>AH29-AH26</f>
        <v>0.81810050242283472</v>
      </c>
      <c r="AI32" s="40"/>
      <c r="AJ32" s="16"/>
      <c r="AK32" s="16"/>
    </row>
    <row r="34" spans="1:38" s="10" customFormat="1" ht="13.15" x14ac:dyDescent="0.35">
      <c r="A34" s="10" t="s">
        <v>73</v>
      </c>
      <c r="F34" s="54"/>
      <c r="L34" s="54">
        <f>L26+L31</f>
        <v>9679.6853970390293</v>
      </c>
      <c r="M34" s="54"/>
      <c r="T34" s="54">
        <f>T26+T31</f>
        <v>9793.9039900249372</v>
      </c>
      <c r="U34" s="54"/>
      <c r="AB34" s="54">
        <f>AB26+AB31</f>
        <v>9790.9333044608047</v>
      </c>
      <c r="AC34" s="54"/>
      <c r="AJ34" s="54">
        <f>AJ26+AJ31</f>
        <v>10250</v>
      </c>
      <c r="AK34" s="54"/>
    </row>
    <row r="35" spans="1:38" s="10" customFormat="1" ht="13.15" x14ac:dyDescent="0.35">
      <c r="F35" s="54"/>
      <c r="L35" s="54"/>
      <c r="M35" s="54"/>
      <c r="T35" s="54"/>
      <c r="U35" s="54"/>
      <c r="AB35" s="54"/>
      <c r="AC35" s="54"/>
      <c r="AJ35" s="54"/>
      <c r="AK35" s="54"/>
    </row>
    <row r="36" spans="1:38" s="10" customFormat="1" ht="13.15" x14ac:dyDescent="0.35">
      <c r="A36" s="10" t="s">
        <v>74</v>
      </c>
      <c r="F36" s="54"/>
      <c r="L36" s="38"/>
      <c r="M36" s="38"/>
      <c r="N36" s="55"/>
      <c r="O36" s="55"/>
      <c r="P36" s="55"/>
      <c r="Q36" s="55"/>
      <c r="R36" s="55"/>
      <c r="S36" s="55"/>
      <c r="T36" s="38">
        <f>T34-L34</f>
        <v>114.21859298590789</v>
      </c>
      <c r="U36" s="38"/>
      <c r="W36" s="55"/>
      <c r="X36" s="55"/>
      <c r="Y36" s="55"/>
      <c r="Z36" s="55"/>
      <c r="AA36" s="55"/>
      <c r="AB36" s="38">
        <f>AB34-T34</f>
        <v>-2.9706855641325092</v>
      </c>
      <c r="AC36" s="38"/>
      <c r="AJ36" s="38">
        <f>AJ34-AB34</f>
        <v>459.06669553919528</v>
      </c>
      <c r="AK36" s="38"/>
      <c r="AL36" s="55"/>
    </row>
    <row r="37" spans="1:38" ht="6.75" customHeight="1" x14ac:dyDescent="0.35"/>
    <row r="38" spans="1:38" ht="13.15" x14ac:dyDescent="0.35">
      <c r="B38" s="35" t="s">
        <v>76</v>
      </c>
      <c r="C38" s="35"/>
      <c r="D38" s="62"/>
      <c r="E38" s="62"/>
      <c r="F38" s="35"/>
      <c r="G38" s="35"/>
      <c r="H38" s="35"/>
      <c r="I38" s="35"/>
      <c r="J38" s="35"/>
      <c r="K38" s="35"/>
      <c r="L38" s="35"/>
      <c r="M38" s="35"/>
      <c r="N38" s="35"/>
      <c r="O38" s="35"/>
      <c r="P38" s="35"/>
      <c r="Q38" s="35"/>
      <c r="R38" s="35"/>
      <c r="S38" s="35"/>
      <c r="T38" s="63"/>
      <c r="U38" s="63"/>
      <c r="V38" s="35"/>
      <c r="W38" s="35"/>
      <c r="X38" s="35"/>
      <c r="Y38" s="35"/>
      <c r="Z38" s="35"/>
      <c r="AA38" s="35"/>
      <c r="AB38" s="63">
        <f>AB34-L34</f>
        <v>111.24790742177538</v>
      </c>
      <c r="AC38" s="63"/>
      <c r="AD38" s="35"/>
      <c r="AE38" s="10"/>
      <c r="AF38" s="10"/>
      <c r="AG38" s="10"/>
      <c r="AH38" s="10"/>
      <c r="AI38" s="10"/>
      <c r="AJ38" s="10"/>
      <c r="AK38" s="10"/>
      <c r="AL38" s="10"/>
    </row>
    <row r="40" spans="1:38" ht="13.15" x14ac:dyDescent="0.35">
      <c r="H40" s="14"/>
      <c r="I40" s="14"/>
      <c r="R40" s="14"/>
      <c r="S40" s="14"/>
      <c r="Z40" s="14"/>
      <c r="AA40" s="14"/>
      <c r="AF40" s="14"/>
      <c r="AG40" s="14"/>
    </row>
    <row r="44" spans="1:38" ht="13.15" x14ac:dyDescent="0.35">
      <c r="G44" s="10"/>
      <c r="H44" s="10"/>
      <c r="I44" s="10"/>
      <c r="J44" s="10"/>
      <c r="K44" s="10"/>
      <c r="L44" s="10"/>
      <c r="M44" s="10"/>
      <c r="N44" s="10"/>
      <c r="O44" s="10"/>
      <c r="P44" s="10"/>
      <c r="Q44" s="10"/>
      <c r="R44" s="10"/>
      <c r="S44" s="10"/>
      <c r="T44" s="10"/>
      <c r="U44" s="10"/>
      <c r="W44" s="10"/>
      <c r="X44" s="10"/>
      <c r="Y44" s="10"/>
      <c r="Z44" s="10"/>
      <c r="AA44" s="10"/>
      <c r="AB44" s="10"/>
      <c r="AC44" s="10"/>
      <c r="AE44" s="10"/>
      <c r="AF44" s="10"/>
      <c r="AG44" s="10"/>
      <c r="AH44" s="10"/>
      <c r="AI44" s="10"/>
      <c r="AJ44" s="10"/>
      <c r="AK44" s="10"/>
      <c r="AL44" s="10"/>
    </row>
    <row r="46" spans="1:38" ht="13.15" x14ac:dyDescent="0.35">
      <c r="L46" s="14"/>
      <c r="M46" s="14"/>
      <c r="AJ46" s="14"/>
      <c r="AK46" s="14"/>
    </row>
  </sheetData>
  <mergeCells count="5">
    <mergeCell ref="X5:AD5"/>
    <mergeCell ref="H5:N5"/>
    <mergeCell ref="AF5:AL5"/>
    <mergeCell ref="B5:F5"/>
    <mergeCell ref="P5:V5"/>
  </mergeCells>
  <phoneticPr fontId="0" type="noConversion"/>
  <pageMargins left="0.511811023622047" right="0.511811023622047" top="1.14173228346457" bottom="0.74803149606299202" header="0.511811023622047" footer="0.511811023622047"/>
  <pageSetup paperSize="9" scale="80" orientation="landscape" r:id="rId1"/>
  <headerFooter scaleWithDoc="0">
    <oddFooter>&amp;L&amp;"Agfa Rotis Sans Serif,Regular"(c) Markus Maedler | 2012-22&amp;R&amp;"Agfa Rotis Sans Serif,Regular"&amp;F | 4a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W89"/>
  <sheetViews>
    <sheetView zoomScale="106" zoomScaleNormal="106" workbookViewId="0">
      <pane xSplit="3" ySplit="5" topLeftCell="D6" activePane="bottomRight" state="frozen"/>
      <selection pane="topRight" activeCell="D1" sqref="D1"/>
      <selection pane="bottomLeft" activeCell="A7" sqref="A7"/>
      <selection pane="bottomRight" activeCell="O80" sqref="O80"/>
    </sheetView>
  </sheetViews>
  <sheetFormatPr defaultColWidth="9.1328125" defaultRowHeight="12.75" outlineLevelRow="1" x14ac:dyDescent="0.35"/>
  <cols>
    <col min="1" max="1" width="3.265625" style="3" bestFit="1" customWidth="1"/>
    <col min="2" max="2" width="1.73046875" style="3" customWidth="1"/>
    <col min="3" max="3" width="36.59765625" style="3" bestFit="1" customWidth="1"/>
    <col min="4" max="4" width="1.73046875" style="3" customWidth="1"/>
    <col min="5" max="5" width="5.265625" style="3" customWidth="1"/>
    <col min="6" max="6" width="0.86328125" style="3" customWidth="1"/>
    <col min="7" max="7" width="5.59765625" style="3" customWidth="1"/>
    <col min="8" max="8" width="0.86328125" style="3" customWidth="1"/>
    <col min="9" max="9" width="7.265625" style="3" bestFit="1" customWidth="1"/>
    <col min="10" max="10" width="0.86328125" style="3" customWidth="1"/>
    <col min="11" max="11" width="5.3984375" style="3" customWidth="1"/>
    <col min="12" max="12" width="1.73046875" style="3" customWidth="1"/>
    <col min="13" max="13" width="5.265625" style="3" customWidth="1"/>
    <col min="14" max="14" width="0.86328125" style="3" customWidth="1"/>
    <col min="15" max="15" width="5.59765625" style="3" customWidth="1"/>
    <col min="16" max="16" width="0.86328125" style="3" customWidth="1"/>
    <col min="17" max="17" width="7.265625" style="3" bestFit="1" customWidth="1"/>
    <col min="18" max="18" width="0.86328125" style="3" customWidth="1"/>
    <col min="19" max="19" width="5.3984375" style="3" customWidth="1"/>
    <col min="20" max="20" width="1.59765625" style="3" customWidth="1"/>
    <col min="21" max="21" width="5.265625" style="3" customWidth="1"/>
    <col min="22" max="22" width="0.86328125" style="3" customWidth="1"/>
    <col min="23" max="23" width="5.59765625" style="3" customWidth="1"/>
    <col min="24" max="24" width="0.86328125" style="3" customWidth="1"/>
    <col min="25" max="25" width="7.265625" style="3" bestFit="1" customWidth="1"/>
    <col min="26" max="26" width="0.86328125" style="3" customWidth="1"/>
    <col min="27" max="27" width="5.59765625" style="3" customWidth="1"/>
    <col min="28" max="28" width="1.59765625" style="3" customWidth="1"/>
    <col min="29" max="29" width="5.265625" style="3" customWidth="1"/>
    <col min="30" max="30" width="0.86328125" style="3" customWidth="1"/>
    <col min="31" max="31" width="5.59765625" style="3" bestFit="1" customWidth="1"/>
    <col min="32" max="32" width="0.86328125" style="3" customWidth="1"/>
    <col min="33" max="33" width="7.265625" style="3" bestFit="1" customWidth="1"/>
    <col min="34" max="34" width="0.86328125" style="3" customWidth="1"/>
    <col min="35" max="35" width="5.59765625" style="3" customWidth="1"/>
    <col min="36" max="36" width="1.59765625" style="3" customWidth="1"/>
    <col min="37" max="37" width="5.265625" style="3" customWidth="1"/>
    <col min="38" max="38" width="0.86328125" style="3" customWidth="1"/>
    <col min="39" max="39" width="5.59765625" style="3" bestFit="1" customWidth="1"/>
    <col min="40" max="40" width="0.86328125" style="3" customWidth="1"/>
    <col min="41" max="41" width="7.265625" style="3" bestFit="1" customWidth="1"/>
    <col min="42" max="42" width="0.86328125" style="3" customWidth="1"/>
    <col min="43" max="43" width="5.59765625" style="3" customWidth="1"/>
    <col min="44" max="44" width="1.59765625" style="3" customWidth="1"/>
    <col min="45" max="45" width="5.265625" style="3" customWidth="1"/>
    <col min="46" max="46" width="0.86328125" style="3" customWidth="1"/>
    <col min="47" max="47" width="5.59765625" style="3" bestFit="1" customWidth="1"/>
    <col min="48" max="48" width="0.86328125" style="3" customWidth="1"/>
    <col min="49" max="49" width="7.265625" style="3" bestFit="1" customWidth="1"/>
    <col min="50" max="50" width="0.86328125" style="3" customWidth="1"/>
    <col min="51" max="51" width="5.59765625" style="3" customWidth="1"/>
    <col min="52" max="52" width="1.59765625" style="3" customWidth="1"/>
    <col min="53" max="53" width="5.265625" style="3" customWidth="1"/>
    <col min="54" max="54" width="0.86328125" style="3" customWidth="1"/>
    <col min="55" max="55" width="6.1328125" style="3" bestFit="1" customWidth="1"/>
    <col min="56" max="56" width="0.86328125" style="3" customWidth="1"/>
    <col min="57" max="57" width="7.265625" style="3" bestFit="1" customWidth="1"/>
    <col min="58" max="58" width="0.86328125" style="3" customWidth="1"/>
    <col min="59" max="59" width="5.59765625" style="3" customWidth="1"/>
    <col min="60" max="60" width="1.59765625" style="3" customWidth="1"/>
    <col min="61" max="61" width="5.265625" style="3" customWidth="1"/>
    <col min="62" max="62" width="0.86328125" style="3" customWidth="1"/>
    <col min="63" max="63" width="5.59765625" style="3" bestFit="1" customWidth="1"/>
    <col min="64" max="64" width="0.86328125" style="3" customWidth="1"/>
    <col min="65" max="65" width="7.265625" style="3" bestFit="1" customWidth="1"/>
    <col min="66" max="66" width="0.86328125" style="3" customWidth="1"/>
    <col min="67" max="67" width="5.59765625" style="3" customWidth="1"/>
    <col min="68" max="68" width="1.59765625" style="3" customWidth="1"/>
    <col min="69" max="69" width="5.265625" style="3" customWidth="1"/>
    <col min="70" max="70" width="0.86328125" style="3" customWidth="1"/>
    <col min="71" max="71" width="5.59765625" style="3" bestFit="1" customWidth="1"/>
    <col min="72" max="72" width="0.86328125" style="3" customWidth="1"/>
    <col min="73" max="73" width="7.1328125" style="3" customWidth="1"/>
    <col min="74" max="74" width="0.86328125" style="3" customWidth="1"/>
    <col min="75" max="75" width="5.59765625" style="3" customWidth="1"/>
    <col min="76" max="16384" width="9.1328125" style="3"/>
  </cols>
  <sheetData>
    <row r="1" spans="1:75" s="42" customFormat="1" ht="13.15" x14ac:dyDescent="0.35">
      <c r="A1" s="41" t="s">
        <v>51</v>
      </c>
      <c r="B1" s="41"/>
      <c r="D1" s="43"/>
      <c r="E1" s="43"/>
      <c r="F1" s="43"/>
      <c r="G1" s="43"/>
      <c r="H1" s="43"/>
      <c r="I1" s="43"/>
      <c r="J1" s="44"/>
      <c r="K1" s="44"/>
      <c r="L1" s="44"/>
      <c r="M1" s="44"/>
      <c r="N1" s="44"/>
      <c r="O1" s="44"/>
      <c r="P1" s="44"/>
      <c r="Q1" s="44"/>
      <c r="R1" s="44"/>
      <c r="S1" s="44"/>
      <c r="T1" s="44"/>
      <c r="U1" s="44"/>
      <c r="V1" s="44"/>
      <c r="W1" s="44"/>
      <c r="X1" s="44"/>
      <c r="Y1" s="44"/>
      <c r="Z1" s="44"/>
      <c r="AA1" s="44"/>
      <c r="AB1" s="44"/>
      <c r="AC1" s="44"/>
      <c r="AD1" s="44"/>
      <c r="AE1" s="44"/>
      <c r="AF1" s="44"/>
      <c r="AG1" s="44"/>
      <c r="AH1" s="44"/>
      <c r="AI1" s="44"/>
    </row>
    <row r="2" spans="1:75" s="42" customFormat="1" ht="12.75" customHeight="1" x14ac:dyDescent="0.35">
      <c r="A2" s="118" t="s">
        <v>152</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row>
    <row r="3" spans="1:75" s="46" customFormat="1" ht="25.5" customHeight="1" x14ac:dyDescent="0.35">
      <c r="C3" s="47"/>
      <c r="D3" s="47"/>
      <c r="E3" s="47"/>
      <c r="F3" s="47"/>
      <c r="G3" s="47"/>
      <c r="H3" s="47"/>
      <c r="I3" s="47"/>
      <c r="J3" s="48"/>
      <c r="K3" s="48"/>
      <c r="L3" s="47"/>
      <c r="M3" s="49"/>
      <c r="N3" s="49"/>
      <c r="O3" s="49"/>
      <c r="P3" s="49"/>
      <c r="Q3" s="49"/>
      <c r="R3" s="49"/>
      <c r="S3" s="49"/>
      <c r="T3" s="47"/>
      <c r="U3" s="49"/>
      <c r="V3" s="49"/>
      <c r="W3" s="49"/>
      <c r="X3" s="49"/>
      <c r="Y3" s="49"/>
      <c r="Z3" s="49"/>
      <c r="AA3" s="49"/>
      <c r="AB3" s="47"/>
      <c r="AC3" s="48"/>
      <c r="AD3" s="48"/>
      <c r="AE3" s="48"/>
      <c r="AF3" s="48"/>
      <c r="AG3" s="48"/>
      <c r="AH3" s="48"/>
      <c r="AI3" s="48"/>
      <c r="AJ3" s="47"/>
      <c r="AK3" s="48"/>
      <c r="AL3" s="48"/>
      <c r="AM3" s="48"/>
      <c r="AN3" s="48"/>
      <c r="AO3" s="48"/>
      <c r="AP3" s="48"/>
      <c r="AQ3" s="48"/>
      <c r="AR3" s="47"/>
      <c r="AS3" s="48"/>
      <c r="AT3" s="48"/>
      <c r="AU3" s="48"/>
      <c r="AV3" s="48"/>
      <c r="AW3" s="48"/>
      <c r="AX3" s="48"/>
      <c r="AY3" s="48"/>
      <c r="AZ3" s="47"/>
      <c r="BA3" s="48"/>
      <c r="BB3" s="48"/>
      <c r="BC3" s="48"/>
      <c r="BD3" s="48"/>
      <c r="BE3" s="48"/>
      <c r="BF3" s="48"/>
      <c r="BG3" s="48"/>
      <c r="BH3" s="47"/>
      <c r="BI3" s="48"/>
      <c r="BJ3" s="48"/>
      <c r="BK3" s="48"/>
      <c r="BL3" s="48"/>
      <c r="BM3" s="48"/>
      <c r="BN3" s="48"/>
      <c r="BO3" s="48"/>
      <c r="BP3" s="47"/>
      <c r="BQ3" s="48"/>
      <c r="BR3" s="48"/>
      <c r="BS3" s="48"/>
      <c r="BT3" s="48"/>
      <c r="BU3" s="48"/>
      <c r="BV3" s="48"/>
      <c r="BW3" s="48"/>
    </row>
    <row r="4" spans="1:75" s="42" customFormat="1" ht="25.5" customHeight="1" x14ac:dyDescent="0.35">
      <c r="C4" s="181" t="s">
        <v>0</v>
      </c>
      <c r="D4" s="50"/>
      <c r="E4" s="177" t="s">
        <v>34</v>
      </c>
      <c r="F4" s="177"/>
      <c r="G4" s="177"/>
      <c r="H4" s="177"/>
      <c r="I4" s="177"/>
      <c r="J4" s="177"/>
      <c r="K4" s="177"/>
      <c r="L4" s="45"/>
      <c r="M4" s="177" t="s">
        <v>46</v>
      </c>
      <c r="N4" s="177"/>
      <c r="O4" s="177"/>
      <c r="P4" s="177"/>
      <c r="Q4" s="177"/>
      <c r="R4" s="177"/>
      <c r="S4" s="177"/>
      <c r="T4" s="45"/>
      <c r="U4" s="177" t="s">
        <v>42</v>
      </c>
      <c r="V4" s="177"/>
      <c r="W4" s="177"/>
      <c r="X4" s="177"/>
      <c r="Y4" s="177"/>
      <c r="Z4" s="177"/>
      <c r="AA4" s="177"/>
      <c r="AB4" s="45"/>
      <c r="AC4" s="177" t="s">
        <v>5</v>
      </c>
      <c r="AD4" s="177"/>
      <c r="AE4" s="177"/>
      <c r="AF4" s="177"/>
      <c r="AG4" s="177"/>
      <c r="AH4" s="177"/>
      <c r="AI4" s="177"/>
      <c r="AJ4" s="45"/>
      <c r="AK4" s="177" t="s">
        <v>23</v>
      </c>
      <c r="AL4" s="177"/>
      <c r="AM4" s="177"/>
      <c r="AN4" s="177"/>
      <c r="AO4" s="177"/>
      <c r="AP4" s="177"/>
      <c r="AQ4" s="177"/>
      <c r="AR4" s="45"/>
      <c r="AS4" s="178" t="s">
        <v>115</v>
      </c>
      <c r="AT4" s="177"/>
      <c r="AU4" s="177"/>
      <c r="AV4" s="177"/>
      <c r="AW4" s="177"/>
      <c r="AX4" s="177"/>
      <c r="AY4" s="177"/>
      <c r="AZ4" s="45"/>
      <c r="BA4" s="177" t="s">
        <v>25</v>
      </c>
      <c r="BB4" s="177"/>
      <c r="BC4" s="177"/>
      <c r="BD4" s="177"/>
      <c r="BE4" s="177"/>
      <c r="BF4" s="177"/>
      <c r="BG4" s="177"/>
      <c r="BH4" s="45"/>
      <c r="BI4" s="178" t="s">
        <v>44</v>
      </c>
      <c r="BJ4" s="177"/>
      <c r="BK4" s="177"/>
      <c r="BL4" s="177"/>
      <c r="BM4" s="177"/>
      <c r="BN4" s="177"/>
      <c r="BO4" s="177"/>
      <c r="BP4" s="45"/>
      <c r="BQ4" s="178" t="s">
        <v>52</v>
      </c>
      <c r="BR4" s="177"/>
      <c r="BS4" s="177"/>
      <c r="BT4" s="177"/>
      <c r="BU4" s="177"/>
      <c r="BV4" s="177"/>
      <c r="BW4" s="177"/>
    </row>
    <row r="5" spans="1:75" s="42" customFormat="1" ht="25.5" x14ac:dyDescent="0.35">
      <c r="C5" s="182"/>
      <c r="D5" s="50"/>
      <c r="E5" s="52" t="s">
        <v>35</v>
      </c>
      <c r="F5" s="53"/>
      <c r="G5" s="52" t="s">
        <v>36</v>
      </c>
      <c r="H5" s="53"/>
      <c r="I5" s="51" t="s">
        <v>20</v>
      </c>
      <c r="J5" s="45"/>
      <c r="K5" s="52"/>
      <c r="L5" s="45"/>
      <c r="M5" s="52" t="s">
        <v>35</v>
      </c>
      <c r="N5" s="53"/>
      <c r="O5" s="52" t="s">
        <v>36</v>
      </c>
      <c r="P5" s="53"/>
      <c r="Q5" s="51" t="s">
        <v>20</v>
      </c>
      <c r="R5" s="45"/>
      <c r="S5" s="52" t="s">
        <v>41</v>
      </c>
      <c r="T5" s="45"/>
      <c r="U5" s="52" t="s">
        <v>35</v>
      </c>
      <c r="V5" s="53"/>
      <c r="W5" s="52" t="s">
        <v>36</v>
      </c>
      <c r="X5" s="53"/>
      <c r="Y5" s="51" t="s">
        <v>20</v>
      </c>
      <c r="Z5" s="45"/>
      <c r="AA5" s="52" t="s">
        <v>41</v>
      </c>
      <c r="AB5" s="45"/>
      <c r="AC5" s="52" t="s">
        <v>35</v>
      </c>
      <c r="AD5" s="53"/>
      <c r="AE5" s="52" t="s">
        <v>36</v>
      </c>
      <c r="AF5" s="53"/>
      <c r="AG5" s="51" t="s">
        <v>20</v>
      </c>
      <c r="AH5" s="45"/>
      <c r="AI5" s="52" t="s">
        <v>41</v>
      </c>
      <c r="AJ5" s="45"/>
      <c r="AK5" s="52" t="s">
        <v>35</v>
      </c>
      <c r="AL5" s="53"/>
      <c r="AM5" s="52" t="s">
        <v>36</v>
      </c>
      <c r="AN5" s="53"/>
      <c r="AO5" s="51" t="s">
        <v>20</v>
      </c>
      <c r="AP5" s="45"/>
      <c r="AQ5" s="52" t="s">
        <v>41</v>
      </c>
      <c r="AR5" s="45"/>
      <c r="AS5" s="52" t="s">
        <v>35</v>
      </c>
      <c r="AT5" s="53"/>
      <c r="AU5" s="52" t="s">
        <v>36</v>
      </c>
      <c r="AV5" s="53"/>
      <c r="AW5" s="51" t="s">
        <v>20</v>
      </c>
      <c r="AX5" s="45"/>
      <c r="AY5" s="52" t="s">
        <v>41</v>
      </c>
      <c r="AZ5" s="45"/>
      <c r="BA5" s="52" t="s">
        <v>35</v>
      </c>
      <c r="BB5" s="53"/>
      <c r="BC5" s="52" t="s">
        <v>36</v>
      </c>
      <c r="BD5" s="53"/>
      <c r="BE5" s="51" t="s">
        <v>20</v>
      </c>
      <c r="BF5" s="45"/>
      <c r="BG5" s="52" t="s">
        <v>41</v>
      </c>
      <c r="BH5" s="45"/>
      <c r="BI5" s="52" t="s">
        <v>35</v>
      </c>
      <c r="BJ5" s="53"/>
      <c r="BK5" s="52" t="s">
        <v>36</v>
      </c>
      <c r="BL5" s="53"/>
      <c r="BM5" s="51" t="s">
        <v>20</v>
      </c>
      <c r="BN5" s="45"/>
      <c r="BO5" s="52" t="s">
        <v>41</v>
      </c>
      <c r="BP5" s="45"/>
      <c r="BQ5" s="52" t="s">
        <v>35</v>
      </c>
      <c r="BR5" s="53"/>
      <c r="BS5" s="52" t="s">
        <v>36</v>
      </c>
      <c r="BT5" s="53"/>
      <c r="BU5" s="51" t="s">
        <v>20</v>
      </c>
      <c r="BV5" s="45"/>
      <c r="BW5" s="52" t="s">
        <v>41</v>
      </c>
    </row>
    <row r="6" spans="1:75" ht="12.75" customHeight="1" x14ac:dyDescent="0.3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12.75" customHeight="1" x14ac:dyDescent="0.35">
      <c r="A7" s="180" t="s">
        <v>31</v>
      </c>
      <c r="B7" s="33"/>
      <c r="C7" s="10" t="s">
        <v>32</v>
      </c>
      <c r="D7" s="10"/>
      <c r="E7" s="10"/>
      <c r="F7" s="10"/>
      <c r="G7" s="10"/>
      <c r="H7" s="10"/>
      <c r="I7" s="10"/>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x14ac:dyDescent="0.35">
      <c r="A8" s="180"/>
      <c r="B8" s="33"/>
      <c r="C8" s="23" t="s">
        <v>28</v>
      </c>
      <c r="E8" s="2" t="s">
        <v>37</v>
      </c>
      <c r="I8" s="16">
        <v>3722</v>
      </c>
      <c r="L8" s="2"/>
      <c r="M8" s="2" t="s">
        <v>37</v>
      </c>
      <c r="N8" s="2"/>
      <c r="O8" s="2"/>
      <c r="P8" s="2"/>
      <c r="Q8" s="16">
        <f>I8</f>
        <v>3722</v>
      </c>
      <c r="R8" s="16"/>
      <c r="S8" s="6"/>
      <c r="T8" s="2"/>
      <c r="U8" s="2" t="s">
        <v>37</v>
      </c>
      <c r="V8" s="2"/>
      <c r="Y8" s="16">
        <f>Q8</f>
        <v>3722</v>
      </c>
      <c r="Z8" s="16"/>
      <c r="AA8" s="2"/>
      <c r="AB8" s="2"/>
      <c r="AC8" s="2" t="s">
        <v>37</v>
      </c>
      <c r="AD8" s="2"/>
      <c r="AG8" s="6">
        <f>Y8</f>
        <v>3722</v>
      </c>
      <c r="AH8" s="6"/>
      <c r="AI8" s="2"/>
      <c r="AJ8" s="2"/>
      <c r="AK8" s="2" t="s">
        <v>37</v>
      </c>
      <c r="AL8" s="2"/>
      <c r="AM8" s="2"/>
      <c r="AN8" s="2"/>
      <c r="AO8" s="6">
        <f>AG8</f>
        <v>3722</v>
      </c>
      <c r="AP8" s="6"/>
      <c r="AQ8" s="6"/>
      <c r="AR8" s="2"/>
      <c r="AS8" s="2" t="s">
        <v>37</v>
      </c>
      <c r="AT8" s="2"/>
      <c r="AU8" s="2"/>
      <c r="AV8" s="2"/>
      <c r="AW8" s="6">
        <f>AO8</f>
        <v>3722</v>
      </c>
      <c r="AX8" s="6"/>
      <c r="AY8" s="2"/>
      <c r="AZ8" s="2"/>
      <c r="BA8" s="2" t="s">
        <v>37</v>
      </c>
      <c r="BB8" s="2"/>
      <c r="BC8" s="2"/>
      <c r="BD8" s="2"/>
      <c r="BE8" s="6">
        <f>AW8</f>
        <v>3722</v>
      </c>
      <c r="BF8" s="6"/>
      <c r="BG8" s="2"/>
      <c r="BH8" s="2"/>
      <c r="BI8" s="2" t="s">
        <v>37</v>
      </c>
      <c r="BJ8" s="2"/>
      <c r="BK8" s="2"/>
      <c r="BL8" s="2"/>
      <c r="BM8" s="6">
        <f>BE8</f>
        <v>3722</v>
      </c>
      <c r="BN8" s="6"/>
      <c r="BO8" s="2"/>
      <c r="BP8" s="2"/>
      <c r="BQ8" s="2" t="s">
        <v>37</v>
      </c>
      <c r="BR8" s="2"/>
      <c r="BS8" s="2"/>
      <c r="BT8" s="2"/>
      <c r="BU8" s="6">
        <f>BM8</f>
        <v>3722</v>
      </c>
      <c r="BV8" s="6"/>
      <c r="BW8" s="2"/>
    </row>
    <row r="9" spans="1:75" x14ac:dyDescent="0.35">
      <c r="A9" s="180"/>
      <c r="B9" s="33"/>
      <c r="C9" s="23" t="s">
        <v>29</v>
      </c>
      <c r="E9" s="2" t="s">
        <v>38</v>
      </c>
      <c r="I9" s="18">
        <f>I10/I8-1</f>
        <v>9.9946265448683569E-2</v>
      </c>
      <c r="L9" s="2"/>
      <c r="M9" s="70" t="s">
        <v>37</v>
      </c>
      <c r="N9" s="71"/>
      <c r="O9" s="71"/>
      <c r="P9" s="71"/>
      <c r="Q9" s="72">
        <f>I9+(28.5-30.2)*0.03</f>
        <v>4.8946265448683593E-2</v>
      </c>
      <c r="R9" s="73"/>
      <c r="S9" s="74" t="str">
        <f>IF(Q9&gt;I9,"F","U")</f>
        <v>U</v>
      </c>
      <c r="T9" s="2"/>
      <c r="U9" s="2" t="s">
        <v>37</v>
      </c>
      <c r="V9" s="2"/>
      <c r="Y9" s="19">
        <f>Y10/Y8-1</f>
        <v>6.7974207415367971E-2</v>
      </c>
      <c r="Z9" s="19"/>
      <c r="AA9" s="19"/>
      <c r="AB9" s="4"/>
      <c r="AC9" s="2" t="s">
        <v>37</v>
      </c>
      <c r="AD9" s="2"/>
      <c r="AG9" s="19">
        <f>Y9</f>
        <v>6.7974207415367971E-2</v>
      </c>
      <c r="AH9" s="19"/>
      <c r="AI9" s="19"/>
      <c r="AJ9" s="4"/>
      <c r="AK9" s="2" t="s">
        <v>37</v>
      </c>
      <c r="AL9" s="2"/>
      <c r="AM9" s="2"/>
      <c r="AN9" s="2"/>
      <c r="AO9" s="19">
        <f>AG9</f>
        <v>6.7974207415367971E-2</v>
      </c>
      <c r="AP9" s="19"/>
      <c r="AQ9" s="19"/>
      <c r="AR9" s="4"/>
      <c r="AS9" s="2" t="s">
        <v>37</v>
      </c>
      <c r="AT9" s="2"/>
      <c r="AU9" s="2"/>
      <c r="AV9" s="2"/>
      <c r="AW9" s="19">
        <f>AO9</f>
        <v>6.7974207415367971E-2</v>
      </c>
      <c r="AX9" s="19"/>
      <c r="AY9" s="19"/>
      <c r="AZ9" s="4"/>
      <c r="BA9" s="2" t="s">
        <v>37</v>
      </c>
      <c r="BB9" s="2"/>
      <c r="BC9" s="2"/>
      <c r="BD9" s="2"/>
      <c r="BE9" s="19">
        <f>AW9</f>
        <v>6.7974207415367971E-2</v>
      </c>
      <c r="BF9" s="19"/>
      <c r="BG9" s="19"/>
      <c r="BH9" s="4"/>
      <c r="BI9" s="2" t="s">
        <v>37</v>
      </c>
      <c r="BJ9" s="2"/>
      <c r="BK9" s="2"/>
      <c r="BL9" s="2"/>
      <c r="BM9" s="19">
        <f>BE9</f>
        <v>6.7974207415367971E-2</v>
      </c>
      <c r="BN9" s="19"/>
      <c r="BO9" s="19"/>
      <c r="BP9" s="4"/>
      <c r="BQ9" s="2" t="s">
        <v>37</v>
      </c>
      <c r="BR9" s="2"/>
      <c r="BS9" s="2"/>
      <c r="BT9" s="2"/>
      <c r="BU9" s="19">
        <f>BM9</f>
        <v>6.7974207415367971E-2</v>
      </c>
      <c r="BV9" s="19"/>
      <c r="BW9" s="19"/>
    </row>
    <row r="10" spans="1:75" x14ac:dyDescent="0.35">
      <c r="A10" s="180"/>
      <c r="B10" s="33"/>
      <c r="C10" s="23" t="s">
        <v>33</v>
      </c>
      <c r="E10" s="2" t="s">
        <v>38</v>
      </c>
      <c r="I10" s="16">
        <f>I14+I13</f>
        <v>4094</v>
      </c>
      <c r="L10" s="2"/>
      <c r="M10" s="5" t="s">
        <v>40</v>
      </c>
      <c r="N10" s="5"/>
      <c r="O10" s="5"/>
      <c r="P10" s="5"/>
      <c r="Q10" s="16">
        <f>Q8*(1+Q9)</f>
        <v>3904.1780000000003</v>
      </c>
      <c r="R10" s="16"/>
      <c r="S10" s="6"/>
      <c r="T10" s="2"/>
      <c r="U10" s="70" t="s">
        <v>37</v>
      </c>
      <c r="V10" s="70"/>
      <c r="W10" s="75"/>
      <c r="X10" s="75"/>
      <c r="Y10" s="76">
        <v>3975</v>
      </c>
      <c r="Z10" s="76"/>
      <c r="AA10" s="74" t="str">
        <f>IF(Y10&gt;Q10,"F","U")</f>
        <v>F</v>
      </c>
      <c r="AB10" s="4"/>
      <c r="AC10" s="2" t="s">
        <v>37</v>
      </c>
      <c r="AD10" s="2"/>
      <c r="AG10" s="6">
        <f>Y10</f>
        <v>3975</v>
      </c>
      <c r="AH10" s="6"/>
      <c r="AI10" s="6"/>
      <c r="AJ10" s="4"/>
      <c r="AK10" s="2" t="s">
        <v>37</v>
      </c>
      <c r="AL10" s="2"/>
      <c r="AM10" s="2"/>
      <c r="AN10" s="2"/>
      <c r="AO10" s="6">
        <f>AG10</f>
        <v>3975</v>
      </c>
      <c r="AP10" s="6"/>
      <c r="AQ10" s="6"/>
      <c r="AR10" s="4"/>
      <c r="AS10" s="2" t="s">
        <v>37</v>
      </c>
      <c r="AT10" s="2"/>
      <c r="AU10" s="2"/>
      <c r="AV10" s="2"/>
      <c r="AW10" s="6">
        <f>AO10</f>
        <v>3975</v>
      </c>
      <c r="AX10" s="6"/>
      <c r="AY10" s="6"/>
      <c r="AZ10" s="4"/>
      <c r="BA10" s="2" t="s">
        <v>37</v>
      </c>
      <c r="BB10" s="2"/>
      <c r="BC10" s="2"/>
      <c r="BD10" s="2"/>
      <c r="BE10" s="6">
        <f>AW10</f>
        <v>3975</v>
      </c>
      <c r="BF10" s="6"/>
      <c r="BG10" s="6"/>
      <c r="BH10" s="4"/>
      <c r="BI10" s="2" t="s">
        <v>37</v>
      </c>
      <c r="BJ10" s="2"/>
      <c r="BK10" s="2"/>
      <c r="BL10" s="2"/>
      <c r="BM10" s="6">
        <f>BE10</f>
        <v>3975</v>
      </c>
      <c r="BN10" s="6"/>
      <c r="BO10" s="6"/>
      <c r="BP10" s="4"/>
      <c r="BQ10" s="2" t="s">
        <v>37</v>
      </c>
      <c r="BR10" s="2"/>
      <c r="BS10" s="2"/>
      <c r="BT10" s="2"/>
      <c r="BU10" s="6">
        <f>BM10</f>
        <v>3975</v>
      </c>
      <c r="BV10" s="6"/>
      <c r="BW10" s="6"/>
    </row>
    <row r="11" spans="1:75" ht="6.75" customHeight="1" x14ac:dyDescent="0.35">
      <c r="A11" s="180"/>
      <c r="B11" s="33"/>
      <c r="E11" s="2"/>
      <c r="F11" s="2"/>
      <c r="G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3.15" x14ac:dyDescent="0.35">
      <c r="A12" s="180"/>
      <c r="B12" s="33"/>
      <c r="C12" s="10" t="s">
        <v>5</v>
      </c>
      <c r="D12" s="10"/>
      <c r="E12" s="2"/>
      <c r="F12" s="5"/>
      <c r="G12" s="2"/>
      <c r="H12" s="10"/>
      <c r="I12" s="10"/>
      <c r="L12" s="2"/>
      <c r="M12" s="5"/>
      <c r="N12" s="5"/>
      <c r="O12" s="5"/>
      <c r="P12" s="5"/>
      <c r="Q12" s="6"/>
      <c r="R12" s="6"/>
      <c r="S12" s="6"/>
      <c r="T12" s="2"/>
      <c r="U12" s="2"/>
      <c r="V12" s="2"/>
      <c r="W12" s="6"/>
      <c r="X12" s="6"/>
      <c r="Y12" s="6"/>
      <c r="Z12" s="6"/>
      <c r="AA12" s="6"/>
      <c r="AB12" s="4"/>
      <c r="AC12" s="2"/>
      <c r="AD12" s="2"/>
      <c r="AE12" s="6"/>
      <c r="AF12" s="6"/>
      <c r="AI12" s="6"/>
      <c r="AJ12" s="4"/>
      <c r="AK12" s="4"/>
      <c r="AL12" s="4"/>
      <c r="AM12" s="2"/>
      <c r="AN12" s="2"/>
      <c r="AO12" s="6"/>
      <c r="AP12" s="6"/>
      <c r="AQ12" s="6"/>
      <c r="AR12" s="4"/>
      <c r="AS12" s="4"/>
      <c r="AT12" s="4"/>
      <c r="AU12" s="2"/>
      <c r="AV12" s="2"/>
      <c r="AW12" s="6"/>
      <c r="AX12" s="6"/>
      <c r="AY12" s="6"/>
      <c r="AZ12" s="4"/>
      <c r="BA12" s="4"/>
      <c r="BB12" s="4"/>
      <c r="BC12" s="2"/>
      <c r="BD12" s="2"/>
      <c r="BE12" s="6"/>
      <c r="BF12" s="6"/>
      <c r="BG12" s="6"/>
      <c r="BH12" s="4"/>
      <c r="BI12" s="4"/>
      <c r="BJ12" s="4"/>
      <c r="BK12" s="2"/>
      <c r="BL12" s="2"/>
      <c r="BM12" s="6"/>
      <c r="BN12" s="6"/>
      <c r="BO12" s="6"/>
      <c r="BP12" s="4"/>
      <c r="BQ12" s="4"/>
      <c r="BR12" s="4"/>
      <c r="BS12" s="2"/>
      <c r="BT12" s="2"/>
      <c r="BU12" s="6"/>
      <c r="BV12" s="6"/>
      <c r="BW12" s="6"/>
    </row>
    <row r="13" spans="1:75" x14ac:dyDescent="0.35">
      <c r="A13" s="180"/>
      <c r="B13" s="33"/>
      <c r="C13" s="23" t="s">
        <v>6</v>
      </c>
      <c r="E13" s="2" t="s">
        <v>38</v>
      </c>
      <c r="F13" s="20"/>
      <c r="I13" s="16">
        <v>3685</v>
      </c>
      <c r="L13" s="2"/>
      <c r="M13" s="5" t="s">
        <v>40</v>
      </c>
      <c r="N13" s="5"/>
      <c r="O13" s="5"/>
      <c r="P13" s="5"/>
      <c r="Q13" s="16">
        <f>I13/$I$10*Q$10</f>
        <v>3514.1416536394727</v>
      </c>
      <c r="R13" s="16"/>
      <c r="S13" s="11"/>
      <c r="T13" s="2"/>
      <c r="U13" s="5" t="s">
        <v>40</v>
      </c>
      <c r="V13" s="5"/>
      <c r="Y13" s="16">
        <f>I13/$I$10*Y$10</f>
        <v>3577.888373229116</v>
      </c>
      <c r="Z13" s="16"/>
      <c r="AA13" s="11"/>
      <c r="AB13" s="4"/>
      <c r="AC13" s="70" t="s">
        <v>37</v>
      </c>
      <c r="AD13" s="70"/>
      <c r="AE13" s="75"/>
      <c r="AF13" s="75"/>
      <c r="AG13" s="76">
        <v>3575</v>
      </c>
      <c r="AH13" s="76"/>
      <c r="AI13" s="74" t="str">
        <f>IF(AG13&gt;Y13,"F","U")</f>
        <v>U</v>
      </c>
      <c r="AJ13" s="4"/>
      <c r="AK13" s="2" t="s">
        <v>37</v>
      </c>
      <c r="AL13" s="2"/>
      <c r="AM13" s="2"/>
      <c r="AN13" s="2"/>
      <c r="AO13" s="13">
        <f>AG13</f>
        <v>3575</v>
      </c>
      <c r="AP13" s="13"/>
      <c r="AQ13" s="11"/>
      <c r="AR13" s="4"/>
      <c r="AS13" s="2" t="s">
        <v>37</v>
      </c>
      <c r="AT13" s="2"/>
      <c r="AU13" s="2"/>
      <c r="AV13" s="2"/>
      <c r="AW13" s="13">
        <f>AO13</f>
        <v>3575</v>
      </c>
      <c r="AX13" s="13"/>
      <c r="AY13" s="11"/>
      <c r="AZ13" s="4"/>
      <c r="BA13" s="2" t="s">
        <v>37</v>
      </c>
      <c r="BB13" s="2"/>
      <c r="BC13" s="2"/>
      <c r="BD13" s="2"/>
      <c r="BE13" s="13">
        <f>AW13</f>
        <v>3575</v>
      </c>
      <c r="BF13" s="13"/>
      <c r="BG13" s="11"/>
      <c r="BH13" s="4"/>
      <c r="BI13" s="2" t="s">
        <v>37</v>
      </c>
      <c r="BJ13" s="2"/>
      <c r="BK13" s="2"/>
      <c r="BL13" s="2"/>
      <c r="BM13" s="13">
        <f>BE13</f>
        <v>3575</v>
      </c>
      <c r="BN13" s="13"/>
      <c r="BO13" s="11"/>
      <c r="BP13" s="4"/>
      <c r="BQ13" s="2" t="s">
        <v>37</v>
      </c>
      <c r="BR13" s="2"/>
      <c r="BS13" s="2"/>
      <c r="BT13" s="2"/>
      <c r="BU13" s="13">
        <f>BM13</f>
        <v>3575</v>
      </c>
      <c r="BV13" s="13"/>
      <c r="BW13" s="11"/>
    </row>
    <row r="14" spans="1:75" x14ac:dyDescent="0.35">
      <c r="A14" s="180"/>
      <c r="B14" s="33"/>
      <c r="C14" s="23" t="s">
        <v>30</v>
      </c>
      <c r="E14" s="2" t="s">
        <v>38</v>
      </c>
      <c r="F14" s="20"/>
      <c r="I14" s="16">
        <v>409</v>
      </c>
      <c r="L14" s="2"/>
      <c r="M14" s="5" t="s">
        <v>40</v>
      </c>
      <c r="N14" s="5"/>
      <c r="O14" s="5"/>
      <c r="P14" s="5"/>
      <c r="Q14" s="16">
        <f>I14/$I$10*Q$10</f>
        <v>390.0363463605276</v>
      </c>
      <c r="R14" s="16"/>
      <c r="S14" s="11"/>
      <c r="T14" s="2"/>
      <c r="U14" s="5" t="s">
        <v>40</v>
      </c>
      <c r="V14" s="5"/>
      <c r="Y14" s="16">
        <f>I14/$I$10*Y$10</f>
        <v>397.11162677088419</v>
      </c>
      <c r="Z14" s="16"/>
      <c r="AA14" s="11"/>
      <c r="AB14" s="4"/>
      <c r="AC14" s="70" t="s">
        <v>37</v>
      </c>
      <c r="AD14" s="70"/>
      <c r="AE14" s="75"/>
      <c r="AF14" s="75"/>
      <c r="AG14" s="76">
        <v>400</v>
      </c>
      <c r="AH14" s="76"/>
      <c r="AI14" s="74" t="str">
        <f>IF(AG14&gt;Y14,"F","U")</f>
        <v>F</v>
      </c>
      <c r="AJ14" s="4"/>
      <c r="AK14" s="2" t="s">
        <v>37</v>
      </c>
      <c r="AL14" s="2"/>
      <c r="AM14" s="2"/>
      <c r="AN14" s="2"/>
      <c r="AO14" s="13">
        <f>AG14</f>
        <v>400</v>
      </c>
      <c r="AP14" s="13"/>
      <c r="AQ14" s="11"/>
      <c r="AR14" s="4"/>
      <c r="AS14" s="2" t="s">
        <v>37</v>
      </c>
      <c r="AT14" s="2"/>
      <c r="AU14" s="2"/>
      <c r="AV14" s="2"/>
      <c r="AW14" s="13">
        <f>AO14</f>
        <v>400</v>
      </c>
      <c r="AX14" s="13"/>
      <c r="AY14" s="11"/>
      <c r="AZ14" s="4"/>
      <c r="BA14" s="2" t="s">
        <v>37</v>
      </c>
      <c r="BB14" s="2"/>
      <c r="BC14" s="2"/>
      <c r="BD14" s="2"/>
      <c r="BE14" s="13">
        <f>AW14</f>
        <v>400</v>
      </c>
      <c r="BF14" s="13"/>
      <c r="BG14" s="11"/>
      <c r="BH14" s="4"/>
      <c r="BI14" s="2" t="s">
        <v>37</v>
      </c>
      <c r="BJ14" s="2"/>
      <c r="BK14" s="2"/>
      <c r="BL14" s="2"/>
      <c r="BM14" s="13">
        <f>BE14</f>
        <v>400</v>
      </c>
      <c r="BN14" s="13"/>
      <c r="BO14" s="11"/>
      <c r="BP14" s="4"/>
      <c r="BQ14" s="2" t="s">
        <v>37</v>
      </c>
      <c r="BR14" s="2"/>
      <c r="BS14" s="2"/>
      <c r="BT14" s="2"/>
      <c r="BU14" s="13">
        <f>BM14</f>
        <v>400</v>
      </c>
      <c r="BV14" s="13"/>
      <c r="BW14" s="11"/>
    </row>
    <row r="15" spans="1:75" x14ac:dyDescent="0.35">
      <c r="A15" s="33"/>
      <c r="B15" s="33"/>
      <c r="C15" s="23"/>
      <c r="E15" s="2"/>
      <c r="F15" s="20"/>
      <c r="I15" s="16"/>
      <c r="L15" s="2"/>
      <c r="M15" s="5"/>
      <c r="N15" s="5"/>
      <c r="O15" s="5"/>
      <c r="P15" s="5"/>
      <c r="Q15" s="16"/>
      <c r="R15" s="16"/>
      <c r="S15" s="11"/>
      <c r="T15" s="2"/>
      <c r="U15" s="5"/>
      <c r="V15" s="5"/>
      <c r="Y15" s="16"/>
      <c r="Z15" s="16"/>
      <c r="AA15" s="11"/>
      <c r="AB15" s="4"/>
      <c r="AC15" s="2"/>
      <c r="AD15" s="2"/>
      <c r="AG15" s="13"/>
      <c r="AH15" s="13"/>
      <c r="AI15" s="8"/>
      <c r="AJ15" s="4"/>
      <c r="AK15" s="2"/>
      <c r="AL15" s="2"/>
      <c r="AM15" s="2"/>
      <c r="AN15" s="2"/>
      <c r="AO15" s="13"/>
      <c r="AP15" s="13"/>
      <c r="AQ15" s="11"/>
      <c r="AR15" s="4"/>
      <c r="AS15" s="2"/>
      <c r="AT15" s="2"/>
      <c r="AU15" s="2"/>
      <c r="AV15" s="2"/>
      <c r="AW15" s="13"/>
      <c r="AX15" s="13"/>
      <c r="AY15" s="11"/>
      <c r="AZ15" s="4"/>
      <c r="BA15" s="2"/>
      <c r="BB15" s="2"/>
      <c r="BC15" s="2"/>
      <c r="BD15" s="2"/>
      <c r="BE15" s="13"/>
      <c r="BF15" s="13"/>
      <c r="BG15" s="11"/>
      <c r="BH15" s="4"/>
      <c r="BI15" s="2"/>
      <c r="BJ15" s="2"/>
      <c r="BK15" s="2"/>
      <c r="BL15" s="2"/>
      <c r="BM15" s="13"/>
      <c r="BN15" s="13"/>
      <c r="BO15" s="11"/>
      <c r="BP15" s="4"/>
      <c r="BQ15" s="2"/>
      <c r="BR15" s="2"/>
      <c r="BS15" s="2"/>
      <c r="BT15" s="2"/>
      <c r="BU15" s="13"/>
      <c r="BV15" s="13"/>
      <c r="BW15" s="11"/>
    </row>
    <row r="16" spans="1:75" ht="12.75" customHeight="1" x14ac:dyDescent="0.35">
      <c r="A16" s="179" t="s">
        <v>43</v>
      </c>
      <c r="B16" s="33"/>
      <c r="C16" s="30" t="s">
        <v>6</v>
      </c>
      <c r="E16" s="2"/>
      <c r="F16" s="20"/>
      <c r="I16" s="16"/>
      <c r="L16" s="2"/>
      <c r="M16" s="5"/>
      <c r="N16" s="5"/>
      <c r="O16" s="5"/>
      <c r="P16" s="5"/>
      <c r="Q16" s="16"/>
      <c r="R16" s="16"/>
      <c r="S16" s="11"/>
      <c r="T16" s="2"/>
      <c r="U16" s="5"/>
      <c r="V16" s="5"/>
      <c r="Y16" s="16"/>
      <c r="Z16" s="16"/>
      <c r="AA16" s="11"/>
      <c r="AB16" s="4"/>
      <c r="AC16" s="2"/>
      <c r="AD16" s="2"/>
      <c r="AG16" s="13"/>
      <c r="AH16" s="13"/>
      <c r="AI16" s="8"/>
      <c r="AJ16" s="4"/>
      <c r="AK16" s="2"/>
      <c r="AL16" s="2"/>
      <c r="AM16" s="2"/>
      <c r="AN16" s="2"/>
      <c r="AO16" s="13"/>
      <c r="AP16" s="13"/>
      <c r="AQ16" s="11"/>
      <c r="AR16" s="4"/>
      <c r="AS16" s="2"/>
      <c r="AT16" s="2"/>
      <c r="AU16" s="2"/>
      <c r="AV16" s="2"/>
      <c r="AW16" s="13"/>
      <c r="AX16" s="13"/>
      <c r="AY16" s="11"/>
      <c r="AZ16" s="4"/>
      <c r="BA16" s="2"/>
      <c r="BB16" s="2"/>
      <c r="BC16" s="2"/>
      <c r="BD16" s="2"/>
      <c r="BE16" s="13"/>
      <c r="BF16" s="13"/>
      <c r="BG16" s="11"/>
      <c r="BH16" s="4"/>
      <c r="BI16" s="2"/>
      <c r="BJ16" s="2"/>
      <c r="BK16" s="2"/>
      <c r="BL16" s="2"/>
      <c r="BM16" s="13"/>
      <c r="BN16" s="13"/>
      <c r="BO16" s="11"/>
      <c r="BP16" s="4"/>
      <c r="BQ16" s="2"/>
      <c r="BR16" s="2"/>
      <c r="BS16" s="2"/>
      <c r="BT16" s="2"/>
      <c r="BU16" s="13"/>
      <c r="BV16" s="13"/>
      <c r="BW16" s="11"/>
    </row>
    <row r="17" spans="1:75" ht="12.75" customHeight="1" x14ac:dyDescent="0.35">
      <c r="A17" s="179"/>
      <c r="C17" s="23" t="s">
        <v>48</v>
      </c>
      <c r="E17" s="2" t="s">
        <v>38</v>
      </c>
      <c r="G17" s="21">
        <f>I17/I$13</f>
        <v>4.4217096336499324</v>
      </c>
      <c r="I17" s="16">
        <v>16294</v>
      </c>
      <c r="L17" s="2"/>
      <c r="M17" s="2" t="s">
        <v>40</v>
      </c>
      <c r="O17" s="21">
        <f>G17</f>
        <v>4.4217096336499324</v>
      </c>
      <c r="P17" s="21"/>
      <c r="Q17" s="16">
        <f>O17*Q$13</f>
        <v>15538.51400390816</v>
      </c>
      <c r="T17" s="2"/>
      <c r="U17" s="2" t="s">
        <v>40</v>
      </c>
      <c r="W17" s="21">
        <f>O17</f>
        <v>4.4217096336499324</v>
      </c>
      <c r="X17" s="21"/>
      <c r="Y17" s="16">
        <f>W17*Y13</f>
        <v>15820.383488031268</v>
      </c>
      <c r="AB17" s="4"/>
      <c r="AC17" s="2" t="s">
        <v>40</v>
      </c>
      <c r="AE17" s="21">
        <f>W17</f>
        <v>4.4217096336499324</v>
      </c>
      <c r="AF17" s="21"/>
      <c r="AG17" s="16">
        <f>AE17*AG13</f>
        <v>15807.611940298508</v>
      </c>
      <c r="AK17" s="70" t="s">
        <v>37</v>
      </c>
      <c r="AL17" s="70"/>
      <c r="AM17" s="77">
        <f>AO17/AO13</f>
        <v>4.3376223776223775</v>
      </c>
      <c r="AN17" s="77"/>
      <c r="AO17" s="78">
        <v>15507</v>
      </c>
      <c r="AP17" s="78"/>
      <c r="AQ17" s="74" t="str">
        <f>IF(AO17&gt;AG17,"F","U")</f>
        <v>U</v>
      </c>
      <c r="AS17" s="2" t="s">
        <v>37</v>
      </c>
      <c r="AU17" s="40">
        <f>AM17</f>
        <v>4.3376223776223775</v>
      </c>
      <c r="AW17" s="16">
        <f>AO17</f>
        <v>15507</v>
      </c>
      <c r="AX17" s="16"/>
      <c r="BA17" s="2" t="s">
        <v>37</v>
      </c>
      <c r="BC17" s="40">
        <f>AU17</f>
        <v>4.3376223776223775</v>
      </c>
      <c r="BE17" s="16">
        <f>AW17</f>
        <v>15507</v>
      </c>
      <c r="BF17" s="16"/>
      <c r="BI17" s="2" t="s">
        <v>37</v>
      </c>
      <c r="BK17" s="40">
        <f>BC17</f>
        <v>4.3376223776223775</v>
      </c>
      <c r="BM17" s="16">
        <f>BE17</f>
        <v>15507</v>
      </c>
      <c r="BN17" s="16"/>
      <c r="BQ17" s="2" t="s">
        <v>37</v>
      </c>
      <c r="BS17" s="40">
        <f>BK17</f>
        <v>4.3376223776223775</v>
      </c>
      <c r="BU17" s="16">
        <f>BM17</f>
        <v>15507</v>
      </c>
      <c r="BV17" s="16"/>
    </row>
    <row r="18" spans="1:75" ht="12.75" hidden="1" customHeight="1" outlineLevel="1" x14ac:dyDescent="0.35">
      <c r="A18" s="179"/>
      <c r="C18" s="24" t="s">
        <v>4</v>
      </c>
      <c r="D18" s="23"/>
      <c r="H18" s="23"/>
      <c r="L18" s="2"/>
      <c r="N18" s="2"/>
      <c r="P18" s="21"/>
      <c r="Q18" s="16"/>
    </row>
    <row r="19" spans="1:75" ht="12.75" hidden="1" customHeight="1" outlineLevel="1" x14ac:dyDescent="0.35">
      <c r="A19" s="179"/>
      <c r="C19" s="37" t="s">
        <v>54</v>
      </c>
      <c r="D19" s="24"/>
      <c r="E19" s="2" t="s">
        <v>38</v>
      </c>
      <c r="G19" s="25">
        <f>I19/I$13</f>
        <v>0.71994572591587513</v>
      </c>
      <c r="H19" s="24"/>
      <c r="I19" s="16">
        <v>2653</v>
      </c>
      <c r="L19" s="2"/>
      <c r="M19" s="2" t="s">
        <v>40</v>
      </c>
      <c r="O19" s="21">
        <f>G19</f>
        <v>0.71994572591587513</v>
      </c>
      <c r="P19" s="21"/>
      <c r="Q19" s="16">
        <f>O19*Q$13</f>
        <v>2529.991263800684</v>
      </c>
      <c r="S19" s="2"/>
      <c r="T19" s="2"/>
      <c r="U19" s="2" t="s">
        <v>40</v>
      </c>
      <c r="V19" s="2"/>
      <c r="W19" s="21">
        <f>O19</f>
        <v>0.71994572591587513</v>
      </c>
      <c r="X19" s="21"/>
      <c r="Y19" s="16">
        <f>W19*Y$13</f>
        <v>2575.8854421104056</v>
      </c>
      <c r="Z19" s="2"/>
      <c r="AA19" s="2"/>
      <c r="AB19" s="4"/>
      <c r="AC19" s="2" t="s">
        <v>40</v>
      </c>
      <c r="AD19" s="2"/>
      <c r="AE19" s="21">
        <f>W19</f>
        <v>0.71994572591587513</v>
      </c>
      <c r="AF19" s="21"/>
      <c r="AG19" s="16">
        <f>AE19*AG$13</f>
        <v>2573.8059701492534</v>
      </c>
      <c r="AH19" s="2"/>
      <c r="AI19" s="2"/>
      <c r="AJ19" s="4"/>
      <c r="AK19" s="2" t="s">
        <v>40</v>
      </c>
      <c r="AL19" s="2"/>
      <c r="AM19" s="21">
        <f>AE19</f>
        <v>0.71994572591587513</v>
      </c>
      <c r="AN19" s="21"/>
      <c r="AO19" s="16">
        <f>AM19*AO$13</f>
        <v>2573.8059701492534</v>
      </c>
      <c r="AP19" s="2"/>
      <c r="AQ19" s="2"/>
      <c r="AR19" s="4"/>
      <c r="AS19" s="70" t="s">
        <v>37</v>
      </c>
      <c r="AT19" s="70"/>
      <c r="AU19" s="79">
        <f>AW19/AW$13</f>
        <v>0.73183041722745623</v>
      </c>
      <c r="AV19" s="79"/>
      <c r="AW19" s="112">
        <f>'Spain TP Details'!L15</f>
        <v>2616.2937415881561</v>
      </c>
      <c r="AX19" s="78"/>
      <c r="AY19" s="70"/>
      <c r="AZ19" s="4"/>
      <c r="BA19" s="2" t="s">
        <v>37</v>
      </c>
      <c r="BB19" s="2"/>
      <c r="BC19" s="25">
        <f>AU19</f>
        <v>0.73183041722745623</v>
      </c>
      <c r="BD19" s="25"/>
      <c r="BE19" s="16">
        <f>AW19</f>
        <v>2616.2937415881561</v>
      </c>
      <c r="BF19" s="2"/>
      <c r="BH19" s="4"/>
      <c r="BI19" s="2" t="s">
        <v>37</v>
      </c>
      <c r="BJ19" s="2"/>
      <c r="BK19" s="25">
        <f>BC19</f>
        <v>0.73183041722745623</v>
      </c>
      <c r="BL19" s="25"/>
      <c r="BM19" s="16">
        <f>BE19</f>
        <v>2616.2937415881561</v>
      </c>
      <c r="BO19" s="2"/>
      <c r="BP19" s="4"/>
      <c r="BQ19" s="2" t="s">
        <v>37</v>
      </c>
      <c r="BR19" s="2"/>
      <c r="BS19" s="25">
        <f>BK19</f>
        <v>0.73183041722745623</v>
      </c>
      <c r="BT19" s="25"/>
      <c r="BU19" s="16">
        <f>BM19</f>
        <v>2616.2937415881561</v>
      </c>
      <c r="BW19" s="2"/>
    </row>
    <row r="20" spans="1:75" ht="12.75" hidden="1" customHeight="1" outlineLevel="1" x14ac:dyDescent="0.35">
      <c r="A20" s="179"/>
      <c r="C20" s="37" t="s">
        <v>53</v>
      </c>
      <c r="D20" s="24"/>
      <c r="E20" s="2" t="s">
        <v>38</v>
      </c>
      <c r="G20" s="21">
        <f>I20/I19</f>
        <v>2.6094986807387861</v>
      </c>
      <c r="H20" s="24"/>
      <c r="I20" s="16">
        <v>6923</v>
      </c>
      <c r="L20" s="2"/>
      <c r="M20" s="2" t="s">
        <v>40</v>
      </c>
      <c r="N20" s="2"/>
      <c r="O20" s="21">
        <f>G20</f>
        <v>2.6094986807387861</v>
      </c>
      <c r="P20" s="21"/>
      <c r="Q20" s="16">
        <f>Q19*O20</f>
        <v>6602.0088651685392</v>
      </c>
      <c r="T20" s="2"/>
      <c r="U20" s="2" t="s">
        <v>40</v>
      </c>
      <c r="V20" s="2"/>
      <c r="W20" s="21">
        <f>O20</f>
        <v>2.6094986807387861</v>
      </c>
      <c r="X20" s="21"/>
      <c r="Y20" s="16">
        <f>Y19*W20</f>
        <v>6721.7696629213478</v>
      </c>
      <c r="Z20" s="4"/>
      <c r="AB20" s="4"/>
      <c r="AC20" s="2" t="s">
        <v>40</v>
      </c>
      <c r="AD20" s="2"/>
      <c r="AE20" s="21">
        <f>W20</f>
        <v>2.6094986807387861</v>
      </c>
      <c r="AF20" s="21"/>
      <c r="AG20" s="16">
        <f>AG19*AE20</f>
        <v>6716.3432835820886</v>
      </c>
      <c r="AH20" s="4"/>
      <c r="AJ20" s="4"/>
      <c r="AK20" s="2" t="s">
        <v>40</v>
      </c>
      <c r="AL20" s="2"/>
      <c r="AM20" s="21">
        <f>AE20</f>
        <v>2.6094986807387861</v>
      </c>
      <c r="AN20" s="21"/>
      <c r="AO20" s="16">
        <f>AO19*AM20</f>
        <v>6716.3432835820886</v>
      </c>
      <c r="AP20" s="4"/>
      <c r="AQ20" s="4"/>
      <c r="AR20" s="4"/>
      <c r="AS20" s="70" t="s">
        <v>37</v>
      </c>
      <c r="AT20" s="70"/>
      <c r="AU20" s="77">
        <f>AW20/AW19</f>
        <v>2.5779310344827584</v>
      </c>
      <c r="AV20" s="77"/>
      <c r="AW20" s="78">
        <f>'Spain TP Details'!L16</f>
        <v>6744.6248317631216</v>
      </c>
      <c r="AX20" s="78"/>
      <c r="AY20" s="75"/>
      <c r="AZ20" s="4"/>
      <c r="BA20" s="2" t="s">
        <v>37</v>
      </c>
      <c r="BB20" s="2"/>
      <c r="BC20" s="25">
        <f t="shared" ref="BC20:BC30" si="0">AU20</f>
        <v>2.5779310344827584</v>
      </c>
      <c r="BD20" s="25"/>
      <c r="BE20" s="16">
        <f t="shared" ref="BE20:BE30" si="1">AW20</f>
        <v>6744.6248317631216</v>
      </c>
      <c r="BF20" s="4"/>
      <c r="BH20" s="4"/>
      <c r="BI20" s="2" t="s">
        <v>37</v>
      </c>
      <c r="BJ20" s="2"/>
      <c r="BK20" s="25">
        <f>BC20</f>
        <v>2.5779310344827584</v>
      </c>
      <c r="BL20" s="25"/>
      <c r="BM20" s="16">
        <f>BE20</f>
        <v>6744.6248317631216</v>
      </c>
      <c r="BP20" s="4"/>
      <c r="BQ20" s="2" t="s">
        <v>37</v>
      </c>
      <c r="BR20" s="2"/>
      <c r="BS20" s="25">
        <f>BK20</f>
        <v>2.5779310344827584</v>
      </c>
      <c r="BT20" s="25"/>
      <c r="BU20" s="16">
        <f>BM20</f>
        <v>6744.6248317631216</v>
      </c>
    </row>
    <row r="21" spans="1:75" ht="12.75" hidden="1" customHeight="1" outlineLevel="1" x14ac:dyDescent="0.35">
      <c r="A21" s="179"/>
      <c r="C21" s="37" t="s">
        <v>57</v>
      </c>
      <c r="D21" s="24"/>
      <c r="E21" s="2" t="s">
        <v>38</v>
      </c>
      <c r="G21" s="40">
        <f>G19*G20</f>
        <v>1.8786974219810038</v>
      </c>
      <c r="H21" s="24"/>
      <c r="I21" s="16"/>
      <c r="L21" s="2"/>
      <c r="M21" s="2" t="s">
        <v>40</v>
      </c>
      <c r="N21" s="2"/>
      <c r="O21" s="40">
        <f>O19*O20</f>
        <v>1.8786974219810038</v>
      </c>
      <c r="P21" s="21"/>
      <c r="Q21" s="16"/>
      <c r="T21" s="2"/>
      <c r="U21" s="2" t="s">
        <v>40</v>
      </c>
      <c r="W21" s="40">
        <f>W19*W20</f>
        <v>1.8786974219810038</v>
      </c>
      <c r="X21" s="21"/>
      <c r="Y21" s="16"/>
      <c r="Z21" s="4"/>
      <c r="AB21" s="4"/>
      <c r="AC21" s="2" t="s">
        <v>40</v>
      </c>
      <c r="AE21" s="40">
        <f>AE19*AE20</f>
        <v>1.8786974219810038</v>
      </c>
      <c r="AF21" s="21"/>
      <c r="AG21" s="16"/>
      <c r="AH21" s="4"/>
      <c r="AJ21" s="4"/>
      <c r="AK21" s="2" t="s">
        <v>40</v>
      </c>
      <c r="AM21" s="40">
        <f>AM19*AM20</f>
        <v>1.8786974219810038</v>
      </c>
      <c r="AN21" s="21"/>
      <c r="AO21" s="16"/>
      <c r="AP21" s="4"/>
      <c r="AQ21" s="4"/>
      <c r="AR21" s="4"/>
      <c r="AS21" s="70" t="s">
        <v>37</v>
      </c>
      <c r="AT21" s="75"/>
      <c r="AU21" s="75">
        <f>AU19*AU20</f>
        <v>1.8866083445491248</v>
      </c>
      <c r="AV21" s="77"/>
      <c r="AW21" s="78"/>
      <c r="AX21" s="78"/>
      <c r="AY21" s="75"/>
      <c r="AZ21" s="4"/>
      <c r="BA21" s="2" t="s">
        <v>37</v>
      </c>
      <c r="BC21" s="25">
        <f t="shared" si="0"/>
        <v>1.8866083445491248</v>
      </c>
      <c r="BD21" s="25"/>
      <c r="BE21" s="16"/>
      <c r="BF21" s="4"/>
      <c r="BH21" s="4"/>
      <c r="BI21" s="2" t="s">
        <v>37</v>
      </c>
      <c r="BK21" s="25">
        <f>BC21</f>
        <v>1.8866083445491248</v>
      </c>
      <c r="BL21" s="25"/>
      <c r="BM21" s="16"/>
      <c r="BP21" s="4"/>
      <c r="BQ21" s="2" t="s">
        <v>37</v>
      </c>
      <c r="BS21" s="25">
        <f>BK21</f>
        <v>1.8866083445491248</v>
      </c>
      <c r="BT21" s="25"/>
      <c r="BU21" s="16"/>
    </row>
    <row r="22" spans="1:75" ht="12.75" hidden="1" customHeight="1" outlineLevel="1" x14ac:dyDescent="0.35">
      <c r="A22" s="179"/>
      <c r="C22" s="24" t="s">
        <v>17</v>
      </c>
      <c r="D22" s="23"/>
      <c r="F22" s="2"/>
      <c r="H22" s="23"/>
      <c r="I22" s="23"/>
      <c r="L22" s="2"/>
      <c r="N22" s="2"/>
      <c r="P22" s="21"/>
      <c r="Q22" s="16"/>
      <c r="T22" s="2"/>
      <c r="X22" s="2"/>
      <c r="Y22" s="16"/>
      <c r="Z22" s="7"/>
      <c r="AB22" s="4"/>
      <c r="AF22" s="2"/>
      <c r="AG22" s="16"/>
      <c r="AH22" s="7"/>
      <c r="AJ22" s="4"/>
      <c r="AN22" s="2"/>
      <c r="AO22" s="16"/>
      <c r="AP22" s="7"/>
      <c r="AQ22" s="7"/>
      <c r="AR22" s="4"/>
      <c r="AV22" s="2"/>
      <c r="AW22" s="7"/>
      <c r="AX22" s="7"/>
      <c r="AZ22" s="4"/>
      <c r="BA22" s="2"/>
      <c r="BB22" s="2"/>
      <c r="BC22" s="25"/>
      <c r="BD22" s="25"/>
      <c r="BE22" s="16"/>
      <c r="BF22" s="7"/>
      <c r="BH22" s="4"/>
      <c r="BI22" s="2"/>
      <c r="BJ22" s="2"/>
      <c r="BK22" s="25"/>
      <c r="BL22" s="25"/>
      <c r="BM22" s="16"/>
      <c r="BP22" s="4"/>
      <c r="BQ22" s="2"/>
      <c r="BR22" s="2"/>
      <c r="BS22" s="25"/>
      <c r="BT22" s="25"/>
      <c r="BU22" s="16"/>
    </row>
    <row r="23" spans="1:75" ht="12.75" hidden="1" customHeight="1" outlineLevel="1" x14ac:dyDescent="0.35">
      <c r="A23" s="179"/>
      <c r="C23" s="37" t="s">
        <v>54</v>
      </c>
      <c r="D23" s="24"/>
      <c r="E23" s="2" t="s">
        <v>38</v>
      </c>
      <c r="G23" s="25">
        <f>I23/I$13</f>
        <v>0.48005427408412482</v>
      </c>
      <c r="H23" s="24"/>
      <c r="I23" s="16">
        <v>1769</v>
      </c>
      <c r="L23" s="2"/>
      <c r="M23" s="2" t="s">
        <v>40</v>
      </c>
      <c r="N23" s="2"/>
      <c r="O23" s="21">
        <f>G23</f>
        <v>0.48005427408412482</v>
      </c>
      <c r="P23" s="21"/>
      <c r="Q23" s="16">
        <f>O23*Q$13</f>
        <v>1686.978720566683</v>
      </c>
      <c r="T23" s="2"/>
      <c r="U23" s="2" t="s">
        <v>40</v>
      </c>
      <c r="V23" s="2"/>
      <c r="W23" s="21">
        <f>O23</f>
        <v>0.48005427408412482</v>
      </c>
      <c r="X23" s="21"/>
      <c r="Y23" s="16">
        <f>W23*Y$13</f>
        <v>1717.5806057645336</v>
      </c>
      <c r="Z23" s="2"/>
      <c r="AB23" s="4"/>
      <c r="AC23" s="2" t="s">
        <v>40</v>
      </c>
      <c r="AD23" s="2"/>
      <c r="AE23" s="21">
        <f>W23</f>
        <v>0.48005427408412482</v>
      </c>
      <c r="AF23" s="21"/>
      <c r="AG23" s="16">
        <f>AE23*AG$13</f>
        <v>1716.1940298507463</v>
      </c>
      <c r="AH23" s="2"/>
      <c r="AJ23" s="4"/>
      <c r="AK23" s="2" t="s">
        <v>40</v>
      </c>
      <c r="AL23" s="2"/>
      <c r="AM23" s="21">
        <f>AE23</f>
        <v>0.48005427408412482</v>
      </c>
      <c r="AN23" s="21"/>
      <c r="AO23" s="16">
        <f>AM23*AO$13</f>
        <v>1716.1940298507463</v>
      </c>
      <c r="AP23" s="2"/>
      <c r="AQ23" s="2"/>
      <c r="AR23" s="4"/>
      <c r="AS23" s="70" t="s">
        <v>37</v>
      </c>
      <c r="AT23" s="70"/>
      <c r="AU23" s="79">
        <f>AW23/AW$13</f>
        <v>0.48788694481830419</v>
      </c>
      <c r="AV23" s="79"/>
      <c r="AW23" s="78">
        <f>'Spain TP Details'!L19</f>
        <v>1744.1958277254375</v>
      </c>
      <c r="AX23" s="78"/>
      <c r="AY23" s="75"/>
      <c r="AZ23" s="4"/>
      <c r="BA23" s="2" t="s">
        <v>37</v>
      </c>
      <c r="BB23" s="2"/>
      <c r="BC23" s="25">
        <f t="shared" si="0"/>
        <v>0.48788694481830419</v>
      </c>
      <c r="BD23" s="25"/>
      <c r="BE23" s="16">
        <f t="shared" si="1"/>
        <v>1744.1958277254375</v>
      </c>
      <c r="BF23" s="2"/>
      <c r="BH23" s="4"/>
      <c r="BI23" s="2" t="s">
        <v>37</v>
      </c>
      <c r="BJ23" s="2"/>
      <c r="BK23" s="25">
        <f>BC23</f>
        <v>0.48788694481830419</v>
      </c>
      <c r="BL23" s="25"/>
      <c r="BM23" s="16">
        <f>BE23</f>
        <v>1744.1958277254375</v>
      </c>
      <c r="BP23" s="4"/>
      <c r="BQ23" s="2" t="s">
        <v>37</v>
      </c>
      <c r="BR23" s="2"/>
      <c r="BS23" s="25">
        <f>BK23</f>
        <v>0.48788694481830419</v>
      </c>
      <c r="BT23" s="25"/>
      <c r="BU23" s="16">
        <f>BM23</f>
        <v>1744.1958277254375</v>
      </c>
    </row>
    <row r="24" spans="1:75" ht="12.75" hidden="1" customHeight="1" outlineLevel="1" x14ac:dyDescent="0.35">
      <c r="A24" s="179"/>
      <c r="C24" s="37" t="s">
        <v>53</v>
      </c>
      <c r="D24" s="24"/>
      <c r="E24" s="2" t="s">
        <v>38</v>
      </c>
      <c r="G24" s="21">
        <f>I24/I23</f>
        <v>1.5093273035613342</v>
      </c>
      <c r="H24" s="24"/>
      <c r="I24" s="16">
        <v>2670</v>
      </c>
      <c r="L24" s="2"/>
      <c r="M24" s="2" t="s">
        <v>40</v>
      </c>
      <c r="N24" s="2"/>
      <c r="O24" s="21">
        <f>G24</f>
        <v>1.5093273035613342</v>
      </c>
      <c r="P24" s="21"/>
      <c r="Q24" s="16">
        <f>Q23*O24</f>
        <v>2546.203043478261</v>
      </c>
      <c r="T24" s="2"/>
      <c r="U24" s="2" t="s">
        <v>40</v>
      </c>
      <c r="V24" s="2"/>
      <c r="W24" s="21">
        <f>O24</f>
        <v>1.5093273035613342</v>
      </c>
      <c r="X24" s="21"/>
      <c r="Y24" s="16">
        <f>Y23*W24</f>
        <v>2592.3913043478265</v>
      </c>
      <c r="Z24" s="4"/>
      <c r="AB24" s="4"/>
      <c r="AC24" s="2" t="s">
        <v>40</v>
      </c>
      <c r="AD24" s="2"/>
      <c r="AE24" s="21">
        <f>W24</f>
        <v>1.5093273035613342</v>
      </c>
      <c r="AF24" s="21"/>
      <c r="AG24" s="16">
        <f>AG23*AE24</f>
        <v>2590.2985074626868</v>
      </c>
      <c r="AH24" s="4"/>
      <c r="AJ24" s="4"/>
      <c r="AK24" s="2" t="s">
        <v>40</v>
      </c>
      <c r="AL24" s="2"/>
      <c r="AM24" s="21">
        <f>AE24</f>
        <v>1.5093273035613342</v>
      </c>
      <c r="AN24" s="21"/>
      <c r="AO24" s="16">
        <f>AO23*AM24</f>
        <v>2590.2985074626868</v>
      </c>
      <c r="AP24" s="4"/>
      <c r="AQ24" s="4"/>
      <c r="AR24" s="4"/>
      <c r="AS24" s="70" t="s">
        <v>37</v>
      </c>
      <c r="AT24" s="70"/>
      <c r="AU24" s="77">
        <f>AW24/AW23</f>
        <v>1.5186206896551724</v>
      </c>
      <c r="AV24" s="77"/>
      <c r="AW24" s="78">
        <f>'Spain TP Details'!L20</f>
        <v>2648.771870794078</v>
      </c>
      <c r="AX24" s="78"/>
      <c r="AY24" s="75"/>
      <c r="AZ24" s="4"/>
      <c r="BA24" s="2" t="s">
        <v>37</v>
      </c>
      <c r="BB24" s="2"/>
      <c r="BC24" s="25">
        <f t="shared" si="0"/>
        <v>1.5186206896551724</v>
      </c>
      <c r="BD24" s="25"/>
      <c r="BE24" s="16">
        <f t="shared" si="1"/>
        <v>2648.771870794078</v>
      </c>
      <c r="BF24" s="4"/>
      <c r="BH24" s="4"/>
      <c r="BI24" s="2" t="s">
        <v>37</v>
      </c>
      <c r="BJ24" s="2"/>
      <c r="BK24" s="25">
        <f>BC24</f>
        <v>1.5186206896551724</v>
      </c>
      <c r="BL24" s="25"/>
      <c r="BM24" s="16">
        <f>BE24</f>
        <v>2648.771870794078</v>
      </c>
      <c r="BP24" s="4"/>
      <c r="BQ24" s="2" t="s">
        <v>37</v>
      </c>
      <c r="BR24" s="2"/>
      <c r="BS24" s="25">
        <f>BK24</f>
        <v>1.5186206896551724</v>
      </c>
      <c r="BT24" s="25"/>
      <c r="BU24" s="16">
        <f>BM24</f>
        <v>2648.771870794078</v>
      </c>
    </row>
    <row r="25" spans="1:75" ht="12.75" hidden="1" customHeight="1" outlineLevel="1" x14ac:dyDescent="0.35">
      <c r="A25" s="179"/>
      <c r="C25" s="37" t="s">
        <v>57</v>
      </c>
      <c r="D25" s="24"/>
      <c r="E25" s="2" t="s">
        <v>38</v>
      </c>
      <c r="G25" s="40">
        <f>G23*G24</f>
        <v>0.72455902306648579</v>
      </c>
      <c r="H25" s="24"/>
      <c r="I25" s="16"/>
      <c r="L25" s="2"/>
      <c r="M25" s="2" t="s">
        <v>40</v>
      </c>
      <c r="N25" s="2"/>
      <c r="O25" s="40">
        <f>O23*O24</f>
        <v>0.72455902306648579</v>
      </c>
      <c r="P25" s="21"/>
      <c r="Q25" s="16"/>
      <c r="T25" s="2"/>
      <c r="U25" s="2" t="s">
        <v>40</v>
      </c>
      <c r="V25" s="2"/>
      <c r="W25" s="40">
        <f>W23*W24</f>
        <v>0.72455902306648579</v>
      </c>
      <c r="X25" s="21"/>
      <c r="Y25" s="16"/>
      <c r="Z25" s="4"/>
      <c r="AB25" s="4"/>
      <c r="AC25" s="2" t="s">
        <v>40</v>
      </c>
      <c r="AD25" s="2"/>
      <c r="AE25" s="40">
        <f>AE23*AE24</f>
        <v>0.72455902306648579</v>
      </c>
      <c r="AF25" s="21"/>
      <c r="AG25" s="16"/>
      <c r="AH25" s="4"/>
      <c r="AJ25" s="4"/>
      <c r="AK25" s="2" t="s">
        <v>40</v>
      </c>
      <c r="AL25" s="2"/>
      <c r="AM25" s="40">
        <f>AM23*AM24</f>
        <v>0.72455902306648579</v>
      </c>
      <c r="AN25" s="21"/>
      <c r="AO25" s="16"/>
      <c r="AP25" s="4"/>
      <c r="AQ25" s="4"/>
      <c r="AR25" s="4"/>
      <c r="AS25" s="70" t="s">
        <v>37</v>
      </c>
      <c r="AT25" s="70"/>
      <c r="AU25" s="75">
        <f>AU23*AU24</f>
        <v>0.74091520861372817</v>
      </c>
      <c r="AV25" s="77"/>
      <c r="AW25" s="78"/>
      <c r="AX25" s="78"/>
      <c r="AY25" s="75"/>
      <c r="AZ25" s="4"/>
      <c r="BA25" s="2" t="s">
        <v>37</v>
      </c>
      <c r="BB25" s="2"/>
      <c r="BC25" s="25">
        <f t="shared" si="0"/>
        <v>0.74091520861372817</v>
      </c>
      <c r="BD25" s="25"/>
      <c r="BE25" s="16"/>
      <c r="BF25" s="4"/>
      <c r="BH25" s="4"/>
      <c r="BI25" s="2" t="s">
        <v>37</v>
      </c>
      <c r="BJ25" s="2"/>
      <c r="BK25" s="25">
        <f>BC25</f>
        <v>0.74091520861372817</v>
      </c>
      <c r="BL25" s="25"/>
      <c r="BM25" s="16"/>
      <c r="BP25" s="4"/>
      <c r="BQ25" s="2" t="s">
        <v>37</v>
      </c>
      <c r="BR25" s="2"/>
      <c r="BS25" s="25">
        <f>BK25</f>
        <v>0.74091520861372817</v>
      </c>
      <c r="BT25" s="25"/>
      <c r="BU25" s="16"/>
    </row>
    <row r="26" spans="1:75" ht="12.75" hidden="1" customHeight="1" outlineLevel="1" x14ac:dyDescent="0.35">
      <c r="A26" s="179"/>
      <c r="C26" s="24" t="s">
        <v>1</v>
      </c>
      <c r="D26" s="23"/>
      <c r="F26" s="2"/>
      <c r="H26" s="23"/>
      <c r="I26" s="23"/>
      <c r="L26" s="2"/>
      <c r="P26" s="21"/>
      <c r="Q26" s="16"/>
      <c r="T26" s="2"/>
      <c r="X26" s="2"/>
      <c r="Y26" s="16"/>
      <c r="Z26" s="7"/>
      <c r="AB26" s="4"/>
      <c r="AF26" s="2"/>
      <c r="AG26" s="16"/>
      <c r="AH26" s="7"/>
      <c r="AJ26" s="4"/>
      <c r="AN26" s="2"/>
      <c r="AO26" s="16"/>
      <c r="AP26" s="7"/>
      <c r="AQ26" s="7"/>
      <c r="AR26" s="4"/>
      <c r="AV26" s="2"/>
      <c r="AW26" s="7"/>
      <c r="AX26" s="7"/>
      <c r="AZ26" s="4"/>
      <c r="BC26" s="25"/>
      <c r="BD26" s="25"/>
      <c r="BE26" s="16"/>
      <c r="BF26" s="7"/>
      <c r="BH26" s="4"/>
      <c r="BK26" s="25"/>
      <c r="BL26" s="25"/>
      <c r="BM26" s="16"/>
      <c r="BP26" s="4"/>
      <c r="BS26" s="25"/>
      <c r="BT26" s="25"/>
      <c r="BU26" s="16"/>
    </row>
    <row r="27" spans="1:75" ht="12.75" hidden="1" customHeight="1" outlineLevel="1" x14ac:dyDescent="0.35">
      <c r="A27" s="179"/>
      <c r="C27" s="37" t="s">
        <v>55</v>
      </c>
      <c r="D27" s="24"/>
      <c r="E27" s="2" t="s">
        <v>38</v>
      </c>
      <c r="G27" s="25">
        <f>I27/I$13</f>
        <v>9.3270013568521031E-3</v>
      </c>
      <c r="H27" s="24"/>
      <c r="I27" s="13">
        <v>34.369999999999997</v>
      </c>
      <c r="L27" s="2"/>
      <c r="M27" s="2" t="s">
        <v>40</v>
      </c>
      <c r="N27" s="2"/>
      <c r="O27" s="21">
        <f>G27</f>
        <v>9.3270013568521031E-3</v>
      </c>
      <c r="P27" s="21"/>
      <c r="Q27" s="16">
        <f>O27*Q$13</f>
        <v>32.776403971665857</v>
      </c>
      <c r="T27" s="2"/>
      <c r="U27" s="2" t="s">
        <v>40</v>
      </c>
      <c r="V27" s="2"/>
      <c r="W27" s="21">
        <f>O27</f>
        <v>9.3270013568521031E-3</v>
      </c>
      <c r="X27" s="21"/>
      <c r="Y27" s="16">
        <f>W27*Y$13</f>
        <v>33.370969711773327</v>
      </c>
      <c r="Z27" s="2"/>
      <c r="AB27" s="4"/>
      <c r="AC27" s="2" t="s">
        <v>40</v>
      </c>
      <c r="AD27" s="2"/>
      <c r="AE27" s="21">
        <f>W27</f>
        <v>9.3270013568521031E-3</v>
      </c>
      <c r="AF27" s="21"/>
      <c r="AG27" s="16">
        <f>AE27*AG$13</f>
        <v>33.344029850746267</v>
      </c>
      <c r="AH27" s="2"/>
      <c r="AJ27" s="4"/>
      <c r="AK27" s="2" t="s">
        <v>40</v>
      </c>
      <c r="AL27" s="2"/>
      <c r="AM27" s="21">
        <f>AE27</f>
        <v>9.3270013568521031E-3</v>
      </c>
      <c r="AN27" s="21"/>
      <c r="AO27" s="16">
        <f>AM27*AO$13</f>
        <v>33.344029850746267</v>
      </c>
      <c r="AP27" s="2"/>
      <c r="AQ27" s="2"/>
      <c r="AR27" s="4"/>
      <c r="AS27" s="70" t="s">
        <v>37</v>
      </c>
      <c r="AT27" s="70"/>
      <c r="AU27" s="79">
        <f>AW27/AW$13</f>
        <v>9.8283983849259769E-3</v>
      </c>
      <c r="AV27" s="79"/>
      <c r="AW27" s="78">
        <f>'Spain TP Details'!L23</f>
        <v>35.136524226110367</v>
      </c>
      <c r="AX27" s="78"/>
      <c r="AY27" s="75"/>
      <c r="AZ27" s="4"/>
      <c r="BA27" s="2" t="s">
        <v>37</v>
      </c>
      <c r="BB27" s="2"/>
      <c r="BC27" s="25">
        <f t="shared" si="0"/>
        <v>9.8283983849259769E-3</v>
      </c>
      <c r="BD27" s="25"/>
      <c r="BE27" s="16">
        <f t="shared" si="1"/>
        <v>35.136524226110367</v>
      </c>
      <c r="BF27" s="2"/>
      <c r="BH27" s="4"/>
      <c r="BI27" s="2" t="s">
        <v>37</v>
      </c>
      <c r="BJ27" s="2"/>
      <c r="BK27" s="25">
        <f>BC27</f>
        <v>9.8283983849259769E-3</v>
      </c>
      <c r="BL27" s="25"/>
      <c r="BM27" s="16">
        <f>BE27</f>
        <v>35.136524226110367</v>
      </c>
      <c r="BP27" s="4"/>
      <c r="BQ27" s="2" t="s">
        <v>37</v>
      </c>
      <c r="BR27" s="2"/>
      <c r="BS27" s="25">
        <f>BK27</f>
        <v>9.8283983849259769E-3</v>
      </c>
      <c r="BT27" s="25"/>
      <c r="BU27" s="16">
        <f>BM27</f>
        <v>35.136524226110367</v>
      </c>
    </row>
    <row r="28" spans="1:75" ht="12.75" hidden="1" customHeight="1" outlineLevel="1" x14ac:dyDescent="0.35">
      <c r="A28" s="179"/>
      <c r="C28" s="37" t="s">
        <v>56</v>
      </c>
      <c r="D28" s="24"/>
      <c r="E28" s="2" t="s">
        <v>38</v>
      </c>
      <c r="G28" s="21">
        <f>I28/I27</f>
        <v>8.1175443700901955</v>
      </c>
      <c r="H28" s="24"/>
      <c r="I28" s="16">
        <v>279</v>
      </c>
      <c r="L28" s="2"/>
      <c r="M28" s="2" t="s">
        <v>40</v>
      </c>
      <c r="N28" s="2"/>
      <c r="O28" s="21">
        <f>G28</f>
        <v>8.1175443700901955</v>
      </c>
      <c r="P28" s="21"/>
      <c r="Q28" s="16">
        <f>Q27*O28</f>
        <v>266.06391353199808</v>
      </c>
      <c r="T28" s="2"/>
      <c r="U28" s="2" t="s">
        <v>40</v>
      </c>
      <c r="V28" s="2"/>
      <c r="W28" s="21">
        <f>O28</f>
        <v>8.1175443700901955</v>
      </c>
      <c r="X28" s="21"/>
      <c r="Y28" s="16">
        <f>Y27*W28</f>
        <v>270.89032730825602</v>
      </c>
      <c r="Z28" s="4"/>
      <c r="AB28" s="4"/>
      <c r="AC28" s="2" t="s">
        <v>40</v>
      </c>
      <c r="AD28" s="2"/>
      <c r="AE28" s="21">
        <f>W28</f>
        <v>8.1175443700901955</v>
      </c>
      <c r="AF28" s="21"/>
      <c r="AG28" s="16">
        <f>AG27*AE28</f>
        <v>270.67164179104481</v>
      </c>
      <c r="AH28" s="4"/>
      <c r="AJ28" s="4"/>
      <c r="AK28" s="2" t="s">
        <v>40</v>
      </c>
      <c r="AL28" s="2"/>
      <c r="AM28" s="21">
        <f>AE28</f>
        <v>8.1175443700901955</v>
      </c>
      <c r="AN28" s="21"/>
      <c r="AO28" s="16">
        <f>AO27*AM28</f>
        <v>270.67164179104481</v>
      </c>
      <c r="AP28" s="4"/>
      <c r="AQ28" s="4"/>
      <c r="AR28" s="4"/>
      <c r="AS28" s="70" t="s">
        <v>37</v>
      </c>
      <c r="AT28" s="70"/>
      <c r="AU28" s="77">
        <f>AW28/AW27</f>
        <v>8.1478945566586791</v>
      </c>
      <c r="AV28" s="77"/>
      <c r="AW28" s="78">
        <f>'Spain TP Details'!L24</f>
        <v>286.28869448183048</v>
      </c>
      <c r="AX28" s="78"/>
      <c r="AY28" s="75"/>
      <c r="AZ28" s="4"/>
      <c r="BA28" s="2" t="s">
        <v>37</v>
      </c>
      <c r="BB28" s="2"/>
      <c r="BC28" s="25">
        <f t="shared" si="0"/>
        <v>8.1478945566586791</v>
      </c>
      <c r="BD28" s="25"/>
      <c r="BE28" s="16">
        <f t="shared" si="1"/>
        <v>286.28869448183048</v>
      </c>
      <c r="BF28" s="4"/>
      <c r="BH28" s="4"/>
      <c r="BI28" s="2" t="s">
        <v>37</v>
      </c>
      <c r="BJ28" s="2"/>
      <c r="BK28" s="25">
        <f>BC28</f>
        <v>8.1478945566586791</v>
      </c>
      <c r="BL28" s="25"/>
      <c r="BM28" s="16">
        <f>BE28</f>
        <v>286.28869448183048</v>
      </c>
      <c r="BP28" s="4"/>
      <c r="BQ28" s="2" t="s">
        <v>37</v>
      </c>
      <c r="BR28" s="2"/>
      <c r="BS28" s="25">
        <f>BK28</f>
        <v>8.1478945566586791</v>
      </c>
      <c r="BT28" s="25"/>
      <c r="BU28" s="16">
        <f>BM28</f>
        <v>286.28869448183048</v>
      </c>
    </row>
    <row r="29" spans="1:75" ht="12.75" hidden="1" customHeight="1" outlineLevel="1" x14ac:dyDescent="0.35">
      <c r="A29" s="179"/>
      <c r="C29" s="37" t="s">
        <v>57</v>
      </c>
      <c r="D29" s="24"/>
      <c r="E29" s="2" t="s">
        <v>38</v>
      </c>
      <c r="G29" s="40">
        <f>G27*G28</f>
        <v>7.5712347354138398E-2</v>
      </c>
      <c r="H29" s="24"/>
      <c r="I29" s="16"/>
      <c r="L29" s="2"/>
      <c r="M29" s="2" t="s">
        <v>40</v>
      </c>
      <c r="N29" s="2"/>
      <c r="O29" s="40">
        <f>O27*O28</f>
        <v>7.5712347354138398E-2</v>
      </c>
      <c r="P29" s="21"/>
      <c r="Q29" s="16"/>
      <c r="T29" s="2"/>
      <c r="U29" s="2" t="s">
        <v>40</v>
      </c>
      <c r="V29" s="2"/>
      <c r="W29" s="40">
        <f>W27*W28</f>
        <v>7.5712347354138398E-2</v>
      </c>
      <c r="X29" s="21"/>
      <c r="Y29" s="16"/>
      <c r="Z29" s="4"/>
      <c r="AB29" s="4"/>
      <c r="AC29" s="2" t="s">
        <v>40</v>
      </c>
      <c r="AD29" s="2"/>
      <c r="AE29" s="40">
        <f>AE27*AE28</f>
        <v>7.5712347354138398E-2</v>
      </c>
      <c r="AF29" s="21"/>
      <c r="AG29" s="16"/>
      <c r="AH29" s="4"/>
      <c r="AJ29" s="4"/>
      <c r="AK29" s="2" t="s">
        <v>40</v>
      </c>
      <c r="AL29" s="2"/>
      <c r="AM29" s="40">
        <f>AM27*AM28</f>
        <v>7.5712347354138398E-2</v>
      </c>
      <c r="AN29" s="21"/>
      <c r="AO29" s="16"/>
      <c r="AP29" s="4"/>
      <c r="AQ29" s="4"/>
      <c r="AR29" s="4"/>
      <c r="AS29" s="70" t="s">
        <v>37</v>
      </c>
      <c r="AT29" s="70"/>
      <c r="AU29" s="75">
        <f>AU27*AU28</f>
        <v>8.0080753701211316E-2</v>
      </c>
      <c r="AV29" s="77"/>
      <c r="AW29" s="78"/>
      <c r="AX29" s="78"/>
      <c r="AY29" s="75"/>
      <c r="AZ29" s="4"/>
      <c r="BA29" s="2" t="s">
        <v>37</v>
      </c>
      <c r="BB29" s="2"/>
      <c r="BC29" s="25">
        <f t="shared" si="0"/>
        <v>8.0080753701211316E-2</v>
      </c>
      <c r="BD29" s="25"/>
      <c r="BE29" s="16"/>
      <c r="BF29" s="4"/>
      <c r="BH29" s="4"/>
      <c r="BI29" s="2" t="s">
        <v>37</v>
      </c>
      <c r="BJ29" s="2"/>
      <c r="BK29" s="25">
        <f>BC29</f>
        <v>8.0080753701211316E-2</v>
      </c>
      <c r="BL29" s="25"/>
      <c r="BM29" s="16"/>
      <c r="BP29" s="4"/>
      <c r="BQ29" s="2" t="s">
        <v>37</v>
      </c>
      <c r="BR29" s="2"/>
      <c r="BS29" s="25">
        <f>BK29</f>
        <v>8.0080753701211316E-2</v>
      </c>
      <c r="BT29" s="25"/>
      <c r="BU29" s="16"/>
    </row>
    <row r="30" spans="1:75" ht="12.75" customHeight="1" collapsed="1" x14ac:dyDescent="0.35">
      <c r="A30" s="179"/>
      <c r="C30" s="23" t="s">
        <v>24</v>
      </c>
      <c r="D30" s="17"/>
      <c r="E30" s="2" t="s">
        <v>38</v>
      </c>
      <c r="G30" s="25">
        <f>G21+G25+G29</f>
        <v>2.6789687924016281</v>
      </c>
      <c r="I30" s="16">
        <f>I20+I24+I28</f>
        <v>9872</v>
      </c>
      <c r="L30" s="2"/>
      <c r="M30" s="5" t="s">
        <v>40</v>
      </c>
      <c r="N30" s="5"/>
      <c r="O30" s="25">
        <f>O21+O25+O29</f>
        <v>2.6789687924016281</v>
      </c>
      <c r="P30" s="21"/>
      <c r="Q30" s="16">
        <f>Q13*O30</f>
        <v>9414.275822178799</v>
      </c>
      <c r="R30" s="16"/>
      <c r="T30" s="2"/>
      <c r="U30" s="2" t="s">
        <v>40</v>
      </c>
      <c r="V30" s="2"/>
      <c r="W30" s="25">
        <f>W21+W25+W29</f>
        <v>2.6789687924016281</v>
      </c>
      <c r="X30" s="21"/>
      <c r="Y30" s="16">
        <f>Y13*W30</f>
        <v>9585.0512945774299</v>
      </c>
      <c r="Z30" s="16"/>
      <c r="AB30" s="4"/>
      <c r="AC30" s="2" t="s">
        <v>40</v>
      </c>
      <c r="AD30" s="2"/>
      <c r="AE30" s="25">
        <f>AE21+AE25+AE29</f>
        <v>2.6789687924016281</v>
      </c>
      <c r="AF30" s="25"/>
      <c r="AG30" s="16">
        <f>AG13*AE30</f>
        <v>9577.313432835821</v>
      </c>
      <c r="AH30" s="16"/>
      <c r="AJ30" s="4"/>
      <c r="AK30" s="2" t="s">
        <v>40</v>
      </c>
      <c r="AL30" s="2"/>
      <c r="AM30" s="25">
        <f>AM21+AM25+AM29</f>
        <v>2.6789687924016281</v>
      </c>
      <c r="AN30" s="25"/>
      <c r="AO30" s="16">
        <f>AO13*AM30</f>
        <v>9577.313432835821</v>
      </c>
      <c r="AP30" s="16"/>
      <c r="AQ30" s="7"/>
      <c r="AR30" s="4"/>
      <c r="AS30" s="70" t="s">
        <v>37</v>
      </c>
      <c r="AT30" s="70"/>
      <c r="AU30" s="77">
        <f>AU21+AU25+AU29</f>
        <v>2.7076043068640643</v>
      </c>
      <c r="AV30" s="77"/>
      <c r="AW30" s="78">
        <f>AW20+AW24+AW28</f>
        <v>9679.6853970390312</v>
      </c>
      <c r="AX30" s="78"/>
      <c r="AY30" s="74" t="str">
        <f>IF(AW30&lt;AO30,"F","U")</f>
        <v>U</v>
      </c>
      <c r="AZ30" s="4"/>
      <c r="BA30" s="2" t="s">
        <v>37</v>
      </c>
      <c r="BB30" s="2"/>
      <c r="BC30" s="25">
        <f t="shared" si="0"/>
        <v>2.7076043068640643</v>
      </c>
      <c r="BD30" s="25"/>
      <c r="BE30" s="16">
        <f t="shared" si="1"/>
        <v>9679.6853970390312</v>
      </c>
      <c r="BF30" s="16"/>
      <c r="BH30" s="4"/>
      <c r="BI30" s="2" t="s">
        <v>37</v>
      </c>
      <c r="BJ30" s="2"/>
      <c r="BK30" s="25">
        <f>BC30</f>
        <v>2.7076043068640643</v>
      </c>
      <c r="BL30" s="25"/>
      <c r="BM30" s="16">
        <f>BE30</f>
        <v>9679.6853970390312</v>
      </c>
      <c r="BN30" s="16"/>
      <c r="BP30" s="4"/>
      <c r="BQ30" s="2" t="s">
        <v>37</v>
      </c>
      <c r="BR30" s="2"/>
      <c r="BS30" s="25">
        <f>BK30</f>
        <v>2.7076043068640643</v>
      </c>
      <c r="BT30" s="25"/>
      <c r="BU30" s="16">
        <f>BM30</f>
        <v>9679.6853970390312</v>
      </c>
      <c r="BV30" s="16"/>
    </row>
    <row r="31" spans="1:75" x14ac:dyDescent="0.35">
      <c r="A31" s="179"/>
      <c r="C31" s="23" t="s">
        <v>47</v>
      </c>
      <c r="E31" s="2" t="s">
        <v>38</v>
      </c>
      <c r="G31" s="25">
        <f>G17-G30</f>
        <v>1.7427408412483043</v>
      </c>
      <c r="I31" s="16">
        <f>I17-I30</f>
        <v>6422</v>
      </c>
      <c r="L31" s="2"/>
      <c r="M31" s="5" t="s">
        <v>40</v>
      </c>
      <c r="N31" s="5"/>
      <c r="O31" s="21">
        <f>O17-O30</f>
        <v>1.7427408412483043</v>
      </c>
      <c r="P31" s="21"/>
      <c r="Q31" s="16">
        <f>Q17-Q30</f>
        <v>6124.2381817293608</v>
      </c>
      <c r="R31" s="16"/>
      <c r="T31" s="2"/>
      <c r="U31" s="5" t="s">
        <v>40</v>
      </c>
      <c r="V31" s="5"/>
      <c r="W31" s="21">
        <f>W17-W30</f>
        <v>1.7427408412483043</v>
      </c>
      <c r="X31" s="21"/>
      <c r="Y31" s="16">
        <f>Y17-Y30</f>
        <v>6235.332193453838</v>
      </c>
      <c r="Z31" s="16"/>
      <c r="AB31" s="4"/>
      <c r="AC31" s="5" t="s">
        <v>40</v>
      </c>
      <c r="AD31" s="5"/>
      <c r="AE31" s="21">
        <f>AE17-AE30</f>
        <v>1.7427408412483043</v>
      </c>
      <c r="AF31" s="21"/>
      <c r="AG31" s="16">
        <f>AG17-AG30</f>
        <v>6230.2985074626868</v>
      </c>
      <c r="AH31" s="16"/>
      <c r="AJ31" s="4"/>
      <c r="AK31" s="5" t="s">
        <v>40</v>
      </c>
      <c r="AL31" s="5"/>
      <c r="AM31" s="21">
        <f>AM17-AM30</f>
        <v>1.6586535852207493</v>
      </c>
      <c r="AN31" s="21"/>
      <c r="AO31" s="16">
        <f>AO17-AO30</f>
        <v>5929.686567164179</v>
      </c>
      <c r="AP31" s="16"/>
      <c r="AQ31" s="7"/>
      <c r="AR31" s="4"/>
      <c r="AS31" s="2" t="s">
        <v>37</v>
      </c>
      <c r="AT31" s="2"/>
      <c r="AU31" s="21">
        <f>AU17-AU30</f>
        <v>1.6300180707583132</v>
      </c>
      <c r="AV31" s="21"/>
      <c r="AW31" s="16">
        <f>AW17-AW30</f>
        <v>5827.3146029609688</v>
      </c>
      <c r="AX31" s="16"/>
      <c r="AZ31" s="4"/>
      <c r="BA31" s="2" t="s">
        <v>37</v>
      </c>
      <c r="BB31" s="2"/>
      <c r="BC31" s="21">
        <f>BC17-BC30</f>
        <v>1.6300180707583132</v>
      </c>
      <c r="BD31" s="21"/>
      <c r="BE31" s="16">
        <f>BE17-BE30</f>
        <v>5827.3146029609688</v>
      </c>
      <c r="BF31" s="16"/>
      <c r="BH31" s="4"/>
      <c r="BI31" s="2" t="s">
        <v>37</v>
      </c>
      <c r="BJ31" s="2"/>
      <c r="BK31" s="21">
        <f>BK17-BK30</f>
        <v>1.6300180707583132</v>
      </c>
      <c r="BL31" s="21"/>
      <c r="BM31" s="16">
        <f>BM17-BM30</f>
        <v>5827.3146029609688</v>
      </c>
      <c r="BN31" s="16"/>
      <c r="BP31" s="4"/>
      <c r="BQ31" s="2" t="s">
        <v>37</v>
      </c>
      <c r="BR31" s="2"/>
      <c r="BS31" s="21">
        <f>BS17-BS30</f>
        <v>1.6300180707583132</v>
      </c>
      <c r="BT31" s="21"/>
      <c r="BU31" s="16">
        <f>BU17-BU30</f>
        <v>5827.3146029609688</v>
      </c>
      <c r="BV31" s="16"/>
    </row>
    <row r="32" spans="1:75" x14ac:dyDescent="0.35">
      <c r="A32" s="179"/>
      <c r="C32" s="23" t="s">
        <v>39</v>
      </c>
      <c r="E32" s="2"/>
      <c r="G32" s="25"/>
      <c r="I32" s="16"/>
      <c r="L32" s="2"/>
      <c r="M32" s="5"/>
      <c r="N32" s="5"/>
      <c r="O32" s="21"/>
      <c r="P32" s="21"/>
      <c r="Q32" s="16"/>
      <c r="R32" s="16"/>
      <c r="T32" s="2"/>
      <c r="U32" s="5"/>
      <c r="V32" s="5"/>
      <c r="W32" s="21"/>
      <c r="X32" s="21"/>
      <c r="Y32" s="16"/>
      <c r="Z32" s="16"/>
      <c r="AB32" s="4"/>
      <c r="AC32" s="5"/>
      <c r="AD32" s="5"/>
      <c r="AE32" s="21"/>
      <c r="AF32" s="21"/>
      <c r="AG32" s="16"/>
      <c r="AH32" s="16"/>
      <c r="AJ32" s="4"/>
      <c r="AK32" s="5"/>
      <c r="AL32" s="5"/>
      <c r="AM32" s="21"/>
      <c r="AN32" s="21"/>
      <c r="AO32" s="103">
        <f>AO31-AG31</f>
        <v>-300.61194029850776</v>
      </c>
      <c r="AP32" s="103"/>
      <c r="AQ32" s="104" t="str">
        <f>IF(AO32&gt;0,"F","U")</f>
        <v>U</v>
      </c>
      <c r="AR32" s="4"/>
      <c r="AS32" s="2"/>
      <c r="AT32" s="2"/>
      <c r="AU32" s="21"/>
      <c r="AV32" s="21"/>
      <c r="AW32" s="16">
        <f>AW31-AO31</f>
        <v>-102.37196420321015</v>
      </c>
      <c r="AX32" s="16"/>
      <c r="AY32" s="8" t="str">
        <f>IF(AW32&gt;0,"F","U")</f>
        <v>U</v>
      </c>
      <c r="AZ32" s="4"/>
      <c r="BA32" s="2"/>
      <c r="BB32" s="2"/>
      <c r="BC32" s="21"/>
      <c r="BD32" s="21"/>
      <c r="BE32" s="16"/>
      <c r="BF32" s="16"/>
      <c r="BH32" s="4"/>
      <c r="BI32" s="2"/>
      <c r="BJ32" s="2"/>
      <c r="BK32" s="21"/>
      <c r="BL32" s="21"/>
      <c r="BM32" s="16"/>
      <c r="BN32" s="16"/>
      <c r="BP32" s="4"/>
      <c r="BQ32" s="2"/>
      <c r="BR32" s="2"/>
      <c r="BS32" s="21"/>
      <c r="BT32" s="21"/>
      <c r="BU32" s="16"/>
      <c r="BV32" s="16"/>
    </row>
    <row r="33" spans="1:75" ht="6.75" customHeight="1" x14ac:dyDescent="0.35">
      <c r="A33" s="179"/>
      <c r="E33" s="2"/>
      <c r="F33" s="2"/>
      <c r="G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1:75" ht="13.15" x14ac:dyDescent="0.35">
      <c r="A34" s="179"/>
      <c r="C34" s="10" t="s">
        <v>30</v>
      </c>
    </row>
    <row r="35" spans="1:75" ht="12.75" customHeight="1" x14ac:dyDescent="0.35">
      <c r="A35" s="179"/>
      <c r="C35" s="23" t="s">
        <v>48</v>
      </c>
      <c r="E35" s="2" t="s">
        <v>38</v>
      </c>
      <c r="G35" s="21">
        <f>I35/I$14</f>
        <v>8.141809290953546</v>
      </c>
      <c r="I35" s="16">
        <v>3330</v>
      </c>
      <c r="L35" s="2"/>
      <c r="M35" s="2" t="s">
        <v>40</v>
      </c>
      <c r="O35" s="21">
        <f>G35</f>
        <v>8.141809290953546</v>
      </c>
      <c r="P35" s="21"/>
      <c r="Q35" s="16">
        <f>O35*Q$14</f>
        <v>3175.601548607719</v>
      </c>
      <c r="S35" s="2"/>
      <c r="T35" s="2"/>
      <c r="U35" s="2" t="s">
        <v>40</v>
      </c>
      <c r="W35" s="21">
        <f>O35</f>
        <v>8.141809290953546</v>
      </c>
      <c r="X35" s="21"/>
      <c r="Y35" s="16">
        <f>W35*Y$14</f>
        <v>3233.2071323888617</v>
      </c>
      <c r="Z35" s="2"/>
      <c r="AA35" s="2"/>
      <c r="AB35" s="4"/>
      <c r="AC35" s="2" t="s">
        <v>40</v>
      </c>
      <c r="AE35" s="21">
        <f>W35</f>
        <v>8.141809290953546</v>
      </c>
      <c r="AF35" s="21"/>
      <c r="AG35" s="16">
        <f>AE35*AG$14</f>
        <v>3256.7237163814184</v>
      </c>
      <c r="AH35" s="2"/>
      <c r="AI35" s="2"/>
      <c r="AJ35" s="2"/>
      <c r="AK35" s="70" t="s">
        <v>37</v>
      </c>
      <c r="AL35" s="70"/>
      <c r="AM35" s="77">
        <f>AO35/AO14</f>
        <v>8.1274999999999995</v>
      </c>
      <c r="AN35" s="77"/>
      <c r="AO35" s="78">
        <v>3251</v>
      </c>
      <c r="AP35" s="78"/>
      <c r="AQ35" s="74" t="str">
        <f>IF(AO35&gt;AG35,"F","U")</f>
        <v>U</v>
      </c>
      <c r="AR35" s="2"/>
      <c r="AS35" s="2" t="str">
        <f>AK35</f>
        <v>A</v>
      </c>
      <c r="AU35" s="40">
        <f>AM35</f>
        <v>8.1274999999999995</v>
      </c>
      <c r="AW35" s="16">
        <f>AO35</f>
        <v>3251</v>
      </c>
      <c r="AX35" s="16"/>
      <c r="AY35" s="2"/>
      <c r="AZ35" s="2"/>
      <c r="BA35" s="2" t="str">
        <f>AS35</f>
        <v>A</v>
      </c>
      <c r="BC35" s="40">
        <f>AU35</f>
        <v>8.1274999999999995</v>
      </c>
      <c r="BE35" s="16">
        <f>AW35</f>
        <v>3251</v>
      </c>
      <c r="BF35" s="16"/>
      <c r="BG35" s="2"/>
      <c r="BH35" s="2"/>
      <c r="BI35" s="2" t="str">
        <f>BA35</f>
        <v>A</v>
      </c>
      <c r="BK35" s="40">
        <f>BC35</f>
        <v>8.1274999999999995</v>
      </c>
      <c r="BM35" s="16">
        <f>BE35</f>
        <v>3251</v>
      </c>
      <c r="BN35" s="16"/>
      <c r="BO35" s="2"/>
      <c r="BP35" s="2"/>
      <c r="BQ35" s="2" t="str">
        <f>BI35</f>
        <v>A</v>
      </c>
      <c r="BS35" s="40">
        <f>BK35</f>
        <v>8.1274999999999995</v>
      </c>
      <c r="BU35" s="16">
        <f>BM35</f>
        <v>3251</v>
      </c>
      <c r="BV35" s="16"/>
      <c r="BW35" s="2"/>
    </row>
    <row r="36" spans="1:75" ht="12.75" hidden="1" customHeight="1" outlineLevel="1" x14ac:dyDescent="0.35">
      <c r="A36" s="179"/>
      <c r="C36" s="24" t="s">
        <v>4</v>
      </c>
      <c r="D36" s="23"/>
      <c r="G36" s="2"/>
      <c r="L36" s="2"/>
      <c r="N36" s="2"/>
      <c r="P36" s="21"/>
      <c r="Q36" s="16"/>
      <c r="T36" s="2"/>
      <c r="V36" s="2"/>
      <c r="X36" s="21"/>
      <c r="Y36" s="16"/>
      <c r="AB36" s="4"/>
      <c r="AD36" s="2"/>
      <c r="AF36" s="21"/>
      <c r="AG36" s="16"/>
      <c r="AJ36" s="4"/>
      <c r="AK36" s="4"/>
      <c r="AL36" s="4"/>
      <c r="AM36" s="2"/>
      <c r="AN36" s="2"/>
      <c r="AQ36" s="2"/>
      <c r="AR36" s="4"/>
      <c r="AS36" s="4"/>
      <c r="AT36" s="4"/>
      <c r="AU36" s="21"/>
      <c r="AV36" s="21"/>
      <c r="AW36" s="2"/>
      <c r="AX36" s="2"/>
      <c r="AZ36" s="4"/>
      <c r="BA36" s="2"/>
      <c r="BB36" s="4"/>
      <c r="BC36" s="40"/>
      <c r="BE36" s="16"/>
      <c r="BF36" s="2"/>
      <c r="BH36" s="4"/>
      <c r="BI36" s="2"/>
      <c r="BJ36" s="4"/>
      <c r="BK36" s="40"/>
      <c r="BM36" s="16"/>
      <c r="BN36" s="2"/>
      <c r="BP36" s="4"/>
      <c r="BQ36" s="2"/>
      <c r="BR36" s="4"/>
      <c r="BS36" s="40"/>
      <c r="BU36" s="16"/>
      <c r="BV36" s="2"/>
    </row>
    <row r="37" spans="1:75" ht="12.75" hidden="1" customHeight="1" outlineLevel="1" x14ac:dyDescent="0.35">
      <c r="A37" s="179"/>
      <c r="C37" s="37" t="s">
        <v>54</v>
      </c>
      <c r="D37" s="24"/>
      <c r="E37" s="2" t="s">
        <v>38</v>
      </c>
      <c r="G37" s="25">
        <f>I37/I$14</f>
        <v>0.93154034229828853</v>
      </c>
      <c r="I37" s="16">
        <v>381</v>
      </c>
      <c r="L37" s="2"/>
      <c r="M37" s="2" t="s">
        <v>40</v>
      </c>
      <c r="O37" s="21">
        <f>G37</f>
        <v>0.93154034229828853</v>
      </c>
      <c r="P37" s="21"/>
      <c r="Q37" s="16">
        <f>O37*Q$14</f>
        <v>363.33459159745968</v>
      </c>
      <c r="R37" s="16"/>
      <c r="T37" s="2"/>
      <c r="U37" s="2" t="s">
        <v>40</v>
      </c>
      <c r="W37" s="21">
        <f>O37</f>
        <v>0.93154034229828853</v>
      </c>
      <c r="X37" s="21"/>
      <c r="Y37" s="16">
        <f>W37*Y$14</f>
        <v>369.92550073277965</v>
      </c>
      <c r="Z37" s="16"/>
      <c r="AB37" s="4"/>
      <c r="AC37" s="2" t="s">
        <v>40</v>
      </c>
      <c r="AE37" s="21">
        <f>W37</f>
        <v>0.93154034229828853</v>
      </c>
      <c r="AF37" s="21"/>
      <c r="AG37" s="16">
        <f>AE37*AG$14</f>
        <v>372.61613691931541</v>
      </c>
      <c r="AH37" s="16"/>
      <c r="AJ37" s="4"/>
      <c r="AK37" s="2" t="s">
        <v>40</v>
      </c>
      <c r="AM37" s="21">
        <f>AE37</f>
        <v>0.93154034229828853</v>
      </c>
      <c r="AN37" s="21"/>
      <c r="AO37" s="16">
        <f>AM37*AO$14</f>
        <v>372.61613691931541</v>
      </c>
      <c r="AP37" s="13"/>
      <c r="AR37" s="4"/>
      <c r="AS37" s="70" t="s">
        <v>37</v>
      </c>
      <c r="AT37" s="70"/>
      <c r="AU37" s="79">
        <f>AW37/AW$14</f>
        <v>0.90500000000000003</v>
      </c>
      <c r="AV37" s="77"/>
      <c r="AW37" s="80">
        <v>362</v>
      </c>
      <c r="AX37" s="80"/>
      <c r="AY37" s="75"/>
      <c r="AZ37" s="4"/>
      <c r="BA37" s="2" t="str">
        <f t="shared" ref="BA37:BA48" si="2">AS37</f>
        <v>A</v>
      </c>
      <c r="BB37" s="2"/>
      <c r="BC37" s="40">
        <f t="shared" ref="BC37:BC47" si="3">AU37</f>
        <v>0.90500000000000003</v>
      </c>
      <c r="BE37" s="16">
        <f t="shared" ref="BE37:BE46" si="4">AW37</f>
        <v>362</v>
      </c>
      <c r="BH37" s="4"/>
      <c r="BI37" s="2" t="str">
        <f>BA37</f>
        <v>A</v>
      </c>
      <c r="BJ37" s="2"/>
      <c r="BK37" s="40">
        <f>BC37</f>
        <v>0.90500000000000003</v>
      </c>
      <c r="BM37" s="16">
        <f>BE37</f>
        <v>362</v>
      </c>
      <c r="BP37" s="4"/>
      <c r="BQ37" s="2" t="str">
        <f>BI37</f>
        <v>A</v>
      </c>
      <c r="BR37" s="2"/>
      <c r="BS37" s="40">
        <f>BK37</f>
        <v>0.90500000000000003</v>
      </c>
      <c r="BU37" s="16">
        <f>BM37</f>
        <v>362</v>
      </c>
    </row>
    <row r="38" spans="1:75" ht="12.75" hidden="1" customHeight="1" outlineLevel="1" x14ac:dyDescent="0.35">
      <c r="A38" s="179"/>
      <c r="C38" s="37" t="s">
        <v>53</v>
      </c>
      <c r="D38" s="24"/>
      <c r="E38" s="2" t="s">
        <v>38</v>
      </c>
      <c r="G38" s="21">
        <f>I38/I37</f>
        <v>2.6089238845144358</v>
      </c>
      <c r="I38" s="16">
        <v>994</v>
      </c>
      <c r="L38" s="2"/>
      <c r="M38" s="2" t="s">
        <v>40</v>
      </c>
      <c r="N38" s="2"/>
      <c r="O38" s="21">
        <f>G38</f>
        <v>2.6089238845144358</v>
      </c>
      <c r="P38" s="21"/>
      <c r="Q38" s="16">
        <f>Q37*O38</f>
        <v>947.91229408891058</v>
      </c>
      <c r="R38" s="16"/>
      <c r="T38" s="2"/>
      <c r="U38" s="2" t="s">
        <v>40</v>
      </c>
      <c r="V38" s="2"/>
      <c r="W38" s="21">
        <f>O38</f>
        <v>2.6089238845144358</v>
      </c>
      <c r="X38" s="21"/>
      <c r="Y38" s="16">
        <f>Y37*W38</f>
        <v>965.10747435271128</v>
      </c>
      <c r="Z38" s="16"/>
      <c r="AB38" s="4"/>
      <c r="AC38" s="2" t="s">
        <v>40</v>
      </c>
      <c r="AD38" s="2"/>
      <c r="AE38" s="21">
        <f>W38</f>
        <v>2.6089238845144358</v>
      </c>
      <c r="AF38" s="21"/>
      <c r="AG38" s="16">
        <f>AG37*AE38</f>
        <v>972.12713936430328</v>
      </c>
      <c r="AH38" s="16"/>
      <c r="AJ38" s="4"/>
      <c r="AK38" s="2" t="s">
        <v>40</v>
      </c>
      <c r="AL38" s="2"/>
      <c r="AM38" s="21">
        <f>AE38</f>
        <v>2.6089238845144358</v>
      </c>
      <c r="AN38" s="21"/>
      <c r="AO38" s="16">
        <f>AO37*AM38</f>
        <v>972.12713936430328</v>
      </c>
      <c r="AP38" s="13"/>
      <c r="AQ38" s="4"/>
      <c r="AR38" s="4"/>
      <c r="AS38" s="70" t="s">
        <v>37</v>
      </c>
      <c r="AT38" s="70"/>
      <c r="AU38" s="77">
        <f>AW38/AW37</f>
        <v>2.5773480662983426</v>
      </c>
      <c r="AV38" s="77"/>
      <c r="AW38" s="78">
        <v>933</v>
      </c>
      <c r="AX38" s="78"/>
      <c r="AY38" s="75"/>
      <c r="AZ38" s="4"/>
      <c r="BA38" s="2" t="str">
        <f t="shared" si="2"/>
        <v>A</v>
      </c>
      <c r="BB38" s="2"/>
      <c r="BC38" s="40">
        <f t="shared" si="3"/>
        <v>2.5773480662983426</v>
      </c>
      <c r="BE38" s="16">
        <f t="shared" si="4"/>
        <v>933</v>
      </c>
      <c r="BH38" s="4"/>
      <c r="BI38" s="2" t="str">
        <f>BA38</f>
        <v>A</v>
      </c>
      <c r="BJ38" s="2"/>
      <c r="BK38" s="40">
        <f>BC38</f>
        <v>2.5773480662983426</v>
      </c>
      <c r="BM38" s="16">
        <f>BE38</f>
        <v>933</v>
      </c>
      <c r="BP38" s="4"/>
      <c r="BQ38" s="2" t="str">
        <f>BI38</f>
        <v>A</v>
      </c>
      <c r="BR38" s="2"/>
      <c r="BS38" s="40">
        <f>BK38</f>
        <v>2.5773480662983426</v>
      </c>
      <c r="BU38" s="16">
        <f>BM38</f>
        <v>933</v>
      </c>
    </row>
    <row r="39" spans="1:75" ht="12.75" hidden="1" customHeight="1" outlineLevel="1" x14ac:dyDescent="0.35">
      <c r="A39" s="179"/>
      <c r="C39" s="37" t="s">
        <v>57</v>
      </c>
      <c r="D39" s="24"/>
      <c r="E39" s="2" t="s">
        <v>38</v>
      </c>
      <c r="G39" s="40">
        <f>G37*G38</f>
        <v>2.4303178484107582</v>
      </c>
      <c r="I39" s="16"/>
      <c r="L39" s="2"/>
      <c r="M39" s="2" t="s">
        <v>40</v>
      </c>
      <c r="N39" s="2"/>
      <c r="O39" s="40">
        <f>O37*O38</f>
        <v>2.4303178484107582</v>
      </c>
      <c r="P39" s="21"/>
      <c r="Q39" s="16"/>
      <c r="R39" s="16"/>
      <c r="T39" s="2"/>
      <c r="U39" s="2" t="s">
        <v>40</v>
      </c>
      <c r="V39" s="2"/>
      <c r="W39" s="40">
        <f>W37*W38</f>
        <v>2.4303178484107582</v>
      </c>
      <c r="X39" s="21"/>
      <c r="Y39" s="16"/>
      <c r="Z39" s="16"/>
      <c r="AB39" s="4"/>
      <c r="AC39" s="2" t="s">
        <v>40</v>
      </c>
      <c r="AD39" s="2"/>
      <c r="AE39" s="40">
        <f>AE37*AE38</f>
        <v>2.4303178484107582</v>
      </c>
      <c r="AF39" s="21"/>
      <c r="AG39" s="16"/>
      <c r="AH39" s="16"/>
      <c r="AJ39" s="4"/>
      <c r="AK39" s="2" t="s">
        <v>40</v>
      </c>
      <c r="AL39" s="2"/>
      <c r="AM39" s="40">
        <f>AM37*AM38</f>
        <v>2.4303178484107582</v>
      </c>
      <c r="AN39" s="21"/>
      <c r="AO39" s="16"/>
      <c r="AP39" s="13"/>
      <c r="AQ39" s="4"/>
      <c r="AR39" s="4"/>
      <c r="AS39" s="70" t="s">
        <v>37</v>
      </c>
      <c r="AT39" s="70"/>
      <c r="AU39" s="75">
        <f>AU37*AU38</f>
        <v>2.3325</v>
      </c>
      <c r="AV39" s="77"/>
      <c r="AW39" s="78"/>
      <c r="AX39" s="78"/>
      <c r="AY39" s="75"/>
      <c r="AZ39" s="4"/>
      <c r="BA39" s="2" t="str">
        <f t="shared" si="2"/>
        <v>A</v>
      </c>
      <c r="BB39" s="2"/>
      <c r="BC39" s="40">
        <f t="shared" si="3"/>
        <v>2.3325</v>
      </c>
      <c r="BE39" s="16"/>
      <c r="BH39" s="4"/>
      <c r="BI39" s="2" t="str">
        <f>BA39</f>
        <v>A</v>
      </c>
      <c r="BJ39" s="2"/>
      <c r="BK39" s="40">
        <f>BC39</f>
        <v>2.3325</v>
      </c>
      <c r="BM39" s="16"/>
      <c r="BP39" s="4"/>
      <c r="BQ39" s="2" t="str">
        <f>BI39</f>
        <v>A</v>
      </c>
      <c r="BR39" s="2"/>
      <c r="BS39" s="40">
        <f>BK39</f>
        <v>2.3325</v>
      </c>
      <c r="BU39" s="16"/>
    </row>
    <row r="40" spans="1:75" ht="12.75" hidden="1" customHeight="1" outlineLevel="1" x14ac:dyDescent="0.35">
      <c r="A40" s="179"/>
      <c r="C40" s="24" t="s">
        <v>17</v>
      </c>
      <c r="D40" s="23"/>
      <c r="E40" s="2"/>
      <c r="G40" s="2"/>
      <c r="L40" s="2"/>
      <c r="N40" s="2"/>
      <c r="P40" s="21"/>
      <c r="Q40" s="16"/>
      <c r="T40" s="2"/>
      <c r="V40" s="2"/>
      <c r="X40" s="21"/>
      <c r="Y40" s="16"/>
      <c r="AB40" s="4"/>
      <c r="AD40" s="2"/>
      <c r="AF40" s="21"/>
      <c r="AG40" s="16"/>
      <c r="AJ40" s="4"/>
      <c r="AL40" s="2"/>
      <c r="AN40" s="21"/>
      <c r="AO40" s="16"/>
      <c r="AP40" s="13"/>
      <c r="AQ40" s="7"/>
      <c r="AR40" s="4"/>
      <c r="AS40" s="2"/>
      <c r="AT40" s="2"/>
      <c r="AU40" s="21"/>
      <c r="AV40" s="21"/>
      <c r="AW40" s="7"/>
      <c r="AX40" s="7"/>
      <c r="AZ40" s="4"/>
      <c r="BA40" s="2"/>
      <c r="BB40" s="2"/>
      <c r="BC40" s="40"/>
      <c r="BE40" s="16"/>
      <c r="BH40" s="4"/>
      <c r="BI40" s="2"/>
      <c r="BJ40" s="2"/>
      <c r="BK40" s="40"/>
      <c r="BM40" s="16"/>
      <c r="BP40" s="4"/>
      <c r="BQ40" s="2"/>
      <c r="BR40" s="2"/>
      <c r="BS40" s="40"/>
      <c r="BU40" s="16"/>
    </row>
    <row r="41" spans="1:75" ht="12.75" hidden="1" customHeight="1" outlineLevel="1" x14ac:dyDescent="0.35">
      <c r="A41" s="179"/>
      <c r="C41" s="37" t="s">
        <v>54</v>
      </c>
      <c r="D41" s="24"/>
      <c r="E41" s="2" t="s">
        <v>38</v>
      </c>
      <c r="G41" s="25">
        <f>I41/I$14</f>
        <v>0.73105134474327627</v>
      </c>
      <c r="I41" s="16">
        <v>299</v>
      </c>
      <c r="L41" s="2"/>
      <c r="M41" s="2" t="s">
        <v>40</v>
      </c>
      <c r="N41" s="2"/>
      <c r="O41" s="21">
        <f>G41</f>
        <v>0.73105134474327627</v>
      </c>
      <c r="P41" s="21"/>
      <c r="Q41" s="16">
        <f>O41*Q$14</f>
        <v>285.13659550561795</v>
      </c>
      <c r="R41" s="16"/>
      <c r="T41" s="2"/>
      <c r="U41" s="2" t="s">
        <v>40</v>
      </c>
      <c r="V41" s="2"/>
      <c r="W41" s="21">
        <f>O41</f>
        <v>0.73105134474327627</v>
      </c>
      <c r="X41" s="21"/>
      <c r="Y41" s="16">
        <f>W41*Y$14</f>
        <v>290.3089887640449</v>
      </c>
      <c r="Z41" s="16"/>
      <c r="AB41" s="4"/>
      <c r="AC41" s="2" t="s">
        <v>40</v>
      </c>
      <c r="AD41" s="2"/>
      <c r="AE41" s="21">
        <f>W41</f>
        <v>0.73105134474327627</v>
      </c>
      <c r="AF41" s="21"/>
      <c r="AG41" s="16">
        <f>AE41*AG$14</f>
        <v>292.42053789731051</v>
      </c>
      <c r="AH41" s="16"/>
      <c r="AJ41" s="4"/>
      <c r="AK41" s="2" t="s">
        <v>40</v>
      </c>
      <c r="AL41" s="2"/>
      <c r="AM41" s="21">
        <f>AE41</f>
        <v>0.73105134474327627</v>
      </c>
      <c r="AN41" s="21"/>
      <c r="AO41" s="16">
        <f>AM41*AO$14</f>
        <v>292.42053789731051</v>
      </c>
      <c r="AP41" s="13"/>
      <c r="AQ41" s="2"/>
      <c r="AR41" s="4"/>
      <c r="AS41" s="70" t="s">
        <v>37</v>
      </c>
      <c r="AT41" s="70"/>
      <c r="AU41" s="79">
        <f>AW41/AW$14</f>
        <v>0.6875</v>
      </c>
      <c r="AV41" s="77"/>
      <c r="AW41" s="80">
        <v>275</v>
      </c>
      <c r="AX41" s="80"/>
      <c r="AY41" s="75"/>
      <c r="AZ41" s="4"/>
      <c r="BA41" s="2" t="str">
        <f t="shared" si="2"/>
        <v>A</v>
      </c>
      <c r="BB41" s="2"/>
      <c r="BC41" s="40">
        <f t="shared" si="3"/>
        <v>0.6875</v>
      </c>
      <c r="BE41" s="16">
        <f t="shared" si="4"/>
        <v>275</v>
      </c>
      <c r="BH41" s="4"/>
      <c r="BI41" s="2" t="str">
        <f>BA41</f>
        <v>A</v>
      </c>
      <c r="BJ41" s="2"/>
      <c r="BK41" s="40">
        <f>BC41</f>
        <v>0.6875</v>
      </c>
      <c r="BM41" s="16">
        <f>BE41</f>
        <v>275</v>
      </c>
      <c r="BP41" s="4"/>
      <c r="BQ41" s="2" t="str">
        <f>BI41</f>
        <v>A</v>
      </c>
      <c r="BR41" s="2"/>
      <c r="BS41" s="40">
        <f>BK41</f>
        <v>0.6875</v>
      </c>
      <c r="BU41" s="16">
        <f>BM41</f>
        <v>275</v>
      </c>
    </row>
    <row r="42" spans="1:75" ht="12.75" hidden="1" customHeight="1" outlineLevel="1" x14ac:dyDescent="0.35">
      <c r="A42" s="179"/>
      <c r="C42" s="37" t="s">
        <v>53</v>
      </c>
      <c r="D42" s="24"/>
      <c r="E42" s="2" t="s">
        <v>38</v>
      </c>
      <c r="G42" s="21">
        <f>I42/I41</f>
        <v>2.1170568561872911</v>
      </c>
      <c r="I42" s="16">
        <v>633</v>
      </c>
      <c r="L42" s="2"/>
      <c r="M42" s="2" t="s">
        <v>40</v>
      </c>
      <c r="N42" s="2"/>
      <c r="O42" s="21">
        <f>G42</f>
        <v>2.1170568561872911</v>
      </c>
      <c r="P42" s="21"/>
      <c r="Q42" s="16">
        <f>Q41*O42</f>
        <v>603.65038446507083</v>
      </c>
      <c r="R42" s="16"/>
      <c r="T42" s="2"/>
      <c r="U42" s="2" t="s">
        <v>40</v>
      </c>
      <c r="V42" s="2"/>
      <c r="W42" s="21">
        <f>O42</f>
        <v>2.1170568561872911</v>
      </c>
      <c r="X42" s="21"/>
      <c r="Y42" s="16">
        <f>Y41*W42</f>
        <v>614.60063507572056</v>
      </c>
      <c r="Z42" s="16"/>
      <c r="AB42" s="4"/>
      <c r="AC42" s="2" t="s">
        <v>40</v>
      </c>
      <c r="AD42" s="2"/>
      <c r="AE42" s="21">
        <f>W42</f>
        <v>2.1170568561872911</v>
      </c>
      <c r="AF42" s="21"/>
      <c r="AG42" s="16">
        <f>AG41*AE42</f>
        <v>619.07090464547684</v>
      </c>
      <c r="AH42" s="16"/>
      <c r="AJ42" s="4"/>
      <c r="AK42" s="2" t="s">
        <v>40</v>
      </c>
      <c r="AL42" s="2"/>
      <c r="AM42" s="21">
        <f>AE42</f>
        <v>2.1170568561872911</v>
      </c>
      <c r="AN42" s="21"/>
      <c r="AO42" s="16">
        <f>AO41*AM42</f>
        <v>619.07090464547684</v>
      </c>
      <c r="AP42" s="13"/>
      <c r="AQ42" s="4"/>
      <c r="AR42" s="4"/>
      <c r="AS42" s="70" t="s">
        <v>37</v>
      </c>
      <c r="AT42" s="70"/>
      <c r="AU42" s="77">
        <f>AW42/AW41</f>
        <v>2.0763636363636362</v>
      </c>
      <c r="AV42" s="77"/>
      <c r="AW42" s="78">
        <v>571</v>
      </c>
      <c r="AX42" s="78"/>
      <c r="AY42" s="75"/>
      <c r="AZ42" s="4"/>
      <c r="BA42" s="2" t="str">
        <f t="shared" si="2"/>
        <v>A</v>
      </c>
      <c r="BB42" s="2"/>
      <c r="BC42" s="40">
        <f t="shared" si="3"/>
        <v>2.0763636363636362</v>
      </c>
      <c r="BE42" s="16">
        <f t="shared" si="4"/>
        <v>571</v>
      </c>
      <c r="BH42" s="4"/>
      <c r="BI42" s="2" t="str">
        <f>BA42</f>
        <v>A</v>
      </c>
      <c r="BJ42" s="2"/>
      <c r="BK42" s="40">
        <f>BC42</f>
        <v>2.0763636363636362</v>
      </c>
      <c r="BM42" s="16">
        <f>BE42</f>
        <v>571</v>
      </c>
      <c r="BP42" s="4"/>
      <c r="BQ42" s="2" t="str">
        <f>BI42</f>
        <v>A</v>
      </c>
      <c r="BR42" s="2"/>
      <c r="BS42" s="40">
        <f>BK42</f>
        <v>2.0763636363636362</v>
      </c>
      <c r="BU42" s="16">
        <f>BM42</f>
        <v>571</v>
      </c>
    </row>
    <row r="43" spans="1:75" ht="12.75" hidden="1" customHeight="1" outlineLevel="1" x14ac:dyDescent="0.35">
      <c r="A43" s="179"/>
      <c r="C43" s="37" t="s">
        <v>57</v>
      </c>
      <c r="D43" s="24"/>
      <c r="E43" s="2" t="s">
        <v>38</v>
      </c>
      <c r="G43" s="40">
        <f>G41*G42</f>
        <v>1.547677261613692</v>
      </c>
      <c r="I43" s="16"/>
      <c r="L43" s="2"/>
      <c r="M43" s="2" t="s">
        <v>40</v>
      </c>
      <c r="N43" s="2"/>
      <c r="O43" s="40">
        <f>O41*O42</f>
        <v>1.547677261613692</v>
      </c>
      <c r="P43" s="21"/>
      <c r="Q43" s="16"/>
      <c r="R43" s="16"/>
      <c r="T43" s="2"/>
      <c r="U43" s="2" t="s">
        <v>40</v>
      </c>
      <c r="V43" s="2"/>
      <c r="W43" s="40">
        <f>W41*W42</f>
        <v>1.547677261613692</v>
      </c>
      <c r="X43" s="21"/>
      <c r="Y43" s="16"/>
      <c r="Z43" s="16"/>
      <c r="AB43" s="4"/>
      <c r="AC43" s="2" t="s">
        <v>40</v>
      </c>
      <c r="AD43" s="2"/>
      <c r="AE43" s="40">
        <f>AE41*AE42</f>
        <v>1.547677261613692</v>
      </c>
      <c r="AF43" s="21"/>
      <c r="AG43" s="16"/>
      <c r="AH43" s="16"/>
      <c r="AJ43" s="4"/>
      <c r="AK43" s="2" t="s">
        <v>40</v>
      </c>
      <c r="AL43" s="2"/>
      <c r="AM43" s="40">
        <f>AM41*AM42</f>
        <v>1.547677261613692</v>
      </c>
      <c r="AN43" s="21"/>
      <c r="AO43" s="16"/>
      <c r="AP43" s="13"/>
      <c r="AQ43" s="4"/>
      <c r="AR43" s="4"/>
      <c r="AS43" s="70" t="s">
        <v>37</v>
      </c>
      <c r="AT43" s="70"/>
      <c r="AU43" s="75">
        <f>AU41*AU42</f>
        <v>1.4274999999999998</v>
      </c>
      <c r="AV43" s="77"/>
      <c r="AW43" s="78"/>
      <c r="AX43" s="78"/>
      <c r="AY43" s="75"/>
      <c r="AZ43" s="4"/>
      <c r="BA43" s="2" t="str">
        <f t="shared" si="2"/>
        <v>A</v>
      </c>
      <c r="BB43" s="2"/>
      <c r="BC43" s="40">
        <f t="shared" si="3"/>
        <v>1.4274999999999998</v>
      </c>
      <c r="BE43" s="16"/>
      <c r="BH43" s="4"/>
      <c r="BI43" s="2" t="str">
        <f>BA43</f>
        <v>A</v>
      </c>
      <c r="BJ43" s="2"/>
      <c r="BK43" s="40">
        <f>BC43</f>
        <v>1.4274999999999998</v>
      </c>
      <c r="BM43" s="16"/>
      <c r="BP43" s="4"/>
      <c r="BQ43" s="2" t="str">
        <f>BI43</f>
        <v>A</v>
      </c>
      <c r="BR43" s="2"/>
      <c r="BS43" s="40">
        <f>BK43</f>
        <v>1.4274999999999998</v>
      </c>
      <c r="BU43" s="16"/>
    </row>
    <row r="44" spans="1:75" ht="12.75" hidden="1" customHeight="1" outlineLevel="1" x14ac:dyDescent="0.35">
      <c r="A44" s="179"/>
      <c r="C44" s="24" t="s">
        <v>1</v>
      </c>
      <c r="D44" s="23"/>
      <c r="E44" s="2"/>
      <c r="G44" s="2"/>
      <c r="L44" s="2"/>
      <c r="P44" s="21"/>
      <c r="Q44" s="16"/>
      <c r="T44" s="2"/>
      <c r="X44" s="21"/>
      <c r="Y44" s="16"/>
      <c r="AB44" s="4"/>
      <c r="AF44" s="21"/>
      <c r="AG44" s="16"/>
      <c r="AJ44" s="4"/>
      <c r="AN44" s="21"/>
      <c r="AO44" s="16"/>
      <c r="AP44" s="13"/>
      <c r="AQ44" s="7"/>
      <c r="AR44" s="4"/>
      <c r="AS44" s="2"/>
      <c r="AT44" s="2"/>
      <c r="AU44" s="21"/>
      <c r="AV44" s="21"/>
      <c r="AW44" s="7"/>
      <c r="AX44" s="7"/>
      <c r="AZ44" s="4"/>
      <c r="BA44" s="2"/>
      <c r="BB44" s="4"/>
      <c r="BC44" s="40"/>
      <c r="BE44" s="16"/>
      <c r="BH44" s="4"/>
      <c r="BI44" s="2"/>
      <c r="BJ44" s="4"/>
      <c r="BK44" s="40"/>
      <c r="BM44" s="16"/>
      <c r="BP44" s="4"/>
      <c r="BQ44" s="2"/>
      <c r="BR44" s="4"/>
      <c r="BS44" s="40"/>
      <c r="BU44" s="16"/>
    </row>
    <row r="45" spans="1:75" ht="12.75" hidden="1" customHeight="1" outlineLevel="1" x14ac:dyDescent="0.35">
      <c r="A45" s="179"/>
      <c r="C45" s="37" t="s">
        <v>55</v>
      </c>
      <c r="D45" s="24"/>
      <c r="E45" s="2" t="s">
        <v>38</v>
      </c>
      <c r="G45" s="25">
        <f>I45/I$14</f>
        <v>9.0684596577017121E-2</v>
      </c>
      <c r="I45" s="13">
        <v>37.090000000000003</v>
      </c>
      <c r="L45" s="2"/>
      <c r="M45" s="2" t="s">
        <v>40</v>
      </c>
      <c r="N45" s="2"/>
      <c r="O45" s="21">
        <f>G45</f>
        <v>9.0684596577017121E-2</v>
      </c>
      <c r="P45" s="21"/>
      <c r="Q45" s="16">
        <f>O45*Q$14</f>
        <v>35.370288720078165</v>
      </c>
      <c r="R45" s="26"/>
      <c r="T45" s="2"/>
      <c r="U45" s="2" t="s">
        <v>40</v>
      </c>
      <c r="V45" s="2"/>
      <c r="W45" s="21">
        <f>O45</f>
        <v>9.0684596577017121E-2</v>
      </c>
      <c r="X45" s="21"/>
      <c r="Y45" s="16">
        <f>W45*Y$14</f>
        <v>36.011907669760625</v>
      </c>
      <c r="Z45" s="26"/>
      <c r="AB45" s="4"/>
      <c r="AC45" s="2" t="s">
        <v>40</v>
      </c>
      <c r="AD45" s="2"/>
      <c r="AE45" s="21">
        <f>W45</f>
        <v>9.0684596577017121E-2</v>
      </c>
      <c r="AF45" s="21"/>
      <c r="AG45" s="16">
        <f>AE45*AG$14</f>
        <v>36.27383863080685</v>
      </c>
      <c r="AH45" s="26"/>
      <c r="AJ45" s="4"/>
      <c r="AK45" s="2" t="s">
        <v>40</v>
      </c>
      <c r="AL45" s="2"/>
      <c r="AM45" s="21">
        <f>AE45</f>
        <v>9.0684596577017121E-2</v>
      </c>
      <c r="AN45" s="21"/>
      <c r="AO45" s="16">
        <f>AM45*AO$14</f>
        <v>36.27383863080685</v>
      </c>
      <c r="AP45" s="13"/>
      <c r="AQ45" s="2"/>
      <c r="AR45" s="4"/>
      <c r="AS45" s="70" t="s">
        <v>37</v>
      </c>
      <c r="AT45" s="70"/>
      <c r="AU45" s="79">
        <f>AW45/AW$14</f>
        <v>8.6824999999999986E-2</v>
      </c>
      <c r="AV45" s="77"/>
      <c r="AW45" s="78">
        <v>34.729999999999997</v>
      </c>
      <c r="AX45" s="78"/>
      <c r="AY45" s="75"/>
      <c r="AZ45" s="4"/>
      <c r="BA45" s="2" t="str">
        <f t="shared" si="2"/>
        <v>A</v>
      </c>
      <c r="BB45" s="2"/>
      <c r="BC45" s="40">
        <f t="shared" si="3"/>
        <v>8.6824999999999986E-2</v>
      </c>
      <c r="BE45" s="16">
        <f t="shared" si="4"/>
        <v>34.729999999999997</v>
      </c>
      <c r="BH45" s="4"/>
      <c r="BI45" s="2" t="str">
        <f>BA45</f>
        <v>A</v>
      </c>
      <c r="BJ45" s="2"/>
      <c r="BK45" s="40">
        <f>BC45</f>
        <v>8.6824999999999986E-2</v>
      </c>
      <c r="BM45" s="16">
        <f>BE45</f>
        <v>34.729999999999997</v>
      </c>
      <c r="BP45" s="4"/>
      <c r="BQ45" s="2" t="str">
        <f>BI45</f>
        <v>A</v>
      </c>
      <c r="BR45" s="2"/>
      <c r="BS45" s="40">
        <f>BK45</f>
        <v>8.6824999999999986E-2</v>
      </c>
      <c r="BU45" s="16">
        <f>BM45</f>
        <v>34.729999999999997</v>
      </c>
    </row>
    <row r="46" spans="1:75" ht="12.75" hidden="1" customHeight="1" outlineLevel="1" x14ac:dyDescent="0.35">
      <c r="A46" s="179"/>
      <c r="C46" s="37" t="s">
        <v>56</v>
      </c>
      <c r="D46" s="24"/>
      <c r="E46" s="2" t="s">
        <v>38</v>
      </c>
      <c r="G46" s="21">
        <f>I46/I45</f>
        <v>8.1153949851712053</v>
      </c>
      <c r="I46" s="16">
        <v>301</v>
      </c>
      <c r="L46" s="2"/>
      <c r="M46" s="2" t="s">
        <v>40</v>
      </c>
      <c r="N46" s="2"/>
      <c r="O46" s="21">
        <f>G46</f>
        <v>8.1153949851712053</v>
      </c>
      <c r="P46" s="21"/>
      <c r="Q46" s="16">
        <f>Q45*O46</f>
        <v>287.04386370297999</v>
      </c>
      <c r="R46" s="16"/>
      <c r="T46" s="2"/>
      <c r="U46" s="2" t="s">
        <v>40</v>
      </c>
      <c r="V46" s="2"/>
      <c r="W46" s="21">
        <f>O46</f>
        <v>8.1153949851712053</v>
      </c>
      <c r="X46" s="21"/>
      <c r="Y46" s="16">
        <f>Y45*W46</f>
        <v>292.25085490962385</v>
      </c>
      <c r="Z46" s="16"/>
      <c r="AB46" s="4"/>
      <c r="AC46" s="2" t="s">
        <v>40</v>
      </c>
      <c r="AD46" s="2"/>
      <c r="AE46" s="21">
        <f>W46</f>
        <v>8.1153949851712053</v>
      </c>
      <c r="AF46" s="21"/>
      <c r="AG46" s="16">
        <f>AG45*AE46</f>
        <v>294.37652811735944</v>
      </c>
      <c r="AH46" s="16"/>
      <c r="AJ46" s="4"/>
      <c r="AK46" s="2" t="s">
        <v>40</v>
      </c>
      <c r="AL46" s="2"/>
      <c r="AM46" s="21">
        <f>AE46</f>
        <v>8.1153949851712053</v>
      </c>
      <c r="AN46" s="21"/>
      <c r="AO46" s="16">
        <f>AO45*AM46</f>
        <v>294.37652811735944</v>
      </c>
      <c r="AP46" s="13"/>
      <c r="AQ46" s="4"/>
      <c r="AR46" s="4"/>
      <c r="AS46" s="70" t="s">
        <v>37</v>
      </c>
      <c r="AT46" s="70"/>
      <c r="AU46" s="77">
        <f>AW46/AW45</f>
        <v>8.1485747192628857</v>
      </c>
      <c r="AV46" s="77"/>
      <c r="AW46" s="78">
        <v>283</v>
      </c>
      <c r="AX46" s="78"/>
      <c r="AY46" s="75"/>
      <c r="AZ46" s="4"/>
      <c r="BA46" s="2" t="str">
        <f t="shared" si="2"/>
        <v>A</v>
      </c>
      <c r="BB46" s="2"/>
      <c r="BC46" s="40">
        <f t="shared" si="3"/>
        <v>8.1485747192628857</v>
      </c>
      <c r="BE46" s="16">
        <f t="shared" si="4"/>
        <v>283</v>
      </c>
      <c r="BH46" s="4"/>
      <c r="BI46" s="2" t="str">
        <f>BA46</f>
        <v>A</v>
      </c>
      <c r="BJ46" s="2"/>
      <c r="BK46" s="40">
        <f>BC46</f>
        <v>8.1485747192628857</v>
      </c>
      <c r="BM46" s="16">
        <f>BE46</f>
        <v>283</v>
      </c>
      <c r="BP46" s="4"/>
      <c r="BQ46" s="2" t="str">
        <f>BI46</f>
        <v>A</v>
      </c>
      <c r="BR46" s="2"/>
      <c r="BS46" s="40">
        <f>BK46</f>
        <v>8.1485747192628857</v>
      </c>
      <c r="BU46" s="16">
        <f>BM46</f>
        <v>283</v>
      </c>
    </row>
    <row r="47" spans="1:75" ht="12.75" hidden="1" customHeight="1" outlineLevel="1" x14ac:dyDescent="0.35">
      <c r="A47" s="179"/>
      <c r="C47" s="37" t="s">
        <v>57</v>
      </c>
      <c r="D47" s="24"/>
      <c r="E47" s="2" t="s">
        <v>38</v>
      </c>
      <c r="G47" s="40">
        <f>G45*G46</f>
        <v>0.73594132029339854</v>
      </c>
      <c r="I47" s="16"/>
      <c r="L47" s="2"/>
      <c r="M47" s="2" t="s">
        <v>40</v>
      </c>
      <c r="N47" s="2"/>
      <c r="O47" s="40">
        <f>O45*O46</f>
        <v>0.73594132029339854</v>
      </c>
      <c r="P47" s="21"/>
      <c r="Q47" s="16"/>
      <c r="R47" s="16"/>
      <c r="T47" s="2"/>
      <c r="U47" s="2" t="s">
        <v>40</v>
      </c>
      <c r="V47" s="2"/>
      <c r="W47" s="40">
        <f>W45*W46</f>
        <v>0.73594132029339854</v>
      </c>
      <c r="X47" s="21"/>
      <c r="Y47" s="16"/>
      <c r="Z47" s="16"/>
      <c r="AB47" s="4"/>
      <c r="AC47" s="2" t="s">
        <v>40</v>
      </c>
      <c r="AD47" s="2"/>
      <c r="AE47" s="40">
        <f>AE45*AE46</f>
        <v>0.73594132029339854</v>
      </c>
      <c r="AF47" s="21"/>
      <c r="AG47" s="16"/>
      <c r="AH47" s="16"/>
      <c r="AJ47" s="4"/>
      <c r="AK47" s="2" t="s">
        <v>40</v>
      </c>
      <c r="AL47" s="2"/>
      <c r="AM47" s="40">
        <f>AM45*AM46</f>
        <v>0.73594132029339854</v>
      </c>
      <c r="AN47" s="21"/>
      <c r="AO47" s="16"/>
      <c r="AP47" s="13"/>
      <c r="AQ47" s="4"/>
      <c r="AR47" s="4"/>
      <c r="AS47" s="70" t="s">
        <v>37</v>
      </c>
      <c r="AT47" s="70"/>
      <c r="AU47" s="75">
        <f>AU45*AU46</f>
        <v>0.70749999999999991</v>
      </c>
      <c r="AV47" s="77"/>
      <c r="AW47" s="78"/>
      <c r="AX47" s="78"/>
      <c r="AY47" s="75"/>
      <c r="AZ47" s="4"/>
      <c r="BA47" s="2" t="str">
        <f t="shared" si="2"/>
        <v>A</v>
      </c>
      <c r="BB47" s="2"/>
      <c r="BC47" s="40">
        <f t="shared" si="3"/>
        <v>0.70749999999999991</v>
      </c>
      <c r="BE47" s="16"/>
      <c r="BH47" s="4"/>
      <c r="BI47" s="2" t="str">
        <f>BA47</f>
        <v>A</v>
      </c>
      <c r="BJ47" s="2"/>
      <c r="BK47" s="40">
        <f>BC47</f>
        <v>0.70749999999999991</v>
      </c>
      <c r="BM47" s="16"/>
      <c r="BP47" s="4"/>
      <c r="BQ47" s="2" t="str">
        <f>BI47</f>
        <v>A</v>
      </c>
      <c r="BR47" s="2"/>
      <c r="BS47" s="40">
        <f>BK47</f>
        <v>0.70749999999999991</v>
      </c>
      <c r="BU47" s="16"/>
    </row>
    <row r="48" spans="1:75" ht="12.75" customHeight="1" collapsed="1" x14ac:dyDescent="0.35">
      <c r="A48" s="179"/>
      <c r="C48" s="23" t="s">
        <v>24</v>
      </c>
      <c r="E48" s="2" t="s">
        <v>38</v>
      </c>
      <c r="G48" s="25">
        <f>G39+G43+G47</f>
        <v>4.7139364303178484</v>
      </c>
      <c r="I48" s="16">
        <f>I38+I42+I46</f>
        <v>1928</v>
      </c>
      <c r="L48" s="2"/>
      <c r="M48" s="5" t="s">
        <v>40</v>
      </c>
      <c r="N48" s="5"/>
      <c r="O48" s="25">
        <f>O39+O43+O47</f>
        <v>4.7139364303178484</v>
      </c>
      <c r="P48" s="21"/>
      <c r="Q48" s="16">
        <f>Q38+Q42+Q46</f>
        <v>1838.6065422569613</v>
      </c>
      <c r="R48" s="16"/>
      <c r="T48" s="2"/>
      <c r="U48" s="5" t="s">
        <v>40</v>
      </c>
      <c r="V48" s="5"/>
      <c r="W48" s="25">
        <f>W39+W43+W47</f>
        <v>4.7139364303178484</v>
      </c>
      <c r="X48" s="21"/>
      <c r="Y48" s="16">
        <f>Y38+Y42+Y46</f>
        <v>1871.9589643380555</v>
      </c>
      <c r="Z48" s="16"/>
      <c r="AB48" s="4"/>
      <c r="AC48" s="5" t="s">
        <v>40</v>
      </c>
      <c r="AD48" s="5"/>
      <c r="AE48" s="25">
        <f>AE39+AE43+AE47</f>
        <v>4.7139364303178484</v>
      </c>
      <c r="AF48" s="21"/>
      <c r="AG48" s="16">
        <f>AG38+AG42+AG46</f>
        <v>1885.5745721271394</v>
      </c>
      <c r="AH48" s="16"/>
      <c r="AJ48" s="4"/>
      <c r="AK48" s="5" t="s">
        <v>40</v>
      </c>
      <c r="AL48" s="5"/>
      <c r="AM48" s="25">
        <f>AM39+AM43+AM47</f>
        <v>4.7139364303178484</v>
      </c>
      <c r="AN48" s="21"/>
      <c r="AO48" s="16">
        <f>AO38+AO42+AO46</f>
        <v>1885.5745721271394</v>
      </c>
      <c r="AP48" s="13"/>
      <c r="AQ48" s="7"/>
      <c r="AR48" s="4"/>
      <c r="AS48" s="70" t="s">
        <v>37</v>
      </c>
      <c r="AT48" s="70"/>
      <c r="AU48" s="77">
        <f>AU39+AU43+AU47</f>
        <v>4.4674999999999994</v>
      </c>
      <c r="AV48" s="77"/>
      <c r="AW48" s="78">
        <f>AU48*AW14</f>
        <v>1786.9999999999998</v>
      </c>
      <c r="AX48" s="78"/>
      <c r="AY48" s="74" t="str">
        <f>IF(AW48&lt;AO48,"F","U")</f>
        <v>F</v>
      </c>
      <c r="AZ48" s="4"/>
      <c r="BA48" s="2" t="str">
        <f t="shared" si="2"/>
        <v>A</v>
      </c>
      <c r="BB48" s="2"/>
      <c r="BC48" s="21">
        <f>BC39+BC43+BC47</f>
        <v>4.4674999999999994</v>
      </c>
      <c r="BD48" s="21">
        <f>BD39+BD43+BD47</f>
        <v>0</v>
      </c>
      <c r="BE48" s="16">
        <f>BE38+BE42+BE46</f>
        <v>1787</v>
      </c>
      <c r="BF48" s="16"/>
      <c r="BH48" s="4"/>
      <c r="BI48" s="2" t="str">
        <f>BA48</f>
        <v>A</v>
      </c>
      <c r="BJ48" s="2"/>
      <c r="BK48" s="21">
        <f>BK39+BK43+BK47</f>
        <v>4.4674999999999994</v>
      </c>
      <c r="BL48" s="21">
        <f>BL39+BL43+BL47</f>
        <v>0</v>
      </c>
      <c r="BM48" s="16">
        <f>BM38+BM42+BM46</f>
        <v>1787</v>
      </c>
      <c r="BN48" s="16"/>
      <c r="BP48" s="4"/>
      <c r="BQ48" s="2" t="str">
        <f>BI48</f>
        <v>A</v>
      </c>
      <c r="BR48" s="2"/>
      <c r="BS48" s="21">
        <f>BS39+BS43+BS47</f>
        <v>4.4674999999999994</v>
      </c>
      <c r="BT48" s="21">
        <f>BT39+BT43+BT47</f>
        <v>0</v>
      </c>
      <c r="BU48" s="16">
        <f>BU38+BU42+BU46</f>
        <v>1787</v>
      </c>
      <c r="BV48" s="16"/>
    </row>
    <row r="49" spans="1:75" x14ac:dyDescent="0.35">
      <c r="A49" s="179"/>
      <c r="C49" s="23" t="s">
        <v>47</v>
      </c>
      <c r="E49" s="2" t="s">
        <v>38</v>
      </c>
      <c r="G49" s="25">
        <f>G35-G48</f>
        <v>3.4278728606356976</v>
      </c>
      <c r="I49" s="16">
        <f>I35-I48</f>
        <v>1402</v>
      </c>
      <c r="L49" s="2"/>
      <c r="M49" s="5" t="s">
        <v>40</v>
      </c>
      <c r="N49" s="5"/>
      <c r="O49" s="21">
        <f>O35-O48</f>
        <v>3.4278728606356976</v>
      </c>
      <c r="P49" s="21"/>
      <c r="Q49" s="16">
        <f>Q35-Q48</f>
        <v>1336.9950063507576</v>
      </c>
      <c r="R49" s="16"/>
      <c r="T49" s="2"/>
      <c r="U49" s="5" t="s">
        <v>40</v>
      </c>
      <c r="V49" s="5"/>
      <c r="W49" s="21">
        <f>W35-W48</f>
        <v>3.4278728606356976</v>
      </c>
      <c r="X49" s="21"/>
      <c r="Y49" s="16">
        <f>Y35-Y48</f>
        <v>1361.2481680508063</v>
      </c>
      <c r="Z49" s="16"/>
      <c r="AB49" s="4"/>
      <c r="AC49" s="5" t="s">
        <v>40</v>
      </c>
      <c r="AD49" s="5"/>
      <c r="AE49" s="21">
        <f>AE35-AE48</f>
        <v>3.4278728606356976</v>
      </c>
      <c r="AF49" s="21"/>
      <c r="AG49" s="16">
        <f>AG35-AG48</f>
        <v>1371.149144254279</v>
      </c>
      <c r="AH49" s="16"/>
      <c r="AJ49" s="4"/>
      <c r="AK49" s="5" t="s">
        <v>40</v>
      </c>
      <c r="AL49" s="5"/>
      <c r="AM49" s="21">
        <f>AM35-G48</f>
        <v>3.4135635696821511</v>
      </c>
      <c r="AN49" s="21"/>
      <c r="AO49" s="16">
        <f>AM49*AO14</f>
        <v>1365.4254278728604</v>
      </c>
      <c r="AP49" s="16"/>
      <c r="AR49" s="4"/>
      <c r="AS49" s="2" t="s">
        <v>37</v>
      </c>
      <c r="AT49" s="2"/>
      <c r="AU49" s="27">
        <f>AU35-AU48</f>
        <v>3.66</v>
      </c>
      <c r="AV49" s="27"/>
      <c r="AW49" s="28">
        <f>AW35-AW48</f>
        <v>1464.0000000000002</v>
      </c>
      <c r="AX49" s="28"/>
      <c r="AZ49" s="4"/>
      <c r="BA49" s="2" t="s">
        <v>37</v>
      </c>
      <c r="BB49" s="2"/>
      <c r="BC49" s="27">
        <f>BC35-BC48</f>
        <v>3.66</v>
      </c>
      <c r="BD49" s="27"/>
      <c r="BE49" s="28">
        <f>BE35-BE48</f>
        <v>1464</v>
      </c>
      <c r="BF49" s="28"/>
      <c r="BH49" s="4"/>
      <c r="BI49" s="2" t="s">
        <v>37</v>
      </c>
      <c r="BJ49" s="2"/>
      <c r="BK49" s="27">
        <f>BK35-BK48</f>
        <v>3.66</v>
      </c>
      <c r="BL49" s="27"/>
      <c r="BM49" s="28">
        <f>BM35-BM48</f>
        <v>1464</v>
      </c>
      <c r="BN49" s="28"/>
      <c r="BP49" s="4"/>
      <c r="BQ49" s="2" t="s">
        <v>37</v>
      </c>
      <c r="BR49" s="2"/>
      <c r="BS49" s="27">
        <f>BS35-BS48</f>
        <v>3.66</v>
      </c>
      <c r="BT49" s="27"/>
      <c r="BU49" s="28">
        <f>BU35-BU48</f>
        <v>1464</v>
      </c>
      <c r="BV49" s="28"/>
    </row>
    <row r="50" spans="1:75" x14ac:dyDescent="0.35">
      <c r="A50" s="179"/>
      <c r="C50" s="23" t="s">
        <v>39</v>
      </c>
      <c r="E50" s="2"/>
      <c r="G50" s="25"/>
      <c r="I50" s="16"/>
      <c r="L50" s="2"/>
      <c r="M50" s="5"/>
      <c r="N50" s="5"/>
      <c r="O50" s="21"/>
      <c r="P50" s="21"/>
      <c r="Q50" s="16"/>
      <c r="R50" s="16"/>
      <c r="T50" s="2"/>
      <c r="U50" s="5"/>
      <c r="V50" s="5"/>
      <c r="W50" s="21"/>
      <c r="X50" s="21"/>
      <c r="Y50" s="16"/>
      <c r="Z50" s="16"/>
      <c r="AB50" s="4"/>
      <c r="AC50" s="5"/>
      <c r="AD50" s="5"/>
      <c r="AE50" s="21"/>
      <c r="AF50" s="21"/>
      <c r="AG50" s="16"/>
      <c r="AH50" s="16"/>
      <c r="AJ50" s="4"/>
      <c r="AK50" s="5"/>
      <c r="AL50" s="5"/>
      <c r="AM50" s="21"/>
      <c r="AN50" s="21"/>
      <c r="AO50" s="16">
        <f>AO49-AG49</f>
        <v>-5.723716381418626</v>
      </c>
      <c r="AP50" s="16"/>
      <c r="AQ50" s="8" t="str">
        <f>IF(AO50&gt;AG50,"F","U")</f>
        <v>U</v>
      </c>
      <c r="AR50" s="4"/>
      <c r="AS50" s="2"/>
      <c r="AT50" s="2"/>
      <c r="AU50" s="27"/>
      <c r="AV50" s="27"/>
      <c r="AW50" s="16">
        <f>AW49-AO49</f>
        <v>98.574572127139845</v>
      </c>
      <c r="AX50" s="16"/>
      <c r="AY50" s="8" t="str">
        <f>IF(AW50&gt;AO50,"F","U")</f>
        <v>F</v>
      </c>
      <c r="AZ50" s="4"/>
      <c r="BA50" s="2"/>
      <c r="BB50" s="2"/>
      <c r="BC50" s="27"/>
      <c r="BD50" s="27"/>
      <c r="BE50" s="28"/>
      <c r="BF50" s="28"/>
      <c r="BH50" s="4"/>
      <c r="BI50" s="2"/>
      <c r="BJ50" s="2"/>
      <c r="BK50" s="27"/>
      <c r="BL50" s="27"/>
      <c r="BM50" s="28"/>
      <c r="BN50" s="28"/>
      <c r="BP50" s="4"/>
      <c r="BQ50" s="2"/>
      <c r="BR50" s="2"/>
      <c r="BS50" s="27"/>
      <c r="BT50" s="27"/>
      <c r="BU50" s="28"/>
      <c r="BV50" s="28"/>
    </row>
    <row r="51" spans="1:75" ht="6.75" customHeight="1" x14ac:dyDescent="0.35">
      <c r="A51" s="179"/>
      <c r="C51" s="23"/>
      <c r="E51" s="2"/>
      <c r="G51" s="25"/>
      <c r="I51" s="16"/>
      <c r="L51" s="2"/>
      <c r="M51" s="5"/>
      <c r="N51" s="5"/>
      <c r="O51" s="21"/>
      <c r="P51" s="21"/>
      <c r="Q51" s="16"/>
      <c r="R51" s="16"/>
      <c r="T51" s="2"/>
      <c r="U51" s="5"/>
      <c r="V51" s="5"/>
      <c r="W51" s="21"/>
      <c r="X51" s="21"/>
      <c r="Y51" s="16"/>
      <c r="Z51" s="16"/>
      <c r="AB51" s="4"/>
      <c r="AC51" s="5"/>
      <c r="AD51" s="5"/>
      <c r="AE51" s="21"/>
      <c r="AF51" s="21"/>
      <c r="AG51" s="16"/>
      <c r="AH51" s="16"/>
      <c r="AJ51" s="4"/>
      <c r="AK51" s="5"/>
      <c r="AL51" s="5"/>
      <c r="AM51" s="21"/>
      <c r="AN51" s="21"/>
      <c r="AO51" s="16"/>
      <c r="AP51" s="16"/>
      <c r="AR51" s="4"/>
      <c r="AS51" s="2"/>
      <c r="AT51" s="2"/>
      <c r="AU51" s="27"/>
      <c r="AV51" s="27"/>
      <c r="AW51" s="28"/>
      <c r="AX51" s="28"/>
      <c r="AZ51" s="4"/>
      <c r="BA51" s="2"/>
      <c r="BB51" s="2"/>
      <c r="BC51" s="27"/>
      <c r="BD51" s="27"/>
      <c r="BE51" s="28"/>
      <c r="BF51" s="28"/>
      <c r="BH51" s="4"/>
      <c r="BI51" s="2"/>
      <c r="BJ51" s="2"/>
      <c r="BK51" s="27"/>
      <c r="BL51" s="27"/>
      <c r="BM51" s="28"/>
      <c r="BN51" s="28"/>
      <c r="BP51" s="4"/>
      <c r="BQ51" s="2"/>
      <c r="BR51" s="2"/>
      <c r="BS51" s="27"/>
      <c r="BT51" s="27"/>
      <c r="BU51" s="28"/>
      <c r="BV51" s="28"/>
    </row>
    <row r="52" spans="1:75" ht="13.15" x14ac:dyDescent="0.35">
      <c r="A52" s="179"/>
      <c r="C52" s="10" t="s">
        <v>49</v>
      </c>
      <c r="E52" s="2" t="s">
        <v>38</v>
      </c>
      <c r="G52" s="25">
        <f>I52/I10</f>
        <v>1.9110893991206643</v>
      </c>
      <c r="I52" s="16">
        <f>I31+I49</f>
        <v>7824</v>
      </c>
      <c r="L52" s="2"/>
      <c r="M52" s="5" t="s">
        <v>40</v>
      </c>
      <c r="N52" s="5"/>
      <c r="O52" s="25">
        <f>Q52/Q10</f>
        <v>1.9110893991206646</v>
      </c>
      <c r="P52" s="5"/>
      <c r="Q52" s="16">
        <f>Q31+Q49</f>
        <v>7461.2331880801185</v>
      </c>
      <c r="R52" s="16"/>
      <c r="T52" s="2"/>
      <c r="U52" s="5" t="s">
        <v>40</v>
      </c>
      <c r="V52" s="5"/>
      <c r="W52" s="25">
        <f>Y52/Y10</f>
        <v>1.9110893991206652</v>
      </c>
      <c r="Y52" s="16">
        <f>Y31+Y49</f>
        <v>7596.5803615046443</v>
      </c>
      <c r="Z52" s="16"/>
      <c r="AA52" s="9"/>
      <c r="AB52" s="4"/>
      <c r="AC52" s="5" t="s">
        <v>40</v>
      </c>
      <c r="AD52" s="5"/>
      <c r="AE52" s="25">
        <f>AG52/AG10</f>
        <v>1.9123138746457775</v>
      </c>
      <c r="AG52" s="16">
        <f>AG31+AG49</f>
        <v>7601.447651716966</v>
      </c>
      <c r="AH52" s="16"/>
      <c r="AI52" s="9"/>
      <c r="AJ52" s="4"/>
      <c r="AK52" s="5" t="s">
        <v>40</v>
      </c>
      <c r="AL52" s="5"/>
      <c r="AM52" s="25">
        <f>AO52/AO10</f>
        <v>1.835248300638249</v>
      </c>
      <c r="AN52" s="25"/>
      <c r="AO52" s="16">
        <f>AO31+AO49</f>
        <v>7295.1119950370394</v>
      </c>
      <c r="AP52" s="16"/>
      <c r="AQ52" s="9"/>
      <c r="AR52" s="4"/>
      <c r="AS52" s="2" t="s">
        <v>37</v>
      </c>
      <c r="AT52" s="2"/>
      <c r="AU52" s="2"/>
      <c r="AV52" s="2"/>
      <c r="AW52" s="16">
        <f>AW31+AW49</f>
        <v>7291.3146029609688</v>
      </c>
      <c r="AX52" s="16"/>
      <c r="AY52" s="9"/>
      <c r="AZ52" s="4"/>
      <c r="BA52" s="2" t="s">
        <v>37</v>
      </c>
      <c r="BB52" s="2"/>
      <c r="BC52" s="2"/>
      <c r="BD52" s="2"/>
      <c r="BE52" s="16">
        <f>BE31+BE49</f>
        <v>7291.3146029609688</v>
      </c>
      <c r="BF52" s="16"/>
      <c r="BG52" s="9"/>
      <c r="BH52" s="4"/>
      <c r="BI52" s="2" t="s">
        <v>37</v>
      </c>
      <c r="BJ52" s="2"/>
      <c r="BK52" s="2"/>
      <c r="BL52" s="2"/>
      <c r="BM52" s="16">
        <f>BM31+BM49</f>
        <v>7291.3146029609688</v>
      </c>
      <c r="BN52" s="16"/>
      <c r="BO52" s="9"/>
      <c r="BP52" s="4"/>
      <c r="BQ52" s="2" t="s">
        <v>37</v>
      </c>
      <c r="BR52" s="2"/>
      <c r="BS52" s="2"/>
      <c r="BT52" s="2"/>
      <c r="BU52" s="16">
        <f>BU31+BU49</f>
        <v>7291.3146029609688</v>
      </c>
      <c r="BV52" s="16"/>
      <c r="BW52" s="9"/>
    </row>
    <row r="53" spans="1:75" ht="6.75" customHeight="1" x14ac:dyDescent="0.35">
      <c r="A53" s="179"/>
      <c r="E53" s="2"/>
      <c r="F53" s="2"/>
      <c r="G53" s="2"/>
      <c r="L53" s="2"/>
      <c r="M53" s="2"/>
      <c r="N53" s="2"/>
      <c r="O53" s="2"/>
      <c r="P53" s="2"/>
      <c r="Q53" s="2"/>
      <c r="R53" s="2"/>
      <c r="S53" s="2"/>
      <c r="T53" s="2"/>
      <c r="U53" s="2"/>
      <c r="V53" s="2"/>
      <c r="Y53" s="2"/>
      <c r="Z53" s="2"/>
      <c r="AA53" s="2"/>
      <c r="AB53" s="2"/>
      <c r="AC53" s="2"/>
      <c r="AD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row>
    <row r="54" spans="1:75" ht="12.75" hidden="1" customHeight="1" outlineLevel="1" x14ac:dyDescent="0.35">
      <c r="A54" s="179"/>
      <c r="C54" s="23" t="s">
        <v>18</v>
      </c>
      <c r="D54" s="23"/>
      <c r="E54" s="2" t="s">
        <v>38</v>
      </c>
      <c r="F54" s="29"/>
      <c r="H54" s="23"/>
      <c r="I54" s="16">
        <v>2145</v>
      </c>
      <c r="L54" s="2"/>
      <c r="M54" s="5"/>
      <c r="N54" s="5"/>
      <c r="O54" s="5"/>
      <c r="P54" s="5"/>
      <c r="Q54" s="16">
        <f>I54</f>
        <v>2145</v>
      </c>
      <c r="R54" s="16"/>
      <c r="T54" s="2"/>
      <c r="U54" s="5"/>
      <c r="V54" s="5"/>
      <c r="Y54" s="16">
        <f>Q54</f>
        <v>2145</v>
      </c>
      <c r="Z54" s="16"/>
      <c r="AA54" s="9"/>
      <c r="AB54" s="4"/>
      <c r="AC54" s="5"/>
      <c r="AD54" s="5"/>
      <c r="AG54" s="16">
        <f>Y54</f>
        <v>2145</v>
      </c>
      <c r="AH54" s="16"/>
      <c r="AI54" s="9"/>
      <c r="AJ54" s="4"/>
      <c r="AK54" s="5"/>
      <c r="AL54" s="5"/>
      <c r="AM54" s="5"/>
      <c r="AN54" s="5"/>
      <c r="AO54" s="16">
        <f>AG54</f>
        <v>2145</v>
      </c>
      <c r="AP54" s="16"/>
      <c r="AQ54" s="9"/>
      <c r="AR54" s="4"/>
      <c r="AS54" s="5"/>
      <c r="AT54" s="5"/>
      <c r="AU54" s="5"/>
      <c r="AV54" s="5"/>
      <c r="AW54" s="16">
        <f>AO54</f>
        <v>2145</v>
      </c>
      <c r="AX54" s="16"/>
      <c r="AY54" s="9"/>
      <c r="AZ54" s="4"/>
      <c r="BA54" s="70" t="s">
        <v>37</v>
      </c>
      <c r="BB54" s="70"/>
      <c r="BC54" s="70"/>
      <c r="BD54" s="70"/>
      <c r="BE54" s="78">
        <v>2166</v>
      </c>
      <c r="BF54" s="89"/>
      <c r="BG54" s="74" t="str">
        <f>IF(BE54&lt;AW54,"F","U")</f>
        <v>U</v>
      </c>
      <c r="BH54" s="4"/>
      <c r="BI54" s="2" t="s">
        <v>37</v>
      </c>
      <c r="BJ54" s="2"/>
      <c r="BK54" s="2"/>
      <c r="BL54" s="2"/>
      <c r="BM54" s="16">
        <f>BE54</f>
        <v>2166</v>
      </c>
      <c r="BN54" s="9"/>
      <c r="BO54" s="9"/>
      <c r="BP54" s="4"/>
      <c r="BQ54" s="2" t="s">
        <v>37</v>
      </c>
      <c r="BR54" s="2"/>
      <c r="BS54" s="2"/>
      <c r="BT54" s="2"/>
      <c r="BU54" s="16">
        <f>BM54</f>
        <v>2166</v>
      </c>
      <c r="BV54" s="9"/>
      <c r="BW54" s="9"/>
    </row>
    <row r="55" spans="1:75" ht="12.75" hidden="1" customHeight="1" outlineLevel="1" x14ac:dyDescent="0.35">
      <c r="A55" s="179"/>
      <c r="C55" s="23" t="s">
        <v>3</v>
      </c>
      <c r="D55" s="23"/>
      <c r="E55" s="2" t="s">
        <v>38</v>
      </c>
      <c r="F55" s="29"/>
      <c r="H55" s="23"/>
      <c r="I55" s="16">
        <v>391</v>
      </c>
      <c r="L55" s="2"/>
      <c r="M55" s="5"/>
      <c r="N55" s="5"/>
      <c r="O55" s="5"/>
      <c r="P55" s="5"/>
      <c r="Q55" s="16">
        <f>I55</f>
        <v>391</v>
      </c>
      <c r="R55" s="16"/>
      <c r="T55" s="2"/>
      <c r="U55" s="5"/>
      <c r="V55" s="5"/>
      <c r="Y55" s="16">
        <f>Q55</f>
        <v>391</v>
      </c>
      <c r="Z55" s="16"/>
      <c r="AA55" s="9"/>
      <c r="AB55" s="4"/>
      <c r="AC55" s="5"/>
      <c r="AD55" s="5"/>
      <c r="AG55" s="16">
        <f>Y55</f>
        <v>391</v>
      </c>
      <c r="AH55" s="16"/>
      <c r="AI55" s="9"/>
      <c r="AJ55" s="4"/>
      <c r="AK55" s="5"/>
      <c r="AL55" s="5"/>
      <c r="AM55" s="5"/>
      <c r="AN55" s="5"/>
      <c r="AO55" s="16">
        <f>AG55</f>
        <v>391</v>
      </c>
      <c r="AP55" s="16"/>
      <c r="AQ55" s="9"/>
      <c r="AR55" s="4"/>
      <c r="AS55" s="5"/>
      <c r="AT55" s="5"/>
      <c r="AU55" s="5"/>
      <c r="AV55" s="5"/>
      <c r="AW55" s="16">
        <f>AO55</f>
        <v>391</v>
      </c>
      <c r="AX55" s="16"/>
      <c r="AY55" s="9"/>
      <c r="AZ55" s="4"/>
      <c r="BA55" s="70" t="s">
        <v>37</v>
      </c>
      <c r="BB55" s="70"/>
      <c r="BC55" s="70"/>
      <c r="BD55" s="70"/>
      <c r="BE55" s="78">
        <v>391</v>
      </c>
      <c r="BF55" s="89"/>
      <c r="BG55" s="74" t="str">
        <f>IF(BE55&lt;AW55,"F",IF(AW55=BE55, "-", "U"))</f>
        <v>-</v>
      </c>
      <c r="BH55" s="4"/>
      <c r="BI55" s="2" t="s">
        <v>37</v>
      </c>
      <c r="BJ55" s="2"/>
      <c r="BK55" s="2"/>
      <c r="BL55" s="2"/>
      <c r="BM55" s="16">
        <f>BE55</f>
        <v>391</v>
      </c>
      <c r="BN55" s="9"/>
      <c r="BO55" s="9"/>
      <c r="BP55" s="4"/>
      <c r="BQ55" s="2" t="s">
        <v>37</v>
      </c>
      <c r="BR55" s="2"/>
      <c r="BS55" s="2"/>
      <c r="BT55" s="2"/>
      <c r="BU55" s="16">
        <f>BM55</f>
        <v>391</v>
      </c>
      <c r="BV55" s="9"/>
      <c r="BW55" s="9"/>
    </row>
    <row r="56" spans="1:75" ht="12.75" customHeight="1" collapsed="1" x14ac:dyDescent="0.35">
      <c r="A56" s="179"/>
      <c r="C56" s="10" t="s">
        <v>25</v>
      </c>
      <c r="E56" s="2" t="s">
        <v>38</v>
      </c>
      <c r="F56" s="9"/>
      <c r="I56" s="16">
        <f>SUM(I54:I55)</f>
        <v>2536</v>
      </c>
      <c r="L56" s="2"/>
      <c r="M56" s="5"/>
      <c r="N56" s="5"/>
      <c r="O56" s="5"/>
      <c r="P56" s="5"/>
      <c r="Q56" s="16">
        <f>SUM(Q54:Q55)</f>
        <v>2536</v>
      </c>
      <c r="R56" s="16"/>
      <c r="T56" s="2"/>
      <c r="U56" s="5"/>
      <c r="V56" s="5"/>
      <c r="Y56" s="16">
        <f>SUM(Y54:Y55)</f>
        <v>2536</v>
      </c>
      <c r="Z56" s="16"/>
      <c r="AA56" s="9"/>
      <c r="AB56" s="4"/>
      <c r="AC56" s="5"/>
      <c r="AD56" s="5"/>
      <c r="AG56" s="16">
        <f>SUM(AG54:AI55)</f>
        <v>2536</v>
      </c>
      <c r="AH56" s="16"/>
      <c r="AI56" s="9"/>
      <c r="AJ56" s="4"/>
      <c r="AK56" s="5"/>
      <c r="AL56" s="5"/>
      <c r="AM56" s="5"/>
      <c r="AN56" s="5"/>
      <c r="AO56" s="16">
        <f>SUM(AO54:AQ55)</f>
        <v>2536</v>
      </c>
      <c r="AP56" s="16"/>
      <c r="AQ56" s="9"/>
      <c r="AR56" s="4"/>
      <c r="AS56" s="5"/>
      <c r="AT56" s="5"/>
      <c r="AU56" s="5"/>
      <c r="AV56" s="5"/>
      <c r="AW56" s="16">
        <f>SUM(AW54:AY55)</f>
        <v>2536</v>
      </c>
      <c r="AX56" s="16"/>
      <c r="AY56" s="9"/>
      <c r="AZ56" s="4"/>
      <c r="BA56" s="70" t="s">
        <v>37</v>
      </c>
      <c r="BB56" s="70"/>
      <c r="BC56" s="70"/>
      <c r="BD56" s="70"/>
      <c r="BE56" s="78">
        <f>SUM(BE54:BG55)</f>
        <v>2557</v>
      </c>
      <c r="BF56" s="78"/>
      <c r="BG56" s="74" t="str">
        <f>IF(BE56&lt;AW56,"F","U")</f>
        <v>U</v>
      </c>
      <c r="BH56" s="4"/>
      <c r="BI56" s="2" t="s">
        <v>37</v>
      </c>
      <c r="BJ56" s="2"/>
      <c r="BK56" s="2"/>
      <c r="BL56" s="2"/>
      <c r="BM56" s="16">
        <f>SUM(BM54:BO55)</f>
        <v>2557</v>
      </c>
      <c r="BN56" s="16"/>
      <c r="BO56" s="9"/>
      <c r="BP56" s="4"/>
      <c r="BQ56" s="2" t="s">
        <v>37</v>
      </c>
      <c r="BR56" s="2"/>
      <c r="BS56" s="2"/>
      <c r="BT56" s="2"/>
      <c r="BU56" s="16">
        <f>SUM(BU54:BW55)</f>
        <v>2557</v>
      </c>
      <c r="BV56" s="16"/>
      <c r="BW56" s="9"/>
    </row>
    <row r="57" spans="1:75" ht="6.75" customHeight="1" x14ac:dyDescent="0.35">
      <c r="A57" s="179"/>
      <c r="E57" s="2"/>
      <c r="F57" s="2"/>
      <c r="G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row>
    <row r="58" spans="1:75" ht="12.75" customHeight="1" x14ac:dyDescent="0.35">
      <c r="A58" s="179"/>
      <c r="C58" s="30" t="s">
        <v>50</v>
      </c>
      <c r="E58" s="2" t="s">
        <v>38</v>
      </c>
      <c r="H58" s="9"/>
      <c r="I58" s="16">
        <f>I52-I56</f>
        <v>5288</v>
      </c>
      <c r="L58" s="2"/>
      <c r="M58" s="5" t="s">
        <v>40</v>
      </c>
      <c r="N58" s="5"/>
      <c r="O58" s="5"/>
      <c r="P58" s="5"/>
      <c r="Q58" s="16">
        <f>Q52-Q56</f>
        <v>4925.2331880801185</v>
      </c>
      <c r="R58" s="16"/>
      <c r="T58" s="2"/>
      <c r="U58" s="5"/>
      <c r="V58" s="5"/>
      <c r="Y58" s="16">
        <f>Y52-Y56</f>
        <v>5060.5803615046443</v>
      </c>
      <c r="Z58" s="16"/>
      <c r="AA58" s="9"/>
      <c r="AB58" s="4"/>
      <c r="AC58" s="5"/>
      <c r="AD58" s="5"/>
      <c r="AG58" s="16">
        <f>AG52-AG56</f>
        <v>5065.447651716966</v>
      </c>
      <c r="AH58" s="16"/>
      <c r="AI58" s="9"/>
      <c r="AJ58" s="4"/>
      <c r="AK58" s="5"/>
      <c r="AL58" s="5"/>
      <c r="AM58" s="5"/>
      <c r="AN58" s="5"/>
      <c r="AO58" s="16">
        <f>AO52-AO56</f>
        <v>4759.1119950370394</v>
      </c>
      <c r="AP58" s="16"/>
      <c r="AQ58" s="9"/>
      <c r="AR58" s="4"/>
      <c r="AS58" s="5"/>
      <c r="AT58" s="5"/>
      <c r="AU58" s="5"/>
      <c r="AV58" s="5"/>
      <c r="AW58" s="16">
        <f>AW52-AW56</f>
        <v>4755.3146029609688</v>
      </c>
      <c r="AX58" s="16"/>
      <c r="AY58" s="9"/>
      <c r="AZ58" s="4"/>
      <c r="BA58" s="2" t="s">
        <v>37</v>
      </c>
      <c r="BB58" s="2"/>
      <c r="BC58" s="2"/>
      <c r="BD58" s="2"/>
      <c r="BE58" s="16">
        <f>BE52-BE56</f>
        <v>4734.3146029609688</v>
      </c>
      <c r="BF58" s="16"/>
      <c r="BG58" s="9"/>
      <c r="BH58" s="4"/>
      <c r="BI58" s="2" t="s">
        <v>37</v>
      </c>
      <c r="BJ58" s="2"/>
      <c r="BK58" s="2"/>
      <c r="BL58" s="2"/>
      <c r="BM58" s="16">
        <f>BM52-BM56</f>
        <v>4734.3146029609688</v>
      </c>
      <c r="BN58" s="16"/>
      <c r="BO58" s="9"/>
      <c r="BP58" s="4"/>
      <c r="BQ58" s="2" t="s">
        <v>37</v>
      </c>
      <c r="BR58" s="2"/>
      <c r="BS58" s="2"/>
      <c r="BT58" s="2"/>
      <c r="BU58" s="16">
        <f>BU52-BU56</f>
        <v>4734.3146029609688</v>
      </c>
      <c r="BV58" s="16"/>
      <c r="BW58" s="9"/>
    </row>
    <row r="59" spans="1:75" ht="6.75" customHeight="1" x14ac:dyDescent="0.35">
      <c r="A59" s="179"/>
      <c r="E59" s="2"/>
      <c r="F59" s="2"/>
      <c r="G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row>
    <row r="60" spans="1:75" ht="12.75" hidden="1" customHeight="1" outlineLevel="1" x14ac:dyDescent="0.35">
      <c r="A60" s="179"/>
      <c r="C60" s="23" t="s">
        <v>102</v>
      </c>
      <c r="D60" s="23"/>
      <c r="F60" s="9"/>
      <c r="G60" s="9"/>
      <c r="H60" s="23"/>
      <c r="I60" s="23"/>
      <c r="L60" s="2"/>
      <c r="Q60" s="9"/>
      <c r="R60" s="9"/>
      <c r="S60" s="9"/>
      <c r="T60" s="2"/>
      <c r="W60" s="9"/>
      <c r="X60" s="9"/>
      <c r="Y60" s="9"/>
      <c r="Z60" s="9"/>
      <c r="AA60" s="9"/>
      <c r="AB60" s="4"/>
      <c r="AE60" s="9"/>
      <c r="AF60" s="9"/>
      <c r="AG60" s="9"/>
      <c r="AH60" s="9"/>
      <c r="AI60" s="9"/>
      <c r="AJ60" s="4"/>
      <c r="AK60" s="4"/>
      <c r="AL60" s="4"/>
      <c r="AO60" s="9"/>
      <c r="AP60" s="9"/>
      <c r="AQ60" s="9"/>
      <c r="AR60" s="4"/>
      <c r="AS60" s="4"/>
      <c r="AT60" s="4"/>
      <c r="AW60" s="9"/>
      <c r="AX60" s="9"/>
      <c r="AY60" s="9"/>
      <c r="AZ60" s="4"/>
      <c r="BA60" s="4"/>
      <c r="BB60" s="4"/>
      <c r="BE60" s="9"/>
      <c r="BF60" s="9"/>
      <c r="BG60" s="9"/>
      <c r="BH60" s="4"/>
      <c r="BI60" s="4"/>
      <c r="BJ60" s="4"/>
      <c r="BM60" s="9"/>
      <c r="BN60" s="9"/>
      <c r="BO60" s="9"/>
      <c r="BP60" s="4"/>
      <c r="BQ60" s="4"/>
      <c r="BR60" s="4"/>
      <c r="BU60" s="9"/>
      <c r="BV60" s="9"/>
      <c r="BW60" s="9"/>
    </row>
    <row r="61" spans="1:75" ht="12.75" hidden="1" customHeight="1" outlineLevel="1" x14ac:dyDescent="0.35">
      <c r="A61" s="179"/>
      <c r="C61" s="24" t="s">
        <v>7</v>
      </c>
      <c r="D61" s="24"/>
      <c r="E61" s="2" t="s">
        <v>38</v>
      </c>
      <c r="F61" s="29"/>
      <c r="H61" s="24"/>
      <c r="I61" s="16">
        <v>736</v>
      </c>
      <c r="L61" s="2"/>
      <c r="M61" s="2" t="s">
        <v>38</v>
      </c>
      <c r="N61" s="29"/>
      <c r="P61" s="24"/>
      <c r="Q61" s="16">
        <f>I61</f>
        <v>736</v>
      </c>
      <c r="R61" s="16"/>
      <c r="T61" s="2"/>
      <c r="U61" s="2" t="s">
        <v>38</v>
      </c>
      <c r="V61" s="29"/>
      <c r="X61" s="24"/>
      <c r="Y61" s="16">
        <f>Q61</f>
        <v>736</v>
      </c>
      <c r="Z61" s="16"/>
      <c r="AA61" s="9"/>
      <c r="AB61" s="4"/>
      <c r="AC61" s="2" t="s">
        <v>38</v>
      </c>
      <c r="AD61" s="29"/>
      <c r="AF61" s="24"/>
      <c r="AG61" s="16">
        <f>Y61</f>
        <v>736</v>
      </c>
      <c r="AH61" s="16"/>
      <c r="AI61" s="9"/>
      <c r="AJ61" s="4"/>
      <c r="AK61" s="2" t="s">
        <v>38</v>
      </c>
      <c r="AL61" s="29"/>
      <c r="AN61" s="24"/>
      <c r="AO61" s="16">
        <f>AG61</f>
        <v>736</v>
      </c>
      <c r="AP61" s="16"/>
      <c r="AQ61" s="9"/>
      <c r="AR61" s="4"/>
      <c r="AS61" s="2" t="s">
        <v>38</v>
      </c>
      <c r="AT61" s="29"/>
      <c r="AV61" s="24"/>
      <c r="AW61" s="16">
        <f>AO61</f>
        <v>736</v>
      </c>
      <c r="AX61" s="16"/>
      <c r="AY61" s="9"/>
      <c r="AZ61" s="4"/>
      <c r="BA61" s="2" t="s">
        <v>38</v>
      </c>
      <c r="BB61" s="29"/>
      <c r="BD61" s="24"/>
      <c r="BE61" s="16">
        <f>AW61</f>
        <v>736</v>
      </c>
      <c r="BF61" s="16"/>
      <c r="BG61" s="9"/>
      <c r="BH61" s="4"/>
      <c r="BI61" s="71" t="s">
        <v>37</v>
      </c>
      <c r="BJ61" s="71"/>
      <c r="BK61" s="71"/>
      <c r="BL61" s="71"/>
      <c r="BM61" s="78">
        <v>758</v>
      </c>
      <c r="BN61" s="78"/>
      <c r="BO61" s="74" t="str">
        <f t="shared" ref="BO61:BO66" si="5">IF(BM61&lt;BE61,"F","U")</f>
        <v>U</v>
      </c>
      <c r="BP61" s="4"/>
      <c r="BQ61" s="5" t="s">
        <v>37</v>
      </c>
      <c r="BR61" s="5"/>
      <c r="BS61" s="5"/>
      <c r="BT61" s="5"/>
      <c r="BU61" s="16">
        <f>BM61</f>
        <v>758</v>
      </c>
      <c r="BV61" s="16"/>
      <c r="BW61" s="8"/>
    </row>
    <row r="62" spans="1:75" ht="12.75" hidden="1" customHeight="1" outlineLevel="1" x14ac:dyDescent="0.35">
      <c r="A62" s="179"/>
      <c r="C62" s="24" t="s">
        <v>10</v>
      </c>
      <c r="D62" s="24"/>
      <c r="E62" s="2" t="s">
        <v>38</v>
      </c>
      <c r="F62" s="29"/>
      <c r="H62" s="24"/>
      <c r="I62" s="16">
        <v>827</v>
      </c>
      <c r="L62" s="2"/>
      <c r="M62" s="2" t="s">
        <v>38</v>
      </c>
      <c r="N62" s="29"/>
      <c r="P62" s="24"/>
      <c r="Q62" s="16">
        <f>I62</f>
        <v>827</v>
      </c>
      <c r="R62" s="16"/>
      <c r="T62" s="2"/>
      <c r="U62" s="2" t="s">
        <v>38</v>
      </c>
      <c r="V62" s="29"/>
      <c r="X62" s="24"/>
      <c r="Y62" s="16">
        <f>Q62</f>
        <v>827</v>
      </c>
      <c r="Z62" s="16"/>
      <c r="AA62" s="9"/>
      <c r="AB62" s="4"/>
      <c r="AC62" s="2" t="s">
        <v>38</v>
      </c>
      <c r="AD62" s="29"/>
      <c r="AF62" s="24"/>
      <c r="AG62" s="16">
        <f>Y62</f>
        <v>827</v>
      </c>
      <c r="AH62" s="16"/>
      <c r="AI62" s="9"/>
      <c r="AJ62" s="4"/>
      <c r="AK62" s="2" t="s">
        <v>38</v>
      </c>
      <c r="AL62" s="29"/>
      <c r="AN62" s="24"/>
      <c r="AO62" s="16">
        <f>AG62</f>
        <v>827</v>
      </c>
      <c r="AP62" s="16"/>
      <c r="AQ62" s="9"/>
      <c r="AR62" s="4"/>
      <c r="AS62" s="2" t="s">
        <v>38</v>
      </c>
      <c r="AT62" s="29"/>
      <c r="AV62" s="24"/>
      <c r="AW62" s="16">
        <f>AO62</f>
        <v>827</v>
      </c>
      <c r="AX62" s="16"/>
      <c r="AY62" s="9"/>
      <c r="AZ62" s="4"/>
      <c r="BA62" s="2" t="s">
        <v>38</v>
      </c>
      <c r="BB62" s="29"/>
      <c r="BD62" s="24"/>
      <c r="BE62" s="16">
        <f>AW62</f>
        <v>827</v>
      </c>
      <c r="BF62" s="16"/>
      <c r="BG62" s="9"/>
      <c r="BH62" s="4"/>
      <c r="BI62" s="71" t="s">
        <v>37</v>
      </c>
      <c r="BJ62" s="71"/>
      <c r="BK62" s="71"/>
      <c r="BL62" s="71"/>
      <c r="BM62" s="78">
        <v>786</v>
      </c>
      <c r="BN62" s="78"/>
      <c r="BO62" s="74" t="str">
        <f t="shared" si="5"/>
        <v>F</v>
      </c>
      <c r="BP62" s="4"/>
      <c r="BQ62" s="5" t="s">
        <v>37</v>
      </c>
      <c r="BR62" s="5"/>
      <c r="BS62" s="5"/>
      <c r="BT62" s="5"/>
      <c r="BU62" s="16">
        <f t="shared" ref="BU62:BU68" si="6">BM62</f>
        <v>786</v>
      </c>
      <c r="BV62" s="16"/>
      <c r="BW62" s="8"/>
    </row>
    <row r="63" spans="1:75" ht="12.75" hidden="1" customHeight="1" outlineLevel="1" x14ac:dyDescent="0.35">
      <c r="A63" s="179"/>
      <c r="C63" s="23" t="s">
        <v>9</v>
      </c>
      <c r="D63" s="23"/>
      <c r="E63" s="2"/>
      <c r="F63" s="9"/>
      <c r="H63" s="23"/>
      <c r="I63" s="9"/>
      <c r="L63" s="2"/>
      <c r="M63" s="2"/>
      <c r="N63" s="9"/>
      <c r="P63" s="23"/>
      <c r="Q63" s="9"/>
      <c r="R63" s="9"/>
      <c r="T63" s="2"/>
      <c r="U63" s="2"/>
      <c r="V63" s="9"/>
      <c r="X63" s="23"/>
      <c r="Y63" s="9"/>
      <c r="Z63" s="9"/>
      <c r="AA63" s="9"/>
      <c r="AB63" s="4"/>
      <c r="AC63" s="2"/>
      <c r="AD63" s="9"/>
      <c r="AF63" s="23"/>
      <c r="AG63" s="9"/>
      <c r="AH63" s="9"/>
      <c r="AI63" s="9"/>
      <c r="AJ63" s="4"/>
      <c r="AK63" s="2"/>
      <c r="AL63" s="9"/>
      <c r="AN63" s="23"/>
      <c r="AO63" s="9"/>
      <c r="AP63" s="16"/>
      <c r="AQ63" s="9"/>
      <c r="AR63" s="4"/>
      <c r="AS63" s="2"/>
      <c r="AT63" s="9"/>
      <c r="AV63" s="23"/>
      <c r="AW63" s="9"/>
      <c r="AX63" s="16"/>
      <c r="AY63" s="9"/>
      <c r="AZ63" s="4"/>
      <c r="BA63" s="2"/>
      <c r="BB63" s="9"/>
      <c r="BD63" s="23"/>
      <c r="BE63" s="9"/>
      <c r="BF63" s="16"/>
      <c r="BG63" s="9"/>
      <c r="BH63" s="4"/>
      <c r="BI63" s="5"/>
      <c r="BJ63" s="5"/>
      <c r="BK63" s="5"/>
      <c r="BL63" s="5"/>
      <c r="BM63" s="16"/>
      <c r="BN63" s="16"/>
      <c r="BO63" s="8"/>
      <c r="BP63" s="4"/>
      <c r="BQ63" s="5"/>
      <c r="BR63" s="5"/>
      <c r="BS63" s="5"/>
      <c r="BT63" s="5"/>
      <c r="BU63" s="16"/>
      <c r="BV63" s="16"/>
      <c r="BW63" s="8"/>
    </row>
    <row r="64" spans="1:75" ht="12.75" hidden="1" customHeight="1" outlineLevel="1" x14ac:dyDescent="0.35">
      <c r="A64" s="179"/>
      <c r="C64" s="24" t="s">
        <v>8</v>
      </c>
      <c r="D64" s="24"/>
      <c r="E64" s="2" t="s">
        <v>38</v>
      </c>
      <c r="F64" s="29"/>
      <c r="H64" s="24"/>
      <c r="I64" s="16">
        <v>413</v>
      </c>
      <c r="L64" s="2"/>
      <c r="M64" s="2" t="s">
        <v>38</v>
      </c>
      <c r="N64" s="29"/>
      <c r="P64" s="24"/>
      <c r="Q64" s="16">
        <f>I64</f>
        <v>413</v>
      </c>
      <c r="R64" s="16"/>
      <c r="T64" s="2"/>
      <c r="U64" s="2" t="s">
        <v>38</v>
      </c>
      <c r="V64" s="29"/>
      <c r="X64" s="24"/>
      <c r="Y64" s="16">
        <f>Q64</f>
        <v>413</v>
      </c>
      <c r="Z64" s="16"/>
      <c r="AA64" s="9"/>
      <c r="AB64" s="4"/>
      <c r="AC64" s="2" t="s">
        <v>38</v>
      </c>
      <c r="AD64" s="29"/>
      <c r="AF64" s="24"/>
      <c r="AG64" s="16">
        <f>Y64</f>
        <v>413</v>
      </c>
      <c r="AH64" s="16"/>
      <c r="AI64" s="9"/>
      <c r="AJ64" s="4"/>
      <c r="AK64" s="2" t="s">
        <v>38</v>
      </c>
      <c r="AL64" s="29"/>
      <c r="AN64" s="24"/>
      <c r="AO64" s="16">
        <f>AG64</f>
        <v>413</v>
      </c>
      <c r="AP64" s="16"/>
      <c r="AQ64" s="9"/>
      <c r="AR64" s="4"/>
      <c r="AS64" s="2" t="s">
        <v>38</v>
      </c>
      <c r="AT64" s="29"/>
      <c r="AV64" s="24"/>
      <c r="AW64" s="16">
        <f>AO64</f>
        <v>413</v>
      </c>
      <c r="AX64" s="16"/>
      <c r="AY64" s="9"/>
      <c r="AZ64" s="4"/>
      <c r="BA64" s="2" t="s">
        <v>38</v>
      </c>
      <c r="BB64" s="29"/>
      <c r="BD64" s="24"/>
      <c r="BE64" s="16">
        <f>AW64</f>
        <v>413</v>
      </c>
      <c r="BF64" s="16"/>
      <c r="BG64" s="9"/>
      <c r="BH64" s="4"/>
      <c r="BI64" s="71" t="s">
        <v>37</v>
      </c>
      <c r="BJ64" s="71"/>
      <c r="BK64" s="71"/>
      <c r="BL64" s="71"/>
      <c r="BM64" s="78">
        <v>424</v>
      </c>
      <c r="BN64" s="78"/>
      <c r="BO64" s="74" t="str">
        <f t="shared" si="5"/>
        <v>U</v>
      </c>
      <c r="BP64" s="4"/>
      <c r="BQ64" s="5" t="s">
        <v>37</v>
      </c>
      <c r="BR64" s="5"/>
      <c r="BS64" s="5"/>
      <c r="BT64" s="5"/>
      <c r="BU64" s="16">
        <f t="shared" si="6"/>
        <v>424</v>
      </c>
      <c r="BV64" s="16"/>
      <c r="BW64" s="8"/>
    </row>
    <row r="65" spans="1:75" ht="12.75" hidden="1" customHeight="1" outlineLevel="1" x14ac:dyDescent="0.35">
      <c r="A65" s="179"/>
      <c r="C65" s="24" t="s">
        <v>11</v>
      </c>
      <c r="D65" s="24"/>
      <c r="E65" s="2" t="s">
        <v>38</v>
      </c>
      <c r="F65" s="29"/>
      <c r="H65" s="24"/>
      <c r="I65" s="16">
        <v>1406</v>
      </c>
      <c r="L65" s="2"/>
      <c r="M65" s="2" t="s">
        <v>38</v>
      </c>
      <c r="N65" s="29"/>
      <c r="P65" s="24"/>
      <c r="Q65" s="16">
        <f>I65</f>
        <v>1406</v>
      </c>
      <c r="R65" s="16"/>
      <c r="T65" s="2"/>
      <c r="U65" s="2" t="s">
        <v>38</v>
      </c>
      <c r="V65" s="29"/>
      <c r="X65" s="24"/>
      <c r="Y65" s="16">
        <f>Q65</f>
        <v>1406</v>
      </c>
      <c r="Z65" s="16"/>
      <c r="AA65" s="9"/>
      <c r="AB65" s="4"/>
      <c r="AC65" s="2" t="s">
        <v>38</v>
      </c>
      <c r="AD65" s="29"/>
      <c r="AF65" s="24"/>
      <c r="AG65" s="16">
        <f>Y65</f>
        <v>1406</v>
      </c>
      <c r="AH65" s="16"/>
      <c r="AI65" s="9"/>
      <c r="AJ65" s="4"/>
      <c r="AK65" s="2" t="s">
        <v>38</v>
      </c>
      <c r="AL65" s="29"/>
      <c r="AN65" s="24"/>
      <c r="AO65" s="16">
        <f>AG65</f>
        <v>1406</v>
      </c>
      <c r="AP65" s="16"/>
      <c r="AQ65" s="9"/>
      <c r="AR65" s="4"/>
      <c r="AS65" s="2" t="s">
        <v>38</v>
      </c>
      <c r="AT65" s="29"/>
      <c r="AV65" s="24"/>
      <c r="AW65" s="16">
        <f>AO65</f>
        <v>1406</v>
      </c>
      <c r="AX65" s="16"/>
      <c r="AY65" s="9"/>
      <c r="AZ65" s="4"/>
      <c r="BA65" s="2" t="s">
        <v>38</v>
      </c>
      <c r="BB65" s="29"/>
      <c r="BD65" s="24"/>
      <c r="BE65" s="16">
        <f>AW65</f>
        <v>1406</v>
      </c>
      <c r="BF65" s="16"/>
      <c r="BG65" s="9"/>
      <c r="BH65" s="4"/>
      <c r="BI65" s="71" t="s">
        <v>37</v>
      </c>
      <c r="BJ65" s="71"/>
      <c r="BK65" s="71"/>
      <c r="BL65" s="71"/>
      <c r="BM65" s="78">
        <v>1408</v>
      </c>
      <c r="BN65" s="78"/>
      <c r="BO65" s="74" t="str">
        <f t="shared" si="5"/>
        <v>U</v>
      </c>
      <c r="BP65" s="4"/>
      <c r="BQ65" s="5" t="s">
        <v>37</v>
      </c>
      <c r="BR65" s="5"/>
      <c r="BS65" s="5"/>
      <c r="BT65" s="5"/>
      <c r="BU65" s="16">
        <f t="shared" si="6"/>
        <v>1408</v>
      </c>
      <c r="BV65" s="16"/>
      <c r="BW65" s="8"/>
    </row>
    <row r="66" spans="1:75" ht="12.75" hidden="1" customHeight="1" outlineLevel="1" x14ac:dyDescent="0.35">
      <c r="A66" s="179"/>
      <c r="C66" s="24" t="s">
        <v>12</v>
      </c>
      <c r="D66" s="24"/>
      <c r="E66" s="2" t="s">
        <v>38</v>
      </c>
      <c r="F66" s="29"/>
      <c r="H66" s="24"/>
      <c r="I66" s="16">
        <v>620</v>
      </c>
      <c r="L66" s="2"/>
      <c r="M66" s="2" t="s">
        <v>38</v>
      </c>
      <c r="N66" s="29"/>
      <c r="P66" s="24"/>
      <c r="Q66" s="16">
        <f>I66</f>
        <v>620</v>
      </c>
      <c r="R66" s="16"/>
      <c r="T66" s="2"/>
      <c r="U66" s="2" t="s">
        <v>38</v>
      </c>
      <c r="V66" s="29"/>
      <c r="X66" s="24"/>
      <c r="Y66" s="16">
        <f>Q66</f>
        <v>620</v>
      </c>
      <c r="Z66" s="16"/>
      <c r="AA66" s="9"/>
      <c r="AB66" s="4"/>
      <c r="AC66" s="2" t="s">
        <v>38</v>
      </c>
      <c r="AD66" s="29"/>
      <c r="AF66" s="24"/>
      <c r="AG66" s="16">
        <f>Y66</f>
        <v>620</v>
      </c>
      <c r="AH66" s="16"/>
      <c r="AI66" s="9"/>
      <c r="AJ66" s="4"/>
      <c r="AK66" s="2" t="s">
        <v>38</v>
      </c>
      <c r="AL66" s="29"/>
      <c r="AN66" s="24"/>
      <c r="AO66" s="16">
        <f>AG66</f>
        <v>620</v>
      </c>
      <c r="AP66" s="16"/>
      <c r="AQ66" s="9"/>
      <c r="AR66" s="4"/>
      <c r="AS66" s="2" t="s">
        <v>38</v>
      </c>
      <c r="AT66" s="29"/>
      <c r="AV66" s="24"/>
      <c r="AW66" s="16">
        <f>AO66</f>
        <v>620</v>
      </c>
      <c r="AX66" s="16"/>
      <c r="AY66" s="9"/>
      <c r="AZ66" s="4"/>
      <c r="BA66" s="2" t="s">
        <v>38</v>
      </c>
      <c r="BB66" s="29"/>
      <c r="BD66" s="24"/>
      <c r="BE66" s="16">
        <f>AW66</f>
        <v>620</v>
      </c>
      <c r="BF66" s="16"/>
      <c r="BG66" s="9"/>
      <c r="BH66" s="4"/>
      <c r="BI66" s="71" t="s">
        <v>37</v>
      </c>
      <c r="BJ66" s="71"/>
      <c r="BK66" s="71"/>
      <c r="BL66" s="71"/>
      <c r="BM66" s="78">
        <v>644</v>
      </c>
      <c r="BN66" s="78"/>
      <c r="BO66" s="74" t="str">
        <f t="shared" si="5"/>
        <v>U</v>
      </c>
      <c r="BP66" s="4"/>
      <c r="BQ66" s="5" t="s">
        <v>37</v>
      </c>
      <c r="BR66" s="5"/>
      <c r="BS66" s="5"/>
      <c r="BT66" s="5"/>
      <c r="BU66" s="16">
        <f t="shared" si="6"/>
        <v>644</v>
      </c>
      <c r="BV66" s="16"/>
      <c r="BW66" s="8"/>
    </row>
    <row r="67" spans="1:75" ht="12.75" hidden="1" customHeight="1" outlineLevel="1" x14ac:dyDescent="0.35">
      <c r="A67" s="179"/>
      <c r="C67" s="24" t="s">
        <v>2</v>
      </c>
      <c r="D67" s="24"/>
      <c r="E67" s="2" t="s">
        <v>38</v>
      </c>
      <c r="F67" s="29"/>
      <c r="H67" s="24"/>
      <c r="I67" s="16">
        <v>100</v>
      </c>
      <c r="L67" s="2"/>
      <c r="M67" s="2" t="s">
        <v>38</v>
      </c>
      <c r="N67" s="29"/>
      <c r="P67" s="24"/>
      <c r="Q67" s="16">
        <f>I67</f>
        <v>100</v>
      </c>
      <c r="R67" s="16"/>
      <c r="T67" s="2"/>
      <c r="U67" s="2" t="s">
        <v>38</v>
      </c>
      <c r="V67" s="29"/>
      <c r="X67" s="24"/>
      <c r="Y67" s="16">
        <f>Q67</f>
        <v>100</v>
      </c>
      <c r="Z67" s="16"/>
      <c r="AA67" s="9"/>
      <c r="AB67" s="4"/>
      <c r="AC67" s="2" t="s">
        <v>38</v>
      </c>
      <c r="AD67" s="29"/>
      <c r="AF67" s="24"/>
      <c r="AG67" s="16">
        <f>Y67</f>
        <v>100</v>
      </c>
      <c r="AH67" s="16"/>
      <c r="AI67" s="9"/>
      <c r="AJ67" s="4"/>
      <c r="AK67" s="2" t="s">
        <v>38</v>
      </c>
      <c r="AL67" s="29"/>
      <c r="AN67" s="24"/>
      <c r="AO67" s="16">
        <f>AG67</f>
        <v>100</v>
      </c>
      <c r="AP67" s="16"/>
      <c r="AQ67" s="9"/>
      <c r="AR67" s="4"/>
      <c r="AS67" s="2" t="s">
        <v>38</v>
      </c>
      <c r="AT67" s="29"/>
      <c r="AV67" s="24"/>
      <c r="AW67" s="16">
        <f>AO67</f>
        <v>100</v>
      </c>
      <c r="AX67" s="16"/>
      <c r="AY67" s="9"/>
      <c r="AZ67" s="4"/>
      <c r="BA67" s="2" t="s">
        <v>38</v>
      </c>
      <c r="BB67" s="29"/>
      <c r="BD67" s="24"/>
      <c r="BE67" s="16">
        <f>AW67</f>
        <v>100</v>
      </c>
      <c r="BF67" s="16"/>
      <c r="BG67" s="9"/>
      <c r="BH67" s="4"/>
      <c r="BI67" s="71" t="s">
        <v>37</v>
      </c>
      <c r="BJ67" s="71"/>
      <c r="BK67" s="71"/>
      <c r="BL67" s="71"/>
      <c r="BM67" s="78">
        <v>100</v>
      </c>
      <c r="BN67" s="78"/>
      <c r="BO67" s="74" t="str">
        <f>IF(BM67&lt;BE67,"F",IF(BE67=BM67, "-", "U"))</f>
        <v>-</v>
      </c>
      <c r="BP67" s="4"/>
      <c r="BQ67" s="5" t="s">
        <v>37</v>
      </c>
      <c r="BR67" s="5"/>
      <c r="BS67" s="5"/>
      <c r="BT67" s="5"/>
      <c r="BU67" s="16">
        <f t="shared" si="6"/>
        <v>100</v>
      </c>
      <c r="BV67" s="16"/>
      <c r="BW67" s="8"/>
    </row>
    <row r="68" spans="1:75" ht="12.75" customHeight="1" collapsed="1" x14ac:dyDescent="0.35">
      <c r="A68" s="179"/>
      <c r="C68" s="10" t="s">
        <v>44</v>
      </c>
      <c r="E68" s="2" t="s">
        <v>38</v>
      </c>
      <c r="F68" s="9"/>
      <c r="I68" s="16">
        <f>SUM(F61:I67)</f>
        <v>4102</v>
      </c>
      <c r="L68" s="2"/>
      <c r="M68" s="2" t="s">
        <v>38</v>
      </c>
      <c r="N68" s="9"/>
      <c r="Q68" s="16">
        <f>SUM(N61:Q67)</f>
        <v>4102</v>
      </c>
      <c r="R68" s="16"/>
      <c r="T68" s="2"/>
      <c r="U68" s="2" t="s">
        <v>38</v>
      </c>
      <c r="V68" s="9"/>
      <c r="Y68" s="16">
        <f>SUM(V61:Y67)</f>
        <v>4102</v>
      </c>
      <c r="Z68" s="16"/>
      <c r="AA68" s="9"/>
      <c r="AB68" s="4"/>
      <c r="AC68" s="2" t="s">
        <v>38</v>
      </c>
      <c r="AD68" s="9"/>
      <c r="AG68" s="16">
        <f>SUM(AD61:AG67)</f>
        <v>4102</v>
      </c>
      <c r="AH68" s="16"/>
      <c r="AI68" s="9"/>
      <c r="AJ68" s="4"/>
      <c r="AK68" s="2" t="s">
        <v>38</v>
      </c>
      <c r="AL68" s="9"/>
      <c r="AO68" s="16">
        <f>SUM(AL61:AO67)</f>
        <v>4102</v>
      </c>
      <c r="AP68" s="16"/>
      <c r="AQ68" s="9"/>
      <c r="AR68" s="4"/>
      <c r="AS68" s="2" t="s">
        <v>38</v>
      </c>
      <c r="AT68" s="9"/>
      <c r="AW68" s="16">
        <f>SUM(AT61:AW67)</f>
        <v>4102</v>
      </c>
      <c r="AX68" s="16"/>
      <c r="AY68" s="9"/>
      <c r="AZ68" s="4"/>
      <c r="BA68" s="2" t="s">
        <v>38</v>
      </c>
      <c r="BB68" s="9"/>
      <c r="BE68" s="16">
        <f>SUM(BB61:BE67)</f>
        <v>4102</v>
      </c>
      <c r="BF68" s="16"/>
      <c r="BG68" s="9"/>
      <c r="BH68" s="4"/>
      <c r="BI68" s="71" t="s">
        <v>37</v>
      </c>
      <c r="BJ68" s="71"/>
      <c r="BK68" s="71"/>
      <c r="BL68" s="71"/>
      <c r="BM68" s="78">
        <f>SUM(BM61:BN67)</f>
        <v>4120</v>
      </c>
      <c r="BN68" s="78"/>
      <c r="BO68" s="74" t="str">
        <f>IF(BM68&lt;BE68,"F","U")</f>
        <v>U</v>
      </c>
      <c r="BP68" s="4"/>
      <c r="BQ68" s="5" t="s">
        <v>37</v>
      </c>
      <c r="BR68" s="5"/>
      <c r="BS68" s="5"/>
      <c r="BT68" s="5"/>
      <c r="BU68" s="16">
        <f t="shared" si="6"/>
        <v>4120</v>
      </c>
      <c r="BV68" s="16"/>
      <c r="BW68" s="8"/>
    </row>
    <row r="69" spans="1:75" ht="6.75" customHeight="1" x14ac:dyDescent="0.35">
      <c r="A69" s="179"/>
      <c r="C69" s="10"/>
      <c r="E69" s="2"/>
      <c r="F69" s="9"/>
      <c r="I69" s="16"/>
      <c r="L69" s="2"/>
      <c r="M69" s="2"/>
      <c r="N69" s="9"/>
      <c r="Q69" s="16"/>
      <c r="R69" s="16"/>
      <c r="T69" s="2"/>
      <c r="U69" s="2"/>
      <c r="V69" s="9"/>
      <c r="Y69" s="16"/>
      <c r="Z69" s="16"/>
      <c r="AA69" s="9"/>
      <c r="AB69" s="4"/>
      <c r="AC69" s="2"/>
      <c r="AD69" s="9"/>
      <c r="AG69" s="16"/>
      <c r="AH69" s="16"/>
      <c r="AI69" s="9"/>
      <c r="AJ69" s="4"/>
      <c r="AK69" s="2"/>
      <c r="AL69" s="9"/>
      <c r="AO69" s="16"/>
      <c r="AP69" s="16"/>
      <c r="AQ69" s="9"/>
      <c r="AR69" s="4"/>
      <c r="AS69" s="2"/>
      <c r="AT69" s="9"/>
      <c r="AW69" s="16"/>
      <c r="AX69" s="16"/>
      <c r="AY69" s="9"/>
      <c r="AZ69" s="4"/>
      <c r="BA69" s="2"/>
      <c r="BB69" s="9"/>
      <c r="BE69" s="16"/>
      <c r="BF69" s="16"/>
      <c r="BG69" s="9"/>
      <c r="BH69" s="4"/>
      <c r="BI69" s="5"/>
      <c r="BJ69" s="5"/>
      <c r="BK69" s="5"/>
      <c r="BL69" s="5"/>
      <c r="BM69" s="16"/>
      <c r="BN69" s="16"/>
      <c r="BO69" s="8"/>
      <c r="BP69" s="4"/>
      <c r="BQ69" s="5"/>
      <c r="BR69" s="5"/>
      <c r="BS69" s="5"/>
      <c r="BT69" s="5"/>
      <c r="BU69" s="16"/>
      <c r="BV69" s="16"/>
      <c r="BW69" s="8"/>
    </row>
    <row r="70" spans="1:75" ht="12.75" customHeight="1" x14ac:dyDescent="0.35">
      <c r="A70" s="179"/>
      <c r="C70" s="24" t="s">
        <v>13</v>
      </c>
      <c r="D70" s="24"/>
      <c r="E70" s="2" t="s">
        <v>38</v>
      </c>
      <c r="F70" s="29"/>
      <c r="H70" s="24"/>
      <c r="I70" s="16">
        <v>158</v>
      </c>
      <c r="L70" s="2"/>
      <c r="M70" s="2" t="s">
        <v>38</v>
      </c>
      <c r="N70" s="29"/>
      <c r="P70" s="24"/>
      <c r="Q70" s="16">
        <f>I70</f>
        <v>158</v>
      </c>
      <c r="R70" s="16"/>
      <c r="T70" s="2"/>
      <c r="U70" s="2" t="s">
        <v>38</v>
      </c>
      <c r="V70" s="29"/>
      <c r="X70" s="24"/>
      <c r="Y70" s="16">
        <f>Q70</f>
        <v>158</v>
      </c>
      <c r="Z70" s="16"/>
      <c r="AA70" s="9"/>
      <c r="AB70" s="4"/>
      <c r="AC70" s="2" t="s">
        <v>38</v>
      </c>
      <c r="AD70" s="29"/>
      <c r="AF70" s="24"/>
      <c r="AG70" s="16">
        <f>Y70</f>
        <v>158</v>
      </c>
      <c r="AH70" s="16"/>
      <c r="AI70" s="9"/>
      <c r="AJ70" s="4"/>
      <c r="AK70" s="2" t="s">
        <v>38</v>
      </c>
      <c r="AL70" s="29"/>
      <c r="AN70" s="24"/>
      <c r="AO70" s="16">
        <f>AG70</f>
        <v>158</v>
      </c>
      <c r="AP70" s="16"/>
      <c r="AQ70" s="9"/>
      <c r="AR70" s="4"/>
      <c r="AS70" s="2" t="s">
        <v>38</v>
      </c>
      <c r="AT70" s="29"/>
      <c r="AV70" s="24"/>
      <c r="AW70" s="16">
        <f>AO70</f>
        <v>158</v>
      </c>
      <c r="AX70" s="16"/>
      <c r="AY70" s="9"/>
      <c r="AZ70" s="4"/>
      <c r="BA70" s="2" t="s">
        <v>38</v>
      </c>
      <c r="BB70" s="29"/>
      <c r="BD70" s="24"/>
      <c r="BE70" s="16">
        <f>AW70</f>
        <v>158</v>
      </c>
      <c r="BF70" s="16"/>
      <c r="BG70" s="9"/>
      <c r="BH70" s="4"/>
      <c r="BI70" s="5" t="s">
        <v>38</v>
      </c>
      <c r="BJ70" s="5"/>
      <c r="BK70" s="5"/>
      <c r="BL70" s="5"/>
      <c r="BM70" s="16">
        <f>BE70</f>
        <v>158</v>
      </c>
      <c r="BN70" s="16"/>
      <c r="BO70" s="8"/>
      <c r="BP70" s="4"/>
      <c r="BQ70" s="71" t="s">
        <v>37</v>
      </c>
      <c r="BR70" s="71"/>
      <c r="BS70" s="71"/>
      <c r="BT70" s="71"/>
      <c r="BU70" s="78">
        <v>193</v>
      </c>
      <c r="BV70" s="78"/>
      <c r="BW70" s="74" t="str">
        <f>IF(BU70&lt;BM70,"F","U")</f>
        <v>U</v>
      </c>
    </row>
    <row r="71" spans="1:75" ht="6.75" customHeight="1" x14ac:dyDescent="0.35">
      <c r="A71" s="179"/>
      <c r="E71" s="2"/>
      <c r="F71" s="2"/>
      <c r="G71" s="2"/>
      <c r="L71" s="2"/>
      <c r="M71" s="2"/>
      <c r="N71" s="2"/>
      <c r="O71" s="2"/>
      <c r="P71" s="2"/>
      <c r="R71" s="2"/>
      <c r="T71" s="2"/>
      <c r="U71" s="2"/>
      <c r="V71" s="2"/>
      <c r="Z71" s="2"/>
      <c r="AA71" s="2"/>
      <c r="AB71" s="2"/>
      <c r="AC71" s="2"/>
      <c r="AD71" s="2"/>
      <c r="AH71" s="2"/>
      <c r="AI71" s="2"/>
      <c r="AJ71" s="2"/>
      <c r="AK71" s="2"/>
      <c r="AL71" s="2"/>
      <c r="AM71" s="2"/>
      <c r="AN71" s="2"/>
      <c r="AP71" s="2"/>
      <c r="AQ71" s="2"/>
      <c r="AR71" s="2"/>
      <c r="AS71" s="2"/>
      <c r="AT71" s="2"/>
      <c r="AU71" s="2"/>
      <c r="AV71" s="2"/>
      <c r="AX71" s="2"/>
      <c r="AY71" s="2"/>
      <c r="AZ71" s="2"/>
      <c r="BA71" s="2"/>
      <c r="BB71" s="2"/>
      <c r="BC71" s="2"/>
      <c r="BD71" s="2"/>
      <c r="BF71" s="2"/>
      <c r="BG71" s="2"/>
      <c r="BH71" s="2"/>
      <c r="BI71" s="2"/>
      <c r="BJ71" s="2"/>
      <c r="BK71" s="2"/>
      <c r="BL71" s="2"/>
      <c r="BM71" s="2"/>
      <c r="BN71" s="2"/>
      <c r="BO71" s="2"/>
      <c r="BP71" s="2"/>
      <c r="BQ71" s="2"/>
      <c r="BR71" s="2"/>
      <c r="BS71" s="2"/>
      <c r="BT71" s="2"/>
      <c r="BU71" s="2"/>
      <c r="BV71" s="2"/>
      <c r="BW71" s="2"/>
    </row>
    <row r="72" spans="1:75" ht="12.75" customHeight="1" x14ac:dyDescent="0.35">
      <c r="A72" s="179"/>
      <c r="C72" s="10" t="s">
        <v>14</v>
      </c>
      <c r="D72" s="10"/>
      <c r="E72" s="14" t="s">
        <v>38</v>
      </c>
      <c r="F72" s="12"/>
      <c r="H72" s="10"/>
      <c r="I72" s="38">
        <f>I58-I68-I70</f>
        <v>1028</v>
      </c>
      <c r="L72" s="2"/>
      <c r="M72" s="36" t="s">
        <v>40</v>
      </c>
      <c r="N72" s="5"/>
      <c r="O72" s="5"/>
      <c r="P72" s="5"/>
      <c r="Q72" s="38">
        <f>Q58-Q68-Q70</f>
        <v>665.23318808011845</v>
      </c>
      <c r="R72" s="38"/>
      <c r="S72" s="8"/>
      <c r="T72" s="2"/>
      <c r="U72" s="36" t="s">
        <v>40</v>
      </c>
      <c r="V72" s="5"/>
      <c r="Y72" s="38">
        <f>Y58-Y68-Y70</f>
        <v>800.58036150464432</v>
      </c>
      <c r="Z72" s="38"/>
      <c r="AB72" s="4"/>
      <c r="AC72" s="36" t="s">
        <v>40</v>
      </c>
      <c r="AD72" s="5"/>
      <c r="AG72" s="38">
        <f>AG58-AG68-AG70</f>
        <v>805.44765171696599</v>
      </c>
      <c r="AH72" s="38"/>
      <c r="AI72" s="10"/>
      <c r="AJ72" s="4"/>
      <c r="AK72" s="36" t="s">
        <v>40</v>
      </c>
      <c r="AL72" s="5"/>
      <c r="AM72" s="5"/>
      <c r="AN72" s="5"/>
      <c r="AO72" s="38">
        <f>AO58-AO68-AO70</f>
        <v>499.11199503703938</v>
      </c>
      <c r="AP72" s="38"/>
      <c r="AQ72" s="8"/>
      <c r="AR72" s="4"/>
      <c r="AS72" s="36" t="s">
        <v>40</v>
      </c>
      <c r="AT72" s="5"/>
      <c r="AU72" s="5"/>
      <c r="AV72" s="5"/>
      <c r="AW72" s="38">
        <f>AW58-AW68-AW70</f>
        <v>495.31460296096884</v>
      </c>
      <c r="AX72" s="38"/>
      <c r="AY72" s="10"/>
      <c r="AZ72" s="4"/>
      <c r="BA72" s="36" t="s">
        <v>40</v>
      </c>
      <c r="BB72" s="5"/>
      <c r="BC72" s="5"/>
      <c r="BD72" s="5"/>
      <c r="BE72" s="38">
        <f>BE58-BE68-BE70</f>
        <v>474.31460296096884</v>
      </c>
      <c r="BF72" s="38"/>
      <c r="BG72" s="10"/>
      <c r="BH72" s="4"/>
      <c r="BI72" s="36" t="s">
        <v>40</v>
      </c>
      <c r="BJ72" s="5"/>
      <c r="BK72" s="5"/>
      <c r="BL72" s="5"/>
      <c r="BM72" s="38">
        <f>BM58-BM68-BM70</f>
        <v>456.31460296096884</v>
      </c>
      <c r="BN72" s="38"/>
      <c r="BO72" s="10"/>
      <c r="BP72" s="4"/>
      <c r="BQ72" s="36" t="s">
        <v>37</v>
      </c>
      <c r="BR72" s="5"/>
      <c r="BS72" s="5"/>
      <c r="BT72" s="5"/>
      <c r="BU72" s="38">
        <f>BU58-BU68-BU70</f>
        <v>421.31460296096884</v>
      </c>
      <c r="BV72" s="38"/>
      <c r="BW72" s="10"/>
    </row>
    <row r="73" spans="1:75" ht="6.75" customHeight="1" x14ac:dyDescent="0.35">
      <c r="A73" s="179"/>
      <c r="C73" s="10"/>
      <c r="D73" s="10"/>
      <c r="E73" s="10"/>
      <c r="F73" s="10"/>
      <c r="G73" s="10"/>
      <c r="H73" s="10"/>
      <c r="I73" s="10"/>
      <c r="J73" s="5"/>
      <c r="K73" s="12"/>
      <c r="L73" s="2"/>
      <c r="M73" s="5"/>
      <c r="N73" s="5"/>
      <c r="O73" s="5"/>
      <c r="P73" s="5"/>
      <c r="Q73" s="38"/>
      <c r="R73" s="38"/>
      <c r="S73" s="8"/>
      <c r="T73" s="2"/>
      <c r="U73" s="5"/>
      <c r="V73" s="5"/>
      <c r="Y73" s="38"/>
      <c r="Z73" s="38"/>
      <c r="AA73" s="8"/>
      <c r="AB73" s="4"/>
      <c r="AC73" s="5"/>
      <c r="AD73" s="5"/>
      <c r="AG73" s="38"/>
      <c r="AH73" s="38"/>
      <c r="AI73" s="8"/>
      <c r="AJ73" s="4"/>
      <c r="AK73" s="5"/>
      <c r="AL73" s="5"/>
      <c r="AM73" s="5"/>
      <c r="AN73" s="5"/>
      <c r="AO73" s="38"/>
      <c r="AP73" s="38"/>
      <c r="AQ73" s="8"/>
      <c r="AR73" s="4"/>
      <c r="AS73" s="5"/>
      <c r="AT73" s="5"/>
      <c r="AU73" s="5"/>
      <c r="AV73" s="5"/>
      <c r="AW73" s="38"/>
      <c r="AX73" s="38"/>
      <c r="AY73" s="8"/>
      <c r="AZ73" s="4"/>
      <c r="BA73" s="5"/>
      <c r="BB73" s="5"/>
      <c r="BC73" s="5"/>
      <c r="BD73" s="5"/>
      <c r="BE73" s="38"/>
      <c r="BF73" s="38"/>
      <c r="BG73" s="8"/>
      <c r="BH73" s="4"/>
      <c r="BI73" s="5"/>
      <c r="BJ73" s="5"/>
      <c r="BK73" s="5"/>
      <c r="BL73" s="5"/>
      <c r="BM73" s="38"/>
      <c r="BN73" s="38"/>
      <c r="BO73" s="10"/>
      <c r="BP73" s="4"/>
      <c r="BQ73" s="5"/>
      <c r="BR73" s="5"/>
      <c r="BS73" s="5"/>
      <c r="BT73" s="5"/>
      <c r="BU73" s="38"/>
      <c r="BV73" s="38"/>
      <c r="BW73" s="10"/>
    </row>
    <row r="74" spans="1:75" ht="12.75" customHeight="1" x14ac:dyDescent="0.35">
      <c r="A74" s="179"/>
      <c r="C74" s="10" t="s">
        <v>39</v>
      </c>
      <c r="D74" s="10"/>
      <c r="E74" s="10"/>
      <c r="F74" s="10"/>
      <c r="G74" s="10"/>
      <c r="H74" s="10"/>
      <c r="I74" s="10"/>
      <c r="J74" s="5"/>
      <c r="K74" s="12"/>
      <c r="L74" s="2"/>
      <c r="M74" s="5"/>
      <c r="N74" s="5"/>
      <c r="O74" s="5"/>
      <c r="P74" s="5"/>
      <c r="Q74" s="38">
        <f>(Q72-I72)</f>
        <v>-362.76681191988155</v>
      </c>
      <c r="R74" s="38"/>
      <c r="S74" s="32" t="str">
        <f>IF(Q74&gt;0,"F","U")</f>
        <v>U</v>
      </c>
      <c r="T74" s="2"/>
      <c r="U74" s="5"/>
      <c r="V74" s="5"/>
      <c r="Y74" s="38">
        <f>(Y72-Q72)</f>
        <v>135.34717342452586</v>
      </c>
      <c r="Z74" s="38"/>
      <c r="AA74" s="32" t="str">
        <f>IF(Y74&gt;0,"F","U")</f>
        <v>F</v>
      </c>
      <c r="AB74" s="4"/>
      <c r="AC74" s="5"/>
      <c r="AD74" s="5"/>
      <c r="AG74" s="38">
        <f>(AG72-Y72)</f>
        <v>4.8672902123216772</v>
      </c>
      <c r="AH74" s="38"/>
      <c r="AI74" s="32" t="str">
        <f>IF(AG74&gt;0,"F","U")</f>
        <v>F</v>
      </c>
      <c r="AJ74" s="4"/>
      <c r="AK74" s="5"/>
      <c r="AL74" s="5"/>
      <c r="AM74" s="5"/>
      <c r="AN74" s="5"/>
      <c r="AO74" s="38">
        <f>(AO72-AG72)</f>
        <v>-306.33565667992661</v>
      </c>
      <c r="AP74" s="38"/>
      <c r="AQ74" s="32" t="str">
        <f>IF(AO74&gt;0,"F","U")</f>
        <v>U</v>
      </c>
      <c r="AR74" s="4"/>
      <c r="AS74" s="5"/>
      <c r="AT74" s="5"/>
      <c r="AU74" s="5"/>
      <c r="AV74" s="5"/>
      <c r="AW74" s="38">
        <f>(AW72-AO72)</f>
        <v>-3.7973920760705369</v>
      </c>
      <c r="AX74" s="38"/>
      <c r="AY74" s="32" t="str">
        <f>IF(AW74&gt;0,"F","U")</f>
        <v>U</v>
      </c>
      <c r="AZ74" s="4"/>
      <c r="BA74" s="5"/>
      <c r="BB74" s="5"/>
      <c r="BC74" s="5"/>
      <c r="BD74" s="5"/>
      <c r="BE74" s="38">
        <f>(BE72-AW72)</f>
        <v>-21</v>
      </c>
      <c r="BF74" s="38"/>
      <c r="BG74" s="32" t="str">
        <f>IF(BE74&gt;0,"F","U")</f>
        <v>U</v>
      </c>
      <c r="BH74" s="4"/>
      <c r="BI74" s="5"/>
      <c r="BJ74" s="5"/>
      <c r="BK74" s="5"/>
      <c r="BL74" s="5"/>
      <c r="BM74" s="38">
        <f>(BM72-BE72)</f>
        <v>-18</v>
      </c>
      <c r="BN74" s="38"/>
      <c r="BO74" s="32" t="str">
        <f>IF(BM74&gt;0,"F","U")</f>
        <v>U</v>
      </c>
      <c r="BP74" s="4"/>
      <c r="BQ74" s="5"/>
      <c r="BR74" s="5"/>
      <c r="BS74" s="5"/>
      <c r="BT74" s="5"/>
      <c r="BU74" s="38">
        <f>(BU72-BM72)</f>
        <v>-35</v>
      </c>
      <c r="BV74" s="38"/>
      <c r="BW74" s="32" t="str">
        <f>IF(BU74&gt;0,"F","U")</f>
        <v>U</v>
      </c>
    </row>
    <row r="75" spans="1:75" s="86" customFormat="1" ht="6.75" customHeight="1" x14ac:dyDescent="0.35">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row>
    <row r="76" spans="1:75" s="10" customFormat="1" ht="6.75" customHeight="1" x14ac:dyDescent="0.35">
      <c r="J76" s="14"/>
      <c r="K76" s="14"/>
      <c r="L76" s="14"/>
      <c r="M76" s="14"/>
      <c r="N76" s="14"/>
      <c r="AJ76" s="1"/>
      <c r="AQ76" s="1"/>
      <c r="AR76" s="1"/>
      <c r="AS76" s="1"/>
      <c r="AT76" s="1"/>
      <c r="AU76" s="1"/>
      <c r="AV76" s="1"/>
      <c r="AW76" s="1"/>
      <c r="AX76" s="1"/>
      <c r="BC76" s="1"/>
      <c r="BD76" s="1"/>
      <c r="BE76" s="1"/>
      <c r="BF76" s="1"/>
      <c r="BK76" s="1"/>
      <c r="BL76" s="1"/>
      <c r="BM76" s="1"/>
      <c r="BN76" s="1"/>
      <c r="BS76" s="1"/>
      <c r="BT76" s="1"/>
      <c r="BU76" s="1"/>
      <c r="BV76" s="1"/>
    </row>
    <row r="77" spans="1:75" s="10" customFormat="1" ht="13.15" x14ac:dyDescent="0.35">
      <c r="A77" s="180" t="s">
        <v>58</v>
      </c>
      <c r="C77" s="10" t="s">
        <v>83</v>
      </c>
      <c r="J77" s="14"/>
      <c r="K77" s="14"/>
      <c r="L77" s="14"/>
      <c r="M77" s="14"/>
      <c r="N77" s="14"/>
      <c r="O77" s="14"/>
      <c r="P77" s="14"/>
      <c r="AJ77" s="15"/>
      <c r="AQ77" s="15"/>
      <c r="AR77" s="15"/>
      <c r="AS77" s="15"/>
      <c r="AT77" s="15"/>
      <c r="AU77" s="38"/>
      <c r="AV77" s="38"/>
      <c r="AW77" s="39"/>
      <c r="AX77" s="39"/>
      <c r="BC77" s="15"/>
      <c r="BD77" s="15"/>
      <c r="BE77" s="15"/>
      <c r="BF77" s="15"/>
      <c r="BK77" s="15"/>
      <c r="BL77" s="15"/>
      <c r="BM77" s="15"/>
      <c r="BN77" s="15"/>
      <c r="BS77" s="15"/>
      <c r="BT77" s="15"/>
      <c r="BU77" s="15"/>
      <c r="BV77" s="15"/>
    </row>
    <row r="78" spans="1:75" x14ac:dyDescent="0.35">
      <c r="A78" s="180"/>
      <c r="B78" s="33"/>
      <c r="C78" s="23" t="s">
        <v>59</v>
      </c>
      <c r="E78" s="2"/>
      <c r="F78" s="20"/>
      <c r="I78" s="16"/>
      <c r="L78" s="2"/>
      <c r="M78" s="5"/>
      <c r="N78" s="5"/>
      <c r="O78" s="5"/>
      <c r="P78" s="5"/>
      <c r="Q78" s="16"/>
      <c r="R78" s="16"/>
      <c r="S78" s="11"/>
      <c r="T78" s="2"/>
      <c r="U78" s="5"/>
      <c r="V78" s="5"/>
      <c r="Y78" s="16"/>
      <c r="Z78" s="16"/>
      <c r="AA78" s="11"/>
      <c r="AB78" s="4"/>
      <c r="AC78" s="2"/>
      <c r="AD78" s="2"/>
      <c r="AG78" s="13"/>
      <c r="AH78" s="13"/>
      <c r="AI78" s="8"/>
      <c r="AJ78" s="4"/>
      <c r="AK78" s="2"/>
      <c r="AL78" s="2"/>
      <c r="AM78" s="2"/>
      <c r="AN78" s="2"/>
      <c r="AO78" s="13"/>
      <c r="AP78" s="13"/>
      <c r="AQ78" s="11"/>
      <c r="AR78" s="4"/>
      <c r="AS78" s="2" t="s">
        <v>37</v>
      </c>
      <c r="AT78" s="2"/>
      <c r="AU78" s="26"/>
      <c r="AV78" s="26"/>
      <c r="AW78" s="26">
        <v>603</v>
      </c>
      <c r="AX78" s="13"/>
      <c r="AY78" s="11"/>
      <c r="AZ78" s="4"/>
      <c r="BA78" s="2" t="str">
        <f>AS78</f>
        <v>A</v>
      </c>
      <c r="BB78" s="2">
        <f>AT78</f>
        <v>0</v>
      </c>
      <c r="BC78" s="2"/>
      <c r="BD78" s="2">
        <f>AV78</f>
        <v>0</v>
      </c>
      <c r="BE78" s="26">
        <f>AW78</f>
        <v>603</v>
      </c>
      <c r="BF78" s="13"/>
      <c r="BG78" s="11"/>
      <c r="BH78" s="4"/>
      <c r="BI78" s="2" t="str">
        <f>BA78</f>
        <v>A</v>
      </c>
      <c r="BJ78" s="2">
        <f>BB78</f>
        <v>0</v>
      </c>
      <c r="BK78" s="2"/>
      <c r="BL78" s="2">
        <f>BD78</f>
        <v>0</v>
      </c>
      <c r="BM78" s="26">
        <f>BE78</f>
        <v>603</v>
      </c>
      <c r="BN78" s="13"/>
      <c r="BO78" s="11"/>
      <c r="BP78" s="4"/>
      <c r="BQ78" s="2" t="str">
        <f>BI78</f>
        <v>A</v>
      </c>
      <c r="BR78" s="2">
        <f>BJ78</f>
        <v>0</v>
      </c>
      <c r="BS78" s="2"/>
      <c r="BT78" s="2">
        <f>BL78</f>
        <v>0</v>
      </c>
      <c r="BU78" s="26">
        <f>BM78</f>
        <v>603</v>
      </c>
      <c r="BV78" s="13"/>
      <c r="BW78" s="11"/>
    </row>
    <row r="79" spans="1:75" ht="14.25" x14ac:dyDescent="0.35">
      <c r="A79" s="180"/>
      <c r="B79" s="33"/>
      <c r="C79" s="116" t="s">
        <v>118</v>
      </c>
      <c r="E79" s="2"/>
      <c r="F79" s="20"/>
      <c r="I79" s="16"/>
      <c r="L79" s="2"/>
      <c r="M79" s="5"/>
      <c r="N79" s="5"/>
      <c r="O79" s="5"/>
      <c r="P79" s="5"/>
      <c r="Q79" s="16"/>
      <c r="R79" s="16"/>
      <c r="S79" s="11"/>
      <c r="T79" s="2"/>
      <c r="U79" s="5"/>
      <c r="V79" s="5"/>
      <c r="Y79" s="16"/>
      <c r="Z79" s="16"/>
      <c r="AA79" s="11"/>
      <c r="AB79" s="4"/>
      <c r="AC79" s="2"/>
      <c r="AD79" s="2"/>
      <c r="AG79" s="13"/>
      <c r="AH79" s="13"/>
      <c r="AI79" s="8"/>
      <c r="AJ79" s="4"/>
      <c r="AK79" s="2"/>
      <c r="AL79" s="2"/>
      <c r="AM79" s="2"/>
      <c r="AN79" s="2"/>
      <c r="AO79" s="13"/>
      <c r="AP79" s="13"/>
      <c r="AQ79" s="11"/>
      <c r="AR79" s="4"/>
      <c r="AS79" s="70" t="s">
        <v>37</v>
      </c>
      <c r="AT79" s="75"/>
      <c r="AU79" s="79">
        <v>0.81810050242283472</v>
      </c>
      <c r="AV79" s="80"/>
      <c r="AW79" s="78">
        <f>AU79*AW78</f>
        <v>493.31460296096935</v>
      </c>
      <c r="AX79" s="75"/>
      <c r="AY79" s="74" t="str">
        <f>IF(AW79&lt;0,"F","U")</f>
        <v>U</v>
      </c>
      <c r="AZ79" s="4"/>
      <c r="BA79" s="2" t="str">
        <f>AS79</f>
        <v>A</v>
      </c>
      <c r="BB79" s="2">
        <f>AT79</f>
        <v>0</v>
      </c>
      <c r="BC79" s="2"/>
      <c r="BD79" s="2">
        <f>AV79</f>
        <v>0</v>
      </c>
      <c r="BE79" s="16">
        <f>AW79</f>
        <v>493.31460296096935</v>
      </c>
      <c r="BI79" s="2" t="str">
        <f>BA79</f>
        <v>A</v>
      </c>
      <c r="BJ79" s="2"/>
      <c r="BK79" s="2"/>
      <c r="BL79" s="2"/>
      <c r="BM79" s="16">
        <f>BE79</f>
        <v>493.31460296096935</v>
      </c>
      <c r="BN79" s="13"/>
      <c r="BO79" s="11"/>
      <c r="BP79" s="4"/>
      <c r="BQ79" s="2" t="str">
        <f>BI79</f>
        <v>A</v>
      </c>
      <c r="BR79" s="2">
        <f>BJ80</f>
        <v>0</v>
      </c>
      <c r="BS79" s="2"/>
      <c r="BT79" s="2">
        <f>BL80</f>
        <v>0</v>
      </c>
      <c r="BU79" s="16">
        <f>BM79</f>
        <v>493.31460296096935</v>
      </c>
      <c r="BV79" s="13"/>
      <c r="BW79" s="11"/>
    </row>
    <row r="80" spans="1:75" x14ac:dyDescent="0.35">
      <c r="A80" s="180"/>
      <c r="C80" s="23" t="s">
        <v>78</v>
      </c>
      <c r="E80" s="2"/>
      <c r="AE80" s="40"/>
      <c r="AG80" s="58"/>
      <c r="AK80" s="2"/>
      <c r="AM80" s="40"/>
      <c r="AO80" s="16"/>
      <c r="BA80" s="70" t="s">
        <v>37</v>
      </c>
      <c r="BB80" s="75"/>
      <c r="BC80" s="88">
        <f>('Spain TP Details'!AH30)</f>
        <v>0.12769485903814262</v>
      </c>
      <c r="BD80" s="75"/>
      <c r="BE80" s="75">
        <f>BC80*BE78</f>
        <v>77</v>
      </c>
      <c r="BF80" s="75"/>
      <c r="BG80" s="74" t="str">
        <f>IF(BE80&lt;0,"F","U")</f>
        <v>U</v>
      </c>
      <c r="BI80" s="2" t="str">
        <f>BA80</f>
        <v>A</v>
      </c>
      <c r="BJ80" s="2"/>
      <c r="BK80" s="2"/>
      <c r="BL80" s="2"/>
      <c r="BM80" s="16">
        <f>BE80</f>
        <v>77</v>
      </c>
      <c r="BQ80" s="2" t="str">
        <f>BI80</f>
        <v>A</v>
      </c>
      <c r="BR80" s="2">
        <f>BJ81</f>
        <v>0</v>
      </c>
      <c r="BS80" s="2"/>
      <c r="BT80" s="2">
        <f>BL81</f>
        <v>0</v>
      </c>
      <c r="BU80" s="16">
        <f>BM80</f>
        <v>77</v>
      </c>
    </row>
    <row r="81" spans="1:75" ht="6.75" customHeight="1" x14ac:dyDescent="0.35">
      <c r="A81" s="180"/>
    </row>
    <row r="82" spans="1:75" ht="13.15" x14ac:dyDescent="0.35">
      <c r="A82" s="180"/>
      <c r="C82" s="10" t="s">
        <v>68</v>
      </c>
      <c r="AO82" s="16"/>
      <c r="AQ82" s="8"/>
      <c r="AW82" s="59">
        <f>-AW79</f>
        <v>-493.31460296096935</v>
      </c>
      <c r="AY82" s="32" t="str">
        <f>IF(AW82&gt;0,"F","U")</f>
        <v>U</v>
      </c>
      <c r="BE82" s="59">
        <f>-BE80</f>
        <v>-77</v>
      </c>
      <c r="BG82" s="32" t="str">
        <f>IF(BE82&gt;0,"F","U")</f>
        <v>U</v>
      </c>
      <c r="BQ82" s="90" t="s">
        <v>20</v>
      </c>
      <c r="BR82" s="90"/>
      <c r="BS82" s="90"/>
      <c r="BT82" s="90"/>
      <c r="BU82" s="91">
        <f>BE82+AW82</f>
        <v>-570.3146029609693</v>
      </c>
      <c r="BV82" s="92"/>
      <c r="BW82" s="93" t="str">
        <f>IF(BU82&gt;0,"F","U")</f>
        <v>U</v>
      </c>
    </row>
    <row r="83" spans="1:75" s="86" customFormat="1" ht="6.75" customHeight="1" x14ac:dyDescent="0.35">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row>
    <row r="84" spans="1:75" ht="6.75" customHeight="1" x14ac:dyDescent="0.35"/>
    <row r="85" spans="1:75" ht="14.25" x14ac:dyDescent="0.35">
      <c r="A85" s="68"/>
      <c r="C85" s="10" t="s">
        <v>85</v>
      </c>
      <c r="AS85" s="64" t="s">
        <v>117</v>
      </c>
      <c r="AT85" s="65"/>
      <c r="AU85" s="65"/>
      <c r="AV85" s="65"/>
      <c r="AW85" s="66">
        <f>'Spain TP Details'!R32</f>
        <v>6.1722376427705949E-2</v>
      </c>
      <c r="AX85" s="65"/>
      <c r="AY85" s="66">
        <f>'Spain TP Details'!Z32</f>
        <v>5.6795866371102122E-2</v>
      </c>
      <c r="AZ85" s="65"/>
      <c r="BA85" s="67">
        <f>'Spain TP Details'!AH32</f>
        <v>0.81810050242283472</v>
      </c>
      <c r="BU85" s="54">
        <f>BU72+BU82</f>
        <v>-149.00000000000045</v>
      </c>
    </row>
    <row r="86" spans="1:75" ht="12.6" customHeight="1" x14ac:dyDescent="0.35"/>
    <row r="87" spans="1:75" x14ac:dyDescent="0.35">
      <c r="A87" s="115" t="s">
        <v>113</v>
      </c>
      <c r="AS87" s="191" t="s">
        <v>116</v>
      </c>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3"/>
    </row>
    <row r="88" spans="1:75" ht="15.6" customHeight="1" x14ac:dyDescent="0.35">
      <c r="A88" s="10"/>
      <c r="AS88" s="194"/>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6"/>
    </row>
    <row r="89" spans="1:75" x14ac:dyDescent="0.35">
      <c r="A89" s="115" t="s">
        <v>114</v>
      </c>
    </row>
  </sheetData>
  <mergeCells count="14">
    <mergeCell ref="AS87:BW88"/>
    <mergeCell ref="A77:A82"/>
    <mergeCell ref="AS4:AY4"/>
    <mergeCell ref="BA4:BG4"/>
    <mergeCell ref="BI4:BO4"/>
    <mergeCell ref="BQ4:BW4"/>
    <mergeCell ref="A7:A14"/>
    <mergeCell ref="A16:A74"/>
    <mergeCell ref="C4:C5"/>
    <mergeCell ref="E4:K4"/>
    <mergeCell ref="M4:S4"/>
    <mergeCell ref="U4:AA4"/>
    <mergeCell ref="AC4:AI4"/>
    <mergeCell ref="AK4:AQ4"/>
  </mergeCells>
  <phoneticPr fontId="10" type="noConversion"/>
  <dataValidations count="1">
    <dataValidation type="list" allowBlank="1" showInputMessage="1" showErrorMessage="1" sqref="AU79" xr:uid="{00000000-0002-0000-0600-000000000000}">
      <formula1>$AW$85:$BA$85</formula1>
    </dataValidation>
  </dataValidations>
  <pageMargins left="0.511811023622047" right="0.511811023622047" top="1.14173228346457" bottom="0.74803149606299202" header="0.511811023622047" footer="0.511811023622047"/>
  <pageSetup paperSize="9" scale="70" fitToWidth="2" orientation="landscape" r:id="rId1"/>
  <headerFooter scaleWithDoc="0">
    <oddFooter>&amp;L&amp;"Agfa Rotis Sans Serif,Regular"(c) Markus Maedler | 2012-22&amp;R&amp;"Agfa Rotis Sans Serif,Regular"&amp;F | 4b</oddFooter>
  </headerFooter>
  <colBreaks count="1" manualBreakCount="1">
    <brk id="43"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W27"/>
  <sheetViews>
    <sheetView zoomScaleNormal="100" workbookViewId="0">
      <pane xSplit="3" topLeftCell="D1" activePane="topRight" state="frozen"/>
      <selection pane="topRight" activeCell="E4" sqref="E4:G4"/>
    </sheetView>
  </sheetViews>
  <sheetFormatPr defaultColWidth="9.1328125" defaultRowHeight="12.75" x14ac:dyDescent="0.35"/>
  <cols>
    <col min="1" max="1" width="3.265625" style="3" customWidth="1"/>
    <col min="2" max="2" width="1.73046875" style="3" customWidth="1"/>
    <col min="3" max="3" width="13.59765625" style="3" bestFit="1" customWidth="1"/>
    <col min="4" max="4" width="2.73046875" style="3" customWidth="1"/>
    <col min="5" max="5" width="7.73046875" style="3" customWidth="1"/>
    <col min="6" max="6" width="0.86328125" style="3" customWidth="1"/>
    <col min="7" max="7" width="7.73046875" style="3" customWidth="1"/>
    <col min="8" max="8" width="2.73046875" style="3" customWidth="1"/>
    <col min="9" max="9" width="6.86328125" style="3" bestFit="1" customWidth="1"/>
    <col min="10" max="10" width="0.86328125" style="3" customWidth="1"/>
    <col min="11" max="11" width="7.73046875" style="3" customWidth="1"/>
    <col min="12" max="12" width="2.73046875" style="3" customWidth="1"/>
    <col min="13" max="13" width="7.73046875" style="3" customWidth="1"/>
    <col min="14" max="14" width="0.86328125" style="3" customWidth="1"/>
    <col min="15" max="15" width="7.73046875" style="3" customWidth="1"/>
    <col min="16" max="16" width="2.73046875" style="3" customWidth="1"/>
    <col min="17" max="17" width="7.73046875" style="3" customWidth="1"/>
    <col min="18" max="18" width="0.86328125" style="3" customWidth="1"/>
    <col min="19" max="19" width="7.73046875" style="3" customWidth="1"/>
    <col min="20" max="20" width="2.73046875" style="3" customWidth="1"/>
    <col min="21" max="21" width="14.73046875" style="3" customWidth="1"/>
    <col min="22" max="22" width="1.73046875" style="3" customWidth="1"/>
    <col min="23" max="23" width="47.3984375" style="102" bestFit="1" customWidth="1"/>
    <col min="24" max="16384" width="9.1328125" style="3"/>
  </cols>
  <sheetData>
    <row r="1" spans="1:23" s="42" customFormat="1" ht="13.15" x14ac:dyDescent="0.35">
      <c r="A1" s="41" t="s">
        <v>51</v>
      </c>
      <c r="D1" s="43"/>
      <c r="E1" s="44"/>
      <c r="F1" s="44"/>
      <c r="G1" s="44"/>
      <c r="H1" s="44"/>
      <c r="I1" s="44"/>
      <c r="J1" s="44"/>
      <c r="K1" s="44"/>
      <c r="L1" s="44"/>
      <c r="M1" s="44"/>
      <c r="N1" s="44"/>
      <c r="O1" s="44"/>
      <c r="P1" s="44"/>
      <c r="Q1" s="44"/>
      <c r="R1" s="44"/>
      <c r="S1" s="44"/>
      <c r="W1" s="99"/>
    </row>
    <row r="2" spans="1:23" s="42" customFormat="1" ht="12.75" customHeight="1" x14ac:dyDescent="0.35">
      <c r="A2" s="118" t="s">
        <v>153</v>
      </c>
      <c r="E2" s="45"/>
      <c r="F2" s="45"/>
      <c r="G2" s="45"/>
      <c r="H2" s="45"/>
      <c r="I2" s="45"/>
      <c r="J2" s="45"/>
      <c r="K2" s="45"/>
      <c r="L2" s="45"/>
      <c r="M2" s="45"/>
      <c r="N2" s="45"/>
      <c r="O2" s="45"/>
      <c r="P2" s="45"/>
      <c r="Q2" s="45"/>
      <c r="R2" s="45"/>
      <c r="S2" s="45"/>
      <c r="W2" s="99"/>
    </row>
    <row r="3" spans="1:23" s="46" customFormat="1" ht="25.5" customHeight="1" x14ac:dyDescent="0.35">
      <c r="C3" s="47"/>
      <c r="D3" s="47"/>
      <c r="E3" s="81"/>
      <c r="F3" s="81"/>
      <c r="G3" s="81"/>
      <c r="H3" s="81"/>
      <c r="I3" s="81"/>
      <c r="J3" s="81"/>
      <c r="K3" s="81"/>
      <c r="L3" s="47"/>
      <c r="M3" s="81"/>
      <c r="N3" s="81"/>
      <c r="O3" s="81"/>
      <c r="P3" s="47"/>
      <c r="Q3" s="81"/>
      <c r="R3" s="81"/>
      <c r="S3" s="81"/>
      <c r="W3" s="100"/>
    </row>
    <row r="4" spans="1:23" s="10" customFormat="1" ht="26.25" customHeight="1" x14ac:dyDescent="0.35">
      <c r="A4" s="187" t="s">
        <v>91</v>
      </c>
      <c r="B4" s="187"/>
      <c r="C4" s="187"/>
      <c r="E4" s="187" t="s">
        <v>89</v>
      </c>
      <c r="F4" s="187"/>
      <c r="G4" s="187"/>
      <c r="I4" s="187" t="s">
        <v>16</v>
      </c>
      <c r="J4" s="187"/>
      <c r="K4" s="187"/>
      <c r="M4" s="187" t="s">
        <v>15</v>
      </c>
      <c r="N4" s="187"/>
      <c r="O4" s="187"/>
      <c r="Q4" s="187" t="s">
        <v>20</v>
      </c>
      <c r="R4" s="187"/>
      <c r="S4" s="187"/>
      <c r="W4" s="34"/>
    </row>
    <row r="5" spans="1:23" ht="26.25" customHeight="1" x14ac:dyDescent="0.35">
      <c r="A5" s="199"/>
      <c r="B5" s="199"/>
      <c r="C5" s="199"/>
      <c r="E5" s="52" t="s">
        <v>87</v>
      </c>
      <c r="G5" s="52" t="s">
        <v>88</v>
      </c>
      <c r="H5" s="53"/>
      <c r="I5" s="52" t="s">
        <v>87</v>
      </c>
      <c r="K5" s="52" t="s">
        <v>88</v>
      </c>
      <c r="M5" s="52" t="s">
        <v>87</v>
      </c>
      <c r="O5" s="52" t="s">
        <v>88</v>
      </c>
      <c r="Q5" s="52" t="s">
        <v>87</v>
      </c>
      <c r="S5" s="52" t="s">
        <v>88</v>
      </c>
      <c r="W5" s="101" t="s">
        <v>96</v>
      </c>
    </row>
    <row r="6" spans="1:23" x14ac:dyDescent="0.35">
      <c r="E6" s="53"/>
      <c r="G6" s="53"/>
      <c r="H6" s="53"/>
      <c r="I6" s="53"/>
      <c r="K6" s="53"/>
      <c r="M6" s="53"/>
      <c r="O6" s="53"/>
      <c r="Q6" s="53"/>
      <c r="S6" s="53"/>
    </row>
    <row r="7" spans="1:23" s="10" customFormat="1" ht="13.15" x14ac:dyDescent="0.35">
      <c r="A7" s="10" t="s">
        <v>66</v>
      </c>
      <c r="E7" s="84">
        <f>Italy!I72</f>
        <v>459</v>
      </c>
      <c r="H7" s="85"/>
      <c r="I7" s="84">
        <f>France!I72</f>
        <v>1027</v>
      </c>
      <c r="K7" s="85"/>
      <c r="M7" s="84">
        <f>Spain!I72</f>
        <v>1028</v>
      </c>
      <c r="O7" s="85"/>
      <c r="Q7" s="84">
        <f>E7+I7+M7</f>
        <v>2514</v>
      </c>
      <c r="S7" s="85"/>
      <c r="W7" s="34"/>
    </row>
    <row r="8" spans="1:23" x14ac:dyDescent="0.35">
      <c r="E8" s="83"/>
      <c r="G8" s="53"/>
      <c r="H8" s="53"/>
      <c r="I8" s="83"/>
      <c r="K8" s="53"/>
      <c r="M8" s="83"/>
      <c r="O8" s="53"/>
      <c r="Q8" s="83"/>
      <c r="S8" s="53"/>
      <c r="W8" s="200" t="s">
        <v>100</v>
      </c>
    </row>
    <row r="9" spans="1:23" ht="13.15" x14ac:dyDescent="0.35">
      <c r="A9" s="179" t="s">
        <v>92</v>
      </c>
      <c r="C9" s="3" t="s">
        <v>46</v>
      </c>
      <c r="E9" s="82">
        <f>Italy!Q74</f>
        <v>12.63463596330439</v>
      </c>
      <c r="G9" s="69">
        <f>E9/$E$7</f>
        <v>2.7526440007199109E-2</v>
      </c>
      <c r="H9" s="69"/>
      <c r="I9" s="82">
        <f>France!Q74</f>
        <v>-135.95261010100967</v>
      </c>
      <c r="K9" s="69">
        <f>I9/$I$7</f>
        <v>-0.13237839347712724</v>
      </c>
      <c r="M9" s="82">
        <f>Spain!Q74</f>
        <v>-362.76681191988155</v>
      </c>
      <c r="O9" s="69">
        <f>M9/$M$7</f>
        <v>-0.35288600381311436</v>
      </c>
      <c r="Q9" s="84">
        <f t="shared" ref="Q9:Q23" si="0">E9+I9+M9</f>
        <v>-486.08478605758683</v>
      </c>
      <c r="S9" s="69">
        <f>Q9/$Q$7</f>
        <v>-0.19335114799426684</v>
      </c>
      <c r="U9" s="114" t="s">
        <v>32</v>
      </c>
      <c r="W9" s="200"/>
    </row>
    <row r="10" spans="1:23" ht="13.15" x14ac:dyDescent="0.35">
      <c r="A10" s="179"/>
      <c r="E10" s="82"/>
      <c r="G10" s="69"/>
      <c r="H10" s="69"/>
      <c r="I10" s="82"/>
      <c r="K10" s="69"/>
      <c r="M10" s="82"/>
      <c r="O10" s="69"/>
      <c r="Q10" s="84"/>
      <c r="S10" s="69"/>
    </row>
    <row r="11" spans="1:23" ht="13.15" x14ac:dyDescent="0.35">
      <c r="A11" s="179"/>
      <c r="C11" s="3" t="s">
        <v>42</v>
      </c>
      <c r="E11" s="82">
        <f>Italy!Y74</f>
        <v>41.026648440365534</v>
      </c>
      <c r="G11" s="69">
        <f t="shared" ref="G11:G18" si="1">E11/$E$7</f>
        <v>8.9382676340665657E-2</v>
      </c>
      <c r="H11" s="69"/>
      <c r="I11" s="82">
        <f>France!Y74</f>
        <v>71.271353086417548</v>
      </c>
      <c r="K11" s="69">
        <f>I11/$I$7</f>
        <v>6.9397617416180668E-2</v>
      </c>
      <c r="M11" s="82">
        <f>Spain!Y74</f>
        <v>135.34717342452586</v>
      </c>
      <c r="O11" s="69">
        <f t="shared" ref="O11:O21" si="2">M11/$M$7</f>
        <v>0.13166067453747651</v>
      </c>
      <c r="Q11" s="84">
        <f t="shared" si="0"/>
        <v>247.64517495130895</v>
      </c>
      <c r="S11" s="69">
        <f t="shared" ref="S11:S21" si="3">Q11/$Q$7</f>
        <v>9.8506433950401331E-2</v>
      </c>
      <c r="U11" s="197" t="s">
        <v>93</v>
      </c>
      <c r="W11" s="102" t="s">
        <v>97</v>
      </c>
    </row>
    <row r="12" spans="1:23" ht="13.15" x14ac:dyDescent="0.35">
      <c r="A12" s="179"/>
      <c r="C12" s="3" t="s">
        <v>5</v>
      </c>
      <c r="E12" s="82">
        <f>Italy!AG74</f>
        <v>1.5800647246487642</v>
      </c>
      <c r="G12" s="69">
        <f t="shared" si="1"/>
        <v>3.4424068075136474E-3</v>
      </c>
      <c r="H12" s="69"/>
      <c r="I12" s="82">
        <f>France!AG74</f>
        <v>-58.018426361238198</v>
      </c>
      <c r="K12" s="69">
        <f>I12/$I$7</f>
        <v>-5.6493112328372147E-2</v>
      </c>
      <c r="M12" s="82">
        <f>Spain!AG74</f>
        <v>4.8672902123216772</v>
      </c>
      <c r="O12" s="69">
        <f t="shared" si="2"/>
        <v>4.7347181053712818E-3</v>
      </c>
      <c r="Q12" s="84">
        <f t="shared" si="0"/>
        <v>-51.571071424267757</v>
      </c>
      <c r="S12" s="69">
        <f t="shared" si="3"/>
        <v>-2.0513552674728621E-2</v>
      </c>
      <c r="U12" s="198"/>
      <c r="W12" s="200" t="s">
        <v>98</v>
      </c>
    </row>
    <row r="13" spans="1:23" ht="13.15" x14ac:dyDescent="0.35">
      <c r="A13" s="179"/>
      <c r="C13" s="3" t="s">
        <v>23</v>
      </c>
      <c r="E13" s="94">
        <f>Italy!AO74</f>
        <v>6.4634661039308412</v>
      </c>
      <c r="G13" s="69">
        <f t="shared" si="1"/>
        <v>1.4081625498760002E-2</v>
      </c>
      <c r="H13" s="69"/>
      <c r="I13" s="94">
        <f>France!AO74</f>
        <v>22.785634229033349</v>
      </c>
      <c r="K13" s="69">
        <f>I13/$I$7</f>
        <v>2.2186596133430721E-2</v>
      </c>
      <c r="M13" s="94">
        <f>Spain!AO74</f>
        <v>-306.33565667992661</v>
      </c>
      <c r="O13" s="69">
        <f t="shared" si="2"/>
        <v>-0.29799188392988968</v>
      </c>
      <c r="Q13" s="95">
        <f t="shared" si="0"/>
        <v>-277.08655634696242</v>
      </c>
      <c r="S13" s="69">
        <f t="shared" si="3"/>
        <v>-0.11021740507039078</v>
      </c>
      <c r="U13" s="198"/>
      <c r="W13" s="201"/>
    </row>
    <row r="14" spans="1:23" ht="13.15" x14ac:dyDescent="0.35">
      <c r="A14" s="179"/>
      <c r="E14" s="82">
        <f>SUM(E11:E13)</f>
        <v>49.070179268945139</v>
      </c>
      <c r="G14" s="69"/>
      <c r="H14" s="69"/>
      <c r="I14" s="82">
        <f>SUM(I11:I13)</f>
        <v>36.038560954212699</v>
      </c>
      <c r="K14" s="69"/>
      <c r="M14" s="82">
        <f>SUM(M11:M13)</f>
        <v>-166.12119304307907</v>
      </c>
      <c r="O14" s="69"/>
      <c r="Q14" s="84">
        <f>SUM(Q11:Q13)</f>
        <v>-81.012452819921236</v>
      </c>
      <c r="S14" s="69"/>
      <c r="U14" s="198"/>
    </row>
    <row r="15" spans="1:23" ht="13.15" x14ac:dyDescent="0.35">
      <c r="A15" s="179"/>
      <c r="E15" s="82"/>
      <c r="G15" s="69"/>
      <c r="H15" s="69"/>
      <c r="I15" s="82"/>
      <c r="K15" s="69"/>
      <c r="M15" s="82"/>
      <c r="O15" s="69"/>
      <c r="Q15" s="84"/>
      <c r="S15" s="69"/>
    </row>
    <row r="16" spans="1:23" ht="13.15" x14ac:dyDescent="0.35">
      <c r="A16" s="179"/>
      <c r="C16" s="3" t="s">
        <v>24</v>
      </c>
      <c r="E16" s="82">
        <f>Italy!AW74</f>
        <v>16.29518476775047</v>
      </c>
      <c r="G16" s="69">
        <f t="shared" si="1"/>
        <v>3.5501491868737405E-2</v>
      </c>
      <c r="H16" s="69"/>
      <c r="I16" s="82">
        <f>France!AW74</f>
        <v>-8.1526463923983101</v>
      </c>
      <c r="K16" s="69">
        <f>I16/$I$7</f>
        <v>-7.938311969229124E-3</v>
      </c>
      <c r="M16" s="82">
        <f>Spain!AW74</f>
        <v>-3.7973920760705369</v>
      </c>
      <c r="O16" s="69">
        <f>M16/$M$7</f>
        <v>-3.6939611634927401E-3</v>
      </c>
      <c r="Q16" s="84">
        <f>E16+I16+M16</f>
        <v>4.3451462992816232</v>
      </c>
      <c r="S16" s="69">
        <f t="shared" si="3"/>
        <v>1.7283795939863258E-3</v>
      </c>
      <c r="U16" s="197" t="s">
        <v>94</v>
      </c>
      <c r="W16" s="102" t="s">
        <v>99</v>
      </c>
    </row>
    <row r="17" spans="1:23" ht="13.15" x14ac:dyDescent="0.35">
      <c r="A17" s="179"/>
      <c r="C17" s="3" t="s">
        <v>25</v>
      </c>
      <c r="E17" s="82">
        <f>Italy!BE74</f>
        <v>7</v>
      </c>
      <c r="G17" s="69">
        <f t="shared" si="1"/>
        <v>1.5250544662309368E-2</v>
      </c>
      <c r="H17" s="69"/>
      <c r="I17" s="82">
        <f>France!BE74</f>
        <v>-118</v>
      </c>
      <c r="K17" s="69">
        <f>I17/$I$7</f>
        <v>-0.11489776046738072</v>
      </c>
      <c r="M17" s="82">
        <f>Spain!BE74</f>
        <v>-21</v>
      </c>
      <c r="O17" s="69">
        <f t="shared" si="2"/>
        <v>-2.0428015564202335E-2</v>
      </c>
      <c r="Q17" s="84">
        <f t="shared" si="0"/>
        <v>-132</v>
      </c>
      <c r="S17" s="69">
        <f t="shared" si="3"/>
        <v>-5.2505966587112173E-2</v>
      </c>
      <c r="U17" s="198"/>
    </row>
    <row r="18" spans="1:23" ht="13.15" x14ac:dyDescent="0.35">
      <c r="A18" s="179"/>
      <c r="C18" s="3" t="s">
        <v>44</v>
      </c>
      <c r="E18" s="94">
        <f>Italy!BM74</f>
        <v>8</v>
      </c>
      <c r="G18" s="69">
        <f t="shared" si="1"/>
        <v>1.7429193899782137E-2</v>
      </c>
      <c r="H18" s="69"/>
      <c r="I18" s="94">
        <f>France!BM74</f>
        <v>-62</v>
      </c>
      <c r="K18" s="69">
        <f>I18/$I$7</f>
        <v>-6.0370009737098343E-2</v>
      </c>
      <c r="M18" s="94">
        <f>Spain!BM74</f>
        <v>-18</v>
      </c>
      <c r="O18" s="69">
        <f t="shared" si="2"/>
        <v>-1.7509727626459144E-2</v>
      </c>
      <c r="Q18" s="95">
        <f t="shared" si="0"/>
        <v>-72</v>
      </c>
      <c r="S18" s="69">
        <f t="shared" si="3"/>
        <v>-2.8639618138424822E-2</v>
      </c>
      <c r="U18" s="198"/>
    </row>
    <row r="19" spans="1:23" ht="13.15" x14ac:dyDescent="0.35">
      <c r="A19" s="179"/>
      <c r="E19" s="82">
        <f>SUM(E16:E18)</f>
        <v>31.29518476775047</v>
      </c>
      <c r="G19" s="69"/>
      <c r="H19" s="69"/>
      <c r="I19" s="82">
        <f>SUM(I16:I18)</f>
        <v>-188.15264639239831</v>
      </c>
      <c r="K19" s="69"/>
      <c r="M19" s="82">
        <f>SUM(M16:M18)</f>
        <v>-42.797392076070537</v>
      </c>
      <c r="O19" s="69"/>
      <c r="Q19" s="84">
        <f>SUM(Q16:Q18)</f>
        <v>-199.65485370071838</v>
      </c>
      <c r="S19" s="69"/>
      <c r="U19" s="198"/>
    </row>
    <row r="20" spans="1:23" ht="13.15" x14ac:dyDescent="0.35">
      <c r="A20" s="179"/>
      <c r="E20" s="82"/>
      <c r="G20" s="69"/>
      <c r="H20" s="69"/>
      <c r="I20" s="82"/>
      <c r="K20" s="69"/>
      <c r="M20" s="82"/>
      <c r="O20" s="69"/>
      <c r="Q20" s="84"/>
      <c r="S20" s="69"/>
    </row>
    <row r="21" spans="1:23" ht="13.15" x14ac:dyDescent="0.35">
      <c r="A21" s="179"/>
      <c r="C21" s="3" t="s">
        <v>90</v>
      </c>
      <c r="E21" s="82">
        <f>Italy!BU74</f>
        <v>-35</v>
      </c>
      <c r="G21" s="69">
        <f>E21/$E$7</f>
        <v>-7.6252723311546838E-2</v>
      </c>
      <c r="H21" s="69"/>
      <c r="I21" s="82">
        <f>France!BU74</f>
        <v>-35</v>
      </c>
      <c r="K21" s="69">
        <f>I21/$I$7</f>
        <v>-3.4079844206426485E-2</v>
      </c>
      <c r="M21" s="82">
        <f>Spain!BU74</f>
        <v>-35</v>
      </c>
      <c r="O21" s="69">
        <f t="shared" si="2"/>
        <v>-3.4046692607003888E-2</v>
      </c>
      <c r="Q21" s="84">
        <f t="shared" si="0"/>
        <v>-105</v>
      </c>
      <c r="S21" s="69">
        <f t="shared" si="3"/>
        <v>-4.1766109785202864E-2</v>
      </c>
      <c r="U21" s="114" t="s">
        <v>108</v>
      </c>
    </row>
    <row r="22" spans="1:23" ht="13.15" x14ac:dyDescent="0.35">
      <c r="G22" s="69"/>
      <c r="K22" s="69"/>
      <c r="O22" s="69"/>
      <c r="Q22" s="84"/>
      <c r="S22" s="69"/>
    </row>
    <row r="23" spans="1:23" s="10" customFormat="1" ht="13.15" x14ac:dyDescent="0.35">
      <c r="A23" s="10" t="s">
        <v>22</v>
      </c>
      <c r="E23" s="84">
        <f>E7+E9+E14+E19+E21</f>
        <v>517</v>
      </c>
      <c r="G23" s="69">
        <f>E23/$E$7-1</f>
        <v>0.1263616557734204</v>
      </c>
      <c r="I23" s="84">
        <f>I7+I9+I14+I19+I21</f>
        <v>703.93330446080472</v>
      </c>
      <c r="K23" s="69">
        <f>I23/$I$7-1</f>
        <v>-0.31457321863602272</v>
      </c>
      <c r="M23" s="84">
        <f>M7+M9+M14+M19+M21</f>
        <v>421.31460296096884</v>
      </c>
      <c r="O23" s="69">
        <f>M23/$M$7-1</f>
        <v>-0.59016089206131439</v>
      </c>
      <c r="Q23" s="84">
        <f t="shared" si="0"/>
        <v>1642.2479074217736</v>
      </c>
      <c r="S23" s="69">
        <f>Q23/$Q$7-1</f>
        <v>-0.34675898670573846</v>
      </c>
      <c r="W23" s="34"/>
    </row>
    <row r="26" spans="1:23" x14ac:dyDescent="0.35">
      <c r="E26" s="200" t="s">
        <v>144</v>
      </c>
      <c r="F26" s="200"/>
      <c r="G26" s="200"/>
      <c r="H26" s="200"/>
      <c r="I26" s="200"/>
      <c r="J26" s="200"/>
      <c r="K26" s="200"/>
      <c r="L26" s="200"/>
      <c r="M26" s="200"/>
      <c r="N26" s="200"/>
      <c r="O26" s="200"/>
      <c r="P26" s="200"/>
      <c r="Q26" s="200"/>
      <c r="R26" s="200"/>
      <c r="S26" s="200"/>
    </row>
    <row r="27" spans="1:23" ht="26.45" customHeight="1" x14ac:dyDescent="0.35">
      <c r="E27" s="200"/>
      <c r="F27" s="200"/>
      <c r="G27" s="200"/>
      <c r="H27" s="200"/>
      <c r="I27" s="200"/>
      <c r="J27" s="200"/>
      <c r="K27" s="200"/>
      <c r="L27" s="200"/>
      <c r="M27" s="200"/>
      <c r="N27" s="200"/>
      <c r="O27" s="200"/>
      <c r="P27" s="200"/>
      <c r="Q27" s="200"/>
      <c r="R27" s="200"/>
      <c r="S27" s="200"/>
    </row>
  </sheetData>
  <mergeCells count="11">
    <mergeCell ref="E26:S27"/>
    <mergeCell ref="W12:W13"/>
    <mergeCell ref="W8:W9"/>
    <mergeCell ref="I4:K4"/>
    <mergeCell ref="M4:O4"/>
    <mergeCell ref="A9:A21"/>
    <mergeCell ref="Q4:S4"/>
    <mergeCell ref="U11:U14"/>
    <mergeCell ref="U16:U19"/>
    <mergeCell ref="A4:C5"/>
    <mergeCell ref="E4:G4"/>
  </mergeCells>
  <phoneticPr fontId="10" type="noConversion"/>
  <conditionalFormatting sqref="G9:G23">
    <cfRule type="cellIs" dxfId="6" priority="6" stopIfTrue="1" operator="lessThan">
      <formula>0</formula>
    </cfRule>
    <cfRule type="cellIs" dxfId="5" priority="8" stopIfTrue="1" operator="lessThan">
      <formula>0</formula>
    </cfRule>
  </conditionalFormatting>
  <conditionalFormatting sqref="K9:K23">
    <cfRule type="cellIs" dxfId="4" priority="5" stopIfTrue="1" operator="lessThan">
      <formula>0</formula>
    </cfRule>
    <cfRule type="cellIs" dxfId="3" priority="7" stopIfTrue="1" operator="lessThan">
      <formula>0</formula>
    </cfRule>
  </conditionalFormatting>
  <conditionalFormatting sqref="O9:O23">
    <cfRule type="cellIs" dxfId="2" priority="1" stopIfTrue="1" operator="lessThan">
      <formula>0</formula>
    </cfRule>
    <cfRule type="cellIs" dxfId="1" priority="2" stopIfTrue="1" operator="lessThan">
      <formula>0</formula>
    </cfRule>
  </conditionalFormatting>
  <conditionalFormatting sqref="S9:S23">
    <cfRule type="cellIs" dxfId="0" priority="3" stopIfTrue="1" operator="lessThan">
      <formula>0</formula>
    </cfRule>
  </conditionalFormatting>
  <pageMargins left="0.511811023622047" right="0.511811023622047" top="1.14173228346457" bottom="0.74803149606299202" header="0.511811023622047" footer="0.511811023622047"/>
  <pageSetup paperSize="9" scale="77" orientation="landscape" r:id="rId1"/>
  <headerFooter scaleWithDoc="0">
    <oddFooter>&amp;L&amp;"Agfa Rotis Sans Serif,Regular"(c) Markus Maedler | 2012-22&amp;R&amp;"Agfa Rotis Sans Serif,Regular"&amp;F | 5a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W31"/>
  <sheetViews>
    <sheetView zoomScaleNormal="100" workbookViewId="0">
      <pane xSplit="3" topLeftCell="D1" activePane="topRight" state="frozen"/>
      <selection pane="topRight" activeCell="O16" sqref="O16:O18"/>
    </sheetView>
  </sheetViews>
  <sheetFormatPr defaultColWidth="9.1328125" defaultRowHeight="12.75" x14ac:dyDescent="0.35"/>
  <cols>
    <col min="1" max="1" width="3.265625" style="3" customWidth="1"/>
    <col min="2" max="2" width="1.73046875" style="3" customWidth="1"/>
    <col min="3" max="3" width="13.59765625" style="3" bestFit="1" customWidth="1"/>
    <col min="4" max="4" width="2.73046875" style="3" customWidth="1"/>
    <col min="5" max="5" width="7.73046875" style="3" customWidth="1"/>
    <col min="6" max="6" width="0.86328125" style="3" customWidth="1"/>
    <col min="7" max="7" width="7.73046875" style="3" customWidth="1"/>
    <col min="8" max="8" width="2.73046875" style="3" customWidth="1"/>
    <col min="9" max="9" width="6.86328125" style="3" bestFit="1" customWidth="1"/>
    <col min="10" max="10" width="0.86328125" style="3" customWidth="1"/>
    <col min="11" max="11" width="7.73046875" style="3" customWidth="1"/>
    <col min="12" max="12" width="2.73046875" style="3" customWidth="1"/>
    <col min="13" max="13" width="7.73046875" style="3" customWidth="1"/>
    <col min="14" max="14" width="0.86328125" style="3" customWidth="1"/>
    <col min="15" max="15" width="7.73046875" style="3" customWidth="1"/>
    <col min="16" max="16" width="2.73046875" style="3" customWidth="1"/>
    <col min="17" max="17" width="7.73046875" style="3" customWidth="1"/>
    <col min="18" max="18" width="0.86328125" style="3" customWidth="1"/>
    <col min="19" max="19" width="7.73046875" style="3" customWidth="1"/>
    <col min="20" max="20" width="2.73046875" style="3" customWidth="1"/>
    <col min="21" max="21" width="14.73046875" style="3" customWidth="1"/>
    <col min="22" max="22" width="1.73046875" style="3" customWidth="1"/>
    <col min="23" max="23" width="47.3984375" style="102" bestFit="1" customWidth="1"/>
    <col min="24" max="16384" width="9.1328125" style="3"/>
  </cols>
  <sheetData>
    <row r="1" spans="1:23" s="42" customFormat="1" ht="13.15" x14ac:dyDescent="0.35">
      <c r="A1" s="41" t="s">
        <v>51</v>
      </c>
      <c r="D1" s="43"/>
      <c r="E1" s="44"/>
      <c r="F1" s="44"/>
      <c r="G1" s="44"/>
      <c r="H1" s="44"/>
      <c r="I1" s="44"/>
      <c r="J1" s="44"/>
      <c r="K1" s="44"/>
      <c r="L1" s="44"/>
      <c r="M1" s="44"/>
      <c r="N1" s="44"/>
      <c r="O1" s="44"/>
      <c r="P1" s="44"/>
      <c r="Q1" s="44"/>
      <c r="R1" s="44"/>
      <c r="W1" s="99"/>
    </row>
    <row r="2" spans="1:23" s="42" customFormat="1" ht="12.75" customHeight="1" x14ac:dyDescent="0.35">
      <c r="A2" s="118" t="s">
        <v>154</v>
      </c>
      <c r="E2" s="45"/>
      <c r="F2" s="45"/>
      <c r="G2" s="45"/>
      <c r="H2" s="45"/>
      <c r="I2" s="45"/>
      <c r="J2" s="45"/>
      <c r="K2" s="45"/>
      <c r="L2" s="45"/>
      <c r="M2" s="45"/>
      <c r="N2" s="45"/>
      <c r="O2" s="45"/>
      <c r="P2" s="45"/>
      <c r="Q2" s="45"/>
      <c r="R2" s="45"/>
      <c r="W2" s="99"/>
    </row>
    <row r="3" spans="1:23" s="46" customFormat="1" ht="25.5" customHeight="1" x14ac:dyDescent="0.35">
      <c r="C3" s="47"/>
      <c r="D3" s="47"/>
      <c r="E3" s="81"/>
      <c r="F3" s="81"/>
      <c r="G3" s="81"/>
      <c r="H3" s="81"/>
      <c r="I3" s="81"/>
      <c r="J3" s="81"/>
      <c r="K3" s="81"/>
      <c r="L3" s="47"/>
      <c r="M3" s="81"/>
      <c r="N3" s="81"/>
      <c r="O3" s="81"/>
      <c r="P3" s="47"/>
      <c r="Q3" s="81"/>
      <c r="R3" s="81"/>
      <c r="W3" s="100"/>
    </row>
    <row r="4" spans="1:23" s="10" customFormat="1" ht="26.25" customHeight="1" x14ac:dyDescent="0.35">
      <c r="A4" s="187" t="s">
        <v>91</v>
      </c>
      <c r="B4" s="187"/>
      <c r="C4" s="187"/>
      <c r="E4" s="187" t="s">
        <v>89</v>
      </c>
      <c r="F4" s="187"/>
      <c r="G4" s="187"/>
      <c r="I4" s="187" t="s">
        <v>16</v>
      </c>
      <c r="J4" s="187"/>
      <c r="K4" s="187"/>
      <c r="M4" s="187" t="s">
        <v>15</v>
      </c>
      <c r="N4" s="187"/>
      <c r="O4" s="187"/>
      <c r="Q4" s="187" t="s">
        <v>20</v>
      </c>
      <c r="R4" s="187"/>
      <c r="S4" s="187"/>
      <c r="T4" s="14"/>
      <c r="W4" s="34"/>
    </row>
    <row r="5" spans="1:23" ht="26.25" customHeight="1" x14ac:dyDescent="0.35">
      <c r="A5" s="199"/>
      <c r="B5" s="199"/>
      <c r="C5" s="199"/>
      <c r="E5" s="52" t="s">
        <v>87</v>
      </c>
      <c r="F5" s="53"/>
      <c r="G5" s="22" t="s">
        <v>105</v>
      </c>
      <c r="H5" s="53"/>
      <c r="I5" s="52" t="s">
        <v>87</v>
      </c>
      <c r="K5" s="22" t="s">
        <v>105</v>
      </c>
      <c r="M5" s="52" t="s">
        <v>87</v>
      </c>
      <c r="O5" s="22" t="s">
        <v>105</v>
      </c>
      <c r="Q5" s="52" t="s">
        <v>87</v>
      </c>
      <c r="S5" s="52" t="s">
        <v>88</v>
      </c>
      <c r="T5" s="53"/>
      <c r="W5" s="101" t="s">
        <v>96</v>
      </c>
    </row>
    <row r="6" spans="1:23" x14ac:dyDescent="0.35">
      <c r="E6" s="53"/>
      <c r="F6" s="53"/>
      <c r="H6" s="53"/>
      <c r="I6" s="53"/>
      <c r="M6" s="53"/>
      <c r="Q6" s="53"/>
      <c r="R6" s="53"/>
    </row>
    <row r="7" spans="1:23" s="10" customFormat="1" ht="13.15" x14ac:dyDescent="0.35">
      <c r="A7" s="10" t="s">
        <v>66</v>
      </c>
      <c r="E7" s="84">
        <f>Italy!I72</f>
        <v>459</v>
      </c>
      <c r="F7" s="84"/>
      <c r="H7" s="85"/>
      <c r="I7" s="84">
        <f>France!I72</f>
        <v>1027</v>
      </c>
      <c r="M7" s="84">
        <f>Spain!I72</f>
        <v>1028</v>
      </c>
      <c r="Q7" s="84">
        <f>E7+I7+M7</f>
        <v>2514</v>
      </c>
      <c r="R7" s="84"/>
      <c r="W7" s="34"/>
    </row>
    <row r="8" spans="1:23" x14ac:dyDescent="0.35">
      <c r="E8" s="83"/>
      <c r="F8" s="83"/>
      <c r="H8" s="53"/>
      <c r="I8" s="83"/>
      <c r="M8" s="83"/>
      <c r="Q8" s="83"/>
      <c r="R8" s="83"/>
      <c r="W8" s="200" t="s">
        <v>100</v>
      </c>
    </row>
    <row r="9" spans="1:23" ht="13.15" x14ac:dyDescent="0.35">
      <c r="A9" s="179" t="s">
        <v>92</v>
      </c>
      <c r="C9" s="3" t="s">
        <v>46</v>
      </c>
      <c r="E9" s="82">
        <f>Italy!Q74</f>
        <v>12.63463596330439</v>
      </c>
      <c r="F9" s="82"/>
      <c r="G9" s="117">
        <f>(Italy!Q10-Italy!I10)/Italy!I10</f>
        <v>2.6785321100917352E-3</v>
      </c>
      <c r="H9" s="69"/>
      <c r="I9" s="82">
        <f>France!Q74</f>
        <v>-135.95261010100967</v>
      </c>
      <c r="K9" s="142">
        <f>(France!Q10-France!I10)/France!I10</f>
        <v>-1.6513131313131268E-2</v>
      </c>
      <c r="M9" s="82">
        <f>Spain!Q74</f>
        <v>-362.76681191988155</v>
      </c>
      <c r="O9" s="142">
        <f>(Spain!Q10-Spain!I10)/Spain!I10</f>
        <v>-4.6365901319003339E-2</v>
      </c>
      <c r="Q9" s="84">
        <f>E9+I9+M9</f>
        <v>-486.08478605758683</v>
      </c>
      <c r="R9" s="84"/>
      <c r="U9" s="114" t="s">
        <v>32</v>
      </c>
      <c r="W9" s="200"/>
    </row>
    <row r="10" spans="1:23" ht="13.15" x14ac:dyDescent="0.35">
      <c r="A10" s="179"/>
      <c r="E10" s="82"/>
      <c r="F10" s="82"/>
      <c r="G10" s="141"/>
      <c r="H10" s="69"/>
      <c r="I10" s="82"/>
      <c r="K10" s="117"/>
      <c r="M10" s="82"/>
      <c r="O10" s="141"/>
      <c r="Q10" s="84"/>
      <c r="R10" s="84"/>
    </row>
    <row r="11" spans="1:23" ht="13.15" customHeight="1" x14ac:dyDescent="0.35">
      <c r="A11" s="179"/>
      <c r="C11" s="3" t="s">
        <v>42</v>
      </c>
      <c r="E11" s="82">
        <f>Italy!Y74</f>
        <v>41.026648440365534</v>
      </c>
      <c r="F11" s="82"/>
      <c r="G11" s="117">
        <f>(Italy!Y10-Italy!Q10)/Italy!Q10</f>
        <v>8.6743800733375155E-3</v>
      </c>
      <c r="H11" s="69"/>
      <c r="I11" s="82">
        <f>France!Y74</f>
        <v>71.271353086417548</v>
      </c>
      <c r="K11" s="117">
        <f>(France!Y10-France!Q10)/France!Q10</f>
        <v>8.8021410341910435E-3</v>
      </c>
      <c r="M11" s="82">
        <f>Spain!Y74</f>
        <v>135.34717342452586</v>
      </c>
      <c r="O11" s="117">
        <f>(Spain!Y10-Spain!Q10)/Spain!Q10</f>
        <v>1.8140054065157802E-2</v>
      </c>
      <c r="Q11" s="84">
        <f>E11+I11+M11</f>
        <v>247.64517495130895</v>
      </c>
      <c r="R11" s="84"/>
      <c r="U11" s="197" t="s">
        <v>93</v>
      </c>
      <c r="W11" s="102" t="s">
        <v>97</v>
      </c>
    </row>
    <row r="12" spans="1:23" ht="13.15" x14ac:dyDescent="0.35">
      <c r="A12" s="179"/>
      <c r="C12" s="3" t="s">
        <v>5</v>
      </c>
      <c r="E12" s="82">
        <f>Italy!AG74</f>
        <v>1.5800647246487642</v>
      </c>
      <c r="F12" s="82"/>
      <c r="G12" s="117">
        <f>(Italy!AG14-Italy!Y14)/Italy!Y14</f>
        <v>3.2922820797405307E-3</v>
      </c>
      <c r="H12" s="69"/>
      <c r="I12" s="82">
        <f>France!AG74</f>
        <v>-58.018426361238198</v>
      </c>
      <c r="K12" s="142">
        <f>(France!AG14-France!Y14)/France!Y14</f>
        <v>-8.2680868371549185E-2</v>
      </c>
      <c r="M12" s="82">
        <f>Spain!AG74</f>
        <v>4.8672902123216772</v>
      </c>
      <c r="O12" s="117">
        <f>(Italy!AO14-Italy!AG14)/Italy!AG14</f>
        <v>0</v>
      </c>
      <c r="Q12" s="84">
        <f>E12+I12+M12</f>
        <v>-51.571071424267757</v>
      </c>
      <c r="R12" s="84"/>
      <c r="U12" s="198"/>
      <c r="W12" s="200" t="s">
        <v>98</v>
      </c>
    </row>
    <row r="13" spans="1:23" ht="13.15" x14ac:dyDescent="0.35">
      <c r="A13" s="179"/>
      <c r="C13" s="3" t="s">
        <v>23</v>
      </c>
      <c r="E13" s="94">
        <f>Italy!AO74</f>
        <v>6.4634661039308412</v>
      </c>
      <c r="F13" s="82"/>
      <c r="G13" s="117">
        <f>E13/(Italy!AG17+Italy!AG35)</f>
        <v>4.8406279118001403E-4</v>
      </c>
      <c r="H13" s="69"/>
      <c r="I13" s="94">
        <f>France!AO74</f>
        <v>22.785634229033349</v>
      </c>
      <c r="K13" s="117">
        <f>I13/(France!AG17+France!AG35)</f>
        <v>1.0731128050854592E-3</v>
      </c>
      <c r="M13" s="94">
        <f>Spain!AO74</f>
        <v>-306.33565667992661</v>
      </c>
      <c r="O13" s="142">
        <f>M13/(Spain!AG17+Spain!AG35)</f>
        <v>-1.606851988952419E-2</v>
      </c>
      <c r="Q13" s="95">
        <f>E13+I13+M13</f>
        <v>-277.08655634696242</v>
      </c>
      <c r="R13" s="84"/>
      <c r="U13" s="198"/>
      <c r="W13" s="201"/>
    </row>
    <row r="14" spans="1:23" ht="13.15" x14ac:dyDescent="0.35">
      <c r="A14" s="179"/>
      <c r="E14" s="82">
        <f>SUM(E11:E13)</f>
        <v>49.070179268945139</v>
      </c>
      <c r="F14" s="82"/>
      <c r="G14" s="141"/>
      <c r="H14" s="69"/>
      <c r="I14" s="82">
        <f>SUM(I11:I13)</f>
        <v>36.038560954212699</v>
      </c>
      <c r="K14" s="141"/>
      <c r="M14" s="82">
        <f>SUM(M11:M13)</f>
        <v>-166.12119304307907</v>
      </c>
      <c r="O14" s="141"/>
      <c r="Q14" s="84">
        <f>SUM(Q11:Q13)</f>
        <v>-81.012452819921236</v>
      </c>
      <c r="R14" s="84"/>
      <c r="U14" s="198"/>
    </row>
    <row r="15" spans="1:23" ht="13.15" x14ac:dyDescent="0.35">
      <c r="A15" s="179"/>
      <c r="E15" s="82"/>
      <c r="F15" s="82"/>
      <c r="G15" s="141"/>
      <c r="H15" s="69"/>
      <c r="I15" s="82"/>
      <c r="K15" s="141"/>
      <c r="M15" s="82"/>
      <c r="O15" s="141"/>
      <c r="Q15" s="84"/>
      <c r="R15" s="84"/>
    </row>
    <row r="16" spans="1:23" ht="13.15" customHeight="1" x14ac:dyDescent="0.35">
      <c r="A16" s="179"/>
      <c r="C16" s="3" t="s">
        <v>24</v>
      </c>
      <c r="E16" s="82">
        <f>Italy!AW74</f>
        <v>16.29518476775047</v>
      </c>
      <c r="F16" s="82"/>
      <c r="G16" s="117">
        <f>-E16/(Italy!AO30+Italy!AO48)</f>
        <v>-1.8991403462061129E-3</v>
      </c>
      <c r="H16" s="69"/>
      <c r="I16" s="82">
        <f>France!AW74</f>
        <v>-8.1526463923983101</v>
      </c>
      <c r="K16" s="142">
        <f>-I16/(France!AO30+France!AO48)</f>
        <v>6.2125274629291395E-4</v>
      </c>
      <c r="M16" s="82">
        <f>Spain!AW74</f>
        <v>-3.7973920760705369</v>
      </c>
      <c r="O16" s="142">
        <f>-M16/(Spain!AO30+Spain!AO48)</f>
        <v>3.3127708082172848E-4</v>
      </c>
      <c r="Q16" s="84">
        <f>E16+I16+M16</f>
        <v>4.3451462992816232</v>
      </c>
      <c r="R16" s="84"/>
      <c r="U16" s="197" t="s">
        <v>94</v>
      </c>
      <c r="W16" s="102" t="s">
        <v>99</v>
      </c>
    </row>
    <row r="17" spans="1:23" ht="13.15" x14ac:dyDescent="0.35">
      <c r="A17" s="179"/>
      <c r="C17" s="3" t="s">
        <v>25</v>
      </c>
      <c r="E17" s="82">
        <f>Italy!BE74</f>
        <v>7</v>
      </c>
      <c r="F17" s="82"/>
      <c r="G17" s="117">
        <f>-E17/Italy!AW56</f>
        <v>-5.5955235811350921E-3</v>
      </c>
      <c r="H17" s="69"/>
      <c r="I17" s="82">
        <f>France!BE74</f>
        <v>-118</v>
      </c>
      <c r="K17" s="142">
        <f>-I17/France!AW56</f>
        <v>4.4145155256266368E-2</v>
      </c>
      <c r="M17" s="82">
        <f>Spain!BE74</f>
        <v>-21</v>
      </c>
      <c r="O17" s="142">
        <f>-M17/Spain!AW56</f>
        <v>8.2807570977917987E-3</v>
      </c>
      <c r="Q17" s="84">
        <f>E17+I17+M17</f>
        <v>-132</v>
      </c>
      <c r="R17" s="84"/>
      <c r="U17" s="198"/>
    </row>
    <row r="18" spans="1:23" ht="13.15" x14ac:dyDescent="0.35">
      <c r="A18" s="179"/>
      <c r="C18" s="3" t="s">
        <v>44</v>
      </c>
      <c r="E18" s="94">
        <f>Italy!BM74</f>
        <v>8</v>
      </c>
      <c r="F18" s="82"/>
      <c r="G18" s="117">
        <f>-E18/Italy!BE68</f>
        <v>-2.8080028080028079E-3</v>
      </c>
      <c r="H18" s="69"/>
      <c r="I18" s="94">
        <f>France!BM74</f>
        <v>-62</v>
      </c>
      <c r="K18" s="142">
        <f>-I18/France!BE68</f>
        <v>1.4171428571428571E-2</v>
      </c>
      <c r="M18" s="94">
        <f>Spain!BM74</f>
        <v>-18</v>
      </c>
      <c r="O18" s="142">
        <f>-M18/Spain!BE68</f>
        <v>4.3881033642125793E-3</v>
      </c>
      <c r="Q18" s="95">
        <f>E18+I18+M18</f>
        <v>-72</v>
      </c>
      <c r="R18" s="84"/>
      <c r="U18" s="198"/>
    </row>
    <row r="19" spans="1:23" ht="13.15" x14ac:dyDescent="0.35">
      <c r="A19" s="179"/>
      <c r="E19" s="82">
        <f>SUM(E16:E18)</f>
        <v>31.29518476775047</v>
      </c>
      <c r="F19" s="82"/>
      <c r="G19" s="141"/>
      <c r="H19" s="69"/>
      <c r="I19" s="82">
        <f>SUM(I16:I18)</f>
        <v>-188.15264639239831</v>
      </c>
      <c r="K19" s="141"/>
      <c r="M19" s="82">
        <f>SUM(M16:M18)</f>
        <v>-42.797392076070537</v>
      </c>
      <c r="O19" s="141"/>
      <c r="Q19" s="84">
        <f>SUM(Q16:Q18)</f>
        <v>-199.65485370071838</v>
      </c>
      <c r="R19" s="84"/>
      <c r="U19" s="198"/>
    </row>
    <row r="20" spans="1:23" ht="13.15" x14ac:dyDescent="0.35">
      <c r="A20" s="179"/>
      <c r="E20" s="82"/>
      <c r="F20" s="82"/>
      <c r="G20" s="141"/>
      <c r="H20" s="69"/>
      <c r="I20" s="82"/>
      <c r="K20" s="141"/>
      <c r="M20" s="82"/>
      <c r="O20" s="141"/>
      <c r="Q20" s="84"/>
      <c r="R20" s="84"/>
    </row>
    <row r="21" spans="1:23" ht="13.15" x14ac:dyDescent="0.35">
      <c r="A21" s="179"/>
      <c r="C21" s="3" t="s">
        <v>90</v>
      </c>
      <c r="E21" s="82">
        <f>Italy!BU74</f>
        <v>-35</v>
      </c>
      <c r="F21" s="82"/>
      <c r="G21" s="142">
        <f>-E21/Italy!BM70</f>
        <v>0.22151898734177214</v>
      </c>
      <c r="H21" s="69"/>
      <c r="I21" s="82">
        <f>France!BU74</f>
        <v>-35</v>
      </c>
      <c r="K21" s="142">
        <f>-I21/France!BM70</f>
        <v>0.22151898734177214</v>
      </c>
      <c r="M21" s="82">
        <f>Spain!BU74</f>
        <v>-35</v>
      </c>
      <c r="O21" s="142">
        <f>-M21/Spain!BM70</f>
        <v>0.22151898734177214</v>
      </c>
      <c r="Q21" s="84">
        <f>E21+I21+M21</f>
        <v>-105</v>
      </c>
      <c r="R21" s="84"/>
      <c r="U21" s="114" t="s">
        <v>108</v>
      </c>
    </row>
    <row r="22" spans="1:23" ht="13.15" x14ac:dyDescent="0.35">
      <c r="Q22" s="84"/>
      <c r="R22" s="84"/>
    </row>
    <row r="23" spans="1:23" s="10" customFormat="1" ht="13.15" x14ac:dyDescent="0.35">
      <c r="A23" s="10" t="s">
        <v>22</v>
      </c>
      <c r="E23" s="84">
        <f>E7+E9+E14+E19+E21</f>
        <v>517</v>
      </c>
      <c r="F23" s="84"/>
      <c r="I23" s="84">
        <f>I7+I9+I14+I19+I21</f>
        <v>703.93330446080472</v>
      </c>
      <c r="M23" s="84">
        <f>M7+M9+M14+M19+M21</f>
        <v>421.31460296096884</v>
      </c>
      <c r="Q23" s="84">
        <f>E23+I23+M23</f>
        <v>1642.2479074217736</v>
      </c>
      <c r="R23" s="84"/>
      <c r="W23" s="34"/>
    </row>
    <row r="26" spans="1:23" ht="13.15" customHeight="1" x14ac:dyDescent="0.35">
      <c r="E26" s="200" t="s">
        <v>145</v>
      </c>
      <c r="F26" s="200"/>
      <c r="G26" s="200"/>
      <c r="H26" s="200"/>
      <c r="I26" s="200"/>
      <c r="J26" s="200"/>
      <c r="K26" s="200"/>
      <c r="L26" s="200"/>
      <c r="M26" s="200"/>
      <c r="N26" s="200"/>
      <c r="O26" s="200"/>
      <c r="P26" s="200"/>
      <c r="Q26" s="200"/>
      <c r="R26" s="200"/>
      <c r="S26" s="200"/>
    </row>
    <row r="27" spans="1:23" ht="66.599999999999994" customHeight="1" x14ac:dyDescent="0.35">
      <c r="E27" s="200"/>
      <c r="F27" s="200"/>
      <c r="G27" s="200"/>
      <c r="H27" s="200"/>
      <c r="I27" s="200"/>
      <c r="J27" s="200"/>
      <c r="K27" s="200"/>
      <c r="L27" s="200"/>
      <c r="M27" s="200"/>
      <c r="N27" s="200"/>
      <c r="O27" s="200"/>
      <c r="P27" s="200"/>
      <c r="Q27" s="200"/>
      <c r="R27" s="200"/>
      <c r="S27" s="200"/>
    </row>
    <row r="28" spans="1:23" x14ac:dyDescent="0.35">
      <c r="E28" s="102" t="s">
        <v>109</v>
      </c>
    </row>
    <row r="29" spans="1:23" x14ac:dyDescent="0.35">
      <c r="E29" s="102" t="s">
        <v>110</v>
      </c>
    </row>
    <row r="30" spans="1:23" x14ac:dyDescent="0.35">
      <c r="E30" s="102" t="s">
        <v>112</v>
      </c>
    </row>
    <row r="31" spans="1:23" x14ac:dyDescent="0.35">
      <c r="E31" s="102" t="s">
        <v>111</v>
      </c>
    </row>
  </sheetData>
  <mergeCells count="11">
    <mergeCell ref="E26:S27"/>
    <mergeCell ref="W8:W9"/>
    <mergeCell ref="A9:A21"/>
    <mergeCell ref="U11:U14"/>
    <mergeCell ref="W12:W13"/>
    <mergeCell ref="U16:U19"/>
    <mergeCell ref="Q4:S4"/>
    <mergeCell ref="A4:C5"/>
    <mergeCell ref="E4:G4"/>
    <mergeCell ref="I4:K4"/>
    <mergeCell ref="M4:O4"/>
  </mergeCells>
  <phoneticPr fontId="10" type="noConversion"/>
  <pageMargins left="0.511811023622047" right="0.511811023622047" top="1.14173228346457" bottom="0.74803149606299202" header="0.511811023622047" footer="0.511811023622047"/>
  <pageSetup paperSize="9" scale="77" orientation="landscape" r:id="rId1"/>
  <headerFooter scaleWithDoc="0">
    <oddFooter>&amp;L&amp;"Agfa Rotis Sans Serif,Regular"(c) Markus Maedler | 2012-22&amp;R&amp;"Agfa Rotis Sans Serif,Regular"&amp;F| 5b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CC447603690848868FA66687B444F8" ma:contentTypeVersion="14" ma:contentTypeDescription="Utwórz nowy dokument." ma:contentTypeScope="" ma:versionID="3cedabb3e797aea379bd25f5135f514e">
  <xsd:schema xmlns:xsd="http://www.w3.org/2001/XMLSchema" xmlns:xs="http://www.w3.org/2001/XMLSchema" xmlns:p="http://schemas.microsoft.com/office/2006/metadata/properties" xmlns:ns2="5fd1f750-bc3e-40e5-b056-3e3bd9bae898" xmlns:ns3="7cebc644-8943-4093-b2df-71a7d3d0fd4c" targetNamespace="http://schemas.microsoft.com/office/2006/metadata/properties" ma:root="true" ma:fieldsID="af169be6c30f35423badac68fdd75e59" ns2:_="" ns3:_="">
    <xsd:import namespace="5fd1f750-bc3e-40e5-b056-3e3bd9bae898"/>
    <xsd:import namespace="7cebc644-8943-4093-b2df-71a7d3d0fd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1f750-bc3e-40e5-b056-3e3bd9bae8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89cb2ede-04ef-4bc4-8a53-621eaf49240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ebc644-8943-4093-b2df-71a7d3d0fd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763a93-e5a0-48e7-9c04-a9bd637ee440}" ma:internalName="TaxCatchAll" ma:showField="CatchAllData" ma:web="7cebc644-8943-4093-b2df-71a7d3d0fd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d1f750-bc3e-40e5-b056-3e3bd9bae898">
      <Terms xmlns="http://schemas.microsoft.com/office/infopath/2007/PartnerControls"/>
    </lcf76f155ced4ddcb4097134ff3c332f>
    <TaxCatchAll xmlns="7cebc644-8943-4093-b2df-71a7d3d0fd4c" xsi:nil="true"/>
  </documentManagement>
</p:properties>
</file>

<file path=customXml/itemProps1.xml><?xml version="1.0" encoding="utf-8"?>
<ds:datastoreItem xmlns:ds="http://schemas.openxmlformats.org/officeDocument/2006/customXml" ds:itemID="{E9643144-4DD4-48B1-9B17-CCF59E04BD51}"/>
</file>

<file path=customXml/itemProps2.xml><?xml version="1.0" encoding="utf-8"?>
<ds:datastoreItem xmlns:ds="http://schemas.openxmlformats.org/officeDocument/2006/customXml" ds:itemID="{9B50CEB9-BABD-4462-88E2-200DD881A3DD}"/>
</file>

<file path=customXml/itemProps3.xml><?xml version="1.0" encoding="utf-8"?>
<ds:datastoreItem xmlns:ds="http://schemas.openxmlformats.org/officeDocument/2006/customXml" ds:itemID="{784335FA-2A8B-4DA8-8B4E-B0DE4AB29B9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11</vt:i4>
      </vt:variant>
      <vt:variant>
        <vt:lpstr>Charts</vt:lpstr>
      </vt:variant>
      <vt:variant>
        <vt:i4>3</vt:i4>
      </vt:variant>
      <vt:variant>
        <vt:lpstr>Named Ranges</vt:lpstr>
      </vt:variant>
      <vt:variant>
        <vt:i4>7</vt:i4>
      </vt:variant>
    </vt:vector>
  </HeadingPairs>
  <TitlesOfParts>
    <vt:vector size="21" baseType="lpstr">
      <vt:lpstr>READ THIS FIRST</vt:lpstr>
      <vt:lpstr>Italy</vt:lpstr>
      <vt:lpstr>TP Overview</vt:lpstr>
      <vt:lpstr>France TP Details</vt:lpstr>
      <vt:lpstr>France</vt:lpstr>
      <vt:lpstr>Spain TP Details</vt:lpstr>
      <vt:lpstr>Spain</vt:lpstr>
      <vt:lpstr>Summary 1</vt:lpstr>
      <vt:lpstr>Summary 2</vt:lpstr>
      <vt:lpstr>Summary 3</vt:lpstr>
      <vt:lpstr>Waterfall Data</vt:lpstr>
      <vt:lpstr>Italy Chart</vt:lpstr>
      <vt:lpstr>France Chart</vt:lpstr>
      <vt:lpstr>Spain Chart</vt:lpstr>
      <vt:lpstr>France!Print_Titles</vt:lpstr>
      <vt:lpstr>'France TP Details'!Print_Titles</vt:lpstr>
      <vt:lpstr>Italy!Print_Titles</vt:lpstr>
      <vt:lpstr>Spain!Print_Titles</vt:lpstr>
      <vt:lpstr>'Spain TP Details'!Print_Titles</vt:lpstr>
      <vt:lpstr>'Summary 1'!Print_Titles</vt:lpstr>
      <vt:lpstr>'Summary 2'!Print_Titles</vt:lpstr>
    </vt:vector>
  </TitlesOfParts>
  <Company>IESE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Maedler</dc:creator>
  <cp:lastModifiedBy>Mädler, Markus</cp:lastModifiedBy>
  <cp:lastPrinted>2022-02-13T17:15:54Z</cp:lastPrinted>
  <dcterms:created xsi:type="dcterms:W3CDTF">2002-01-16T12:21:35Z</dcterms:created>
  <dcterms:modified xsi:type="dcterms:W3CDTF">2026-01-15T10:12:50Z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0x01010054CC447603690848868FA66687B444F8</vt:lpwstr>
  </property>
</Properties>
</file>