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014271abd7ff24/Kata/"/>
    </mc:Choice>
  </mc:AlternateContent>
  <xr:revisionPtr revIDLastSave="279" documentId="8_{059DF745-CFEA-9643-86D7-B11D6A68852D}" xr6:coauthVersionLast="47" xr6:coauthVersionMax="47" xr10:uidLastSave="{A65B676F-0615-6E42-9087-ABE92A979FD7}"/>
  <bookViews>
    <workbookView xWindow="0" yWindow="0" windowWidth="28800" windowHeight="18000" tabRatio="890" xr2:uid="{00000000-000D-0000-FFFF-FFFF00000000}"/>
  </bookViews>
  <sheets>
    <sheet name="TÄYTETTÄVÄ" sheetId="2" r:id="rId1"/>
    <sheet name="MALLI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2" l="1"/>
  <c r="J84" i="2"/>
  <c r="I88" i="2"/>
  <c r="I88" i="1"/>
  <c r="J78" i="1"/>
  <c r="J77" i="1"/>
  <c r="J76" i="1"/>
  <c r="J75" i="1"/>
  <c r="J78" i="2"/>
  <c r="J77" i="2"/>
  <c r="J76" i="2"/>
  <c r="J75" i="2"/>
  <c r="K77" i="2"/>
  <c r="I76" i="2"/>
  <c r="I75" i="2"/>
  <c r="K75" i="2" s="1"/>
  <c r="K74" i="2"/>
  <c r="K73" i="2"/>
  <c r="K72" i="2"/>
  <c r="K71" i="2"/>
  <c r="K70" i="2"/>
  <c r="K69" i="2"/>
  <c r="K68" i="2"/>
  <c r="K67" i="2"/>
  <c r="K66" i="2"/>
  <c r="J62" i="2"/>
  <c r="I62" i="2"/>
  <c r="I61" i="2"/>
  <c r="K61" i="2" s="1"/>
  <c r="K60" i="2"/>
  <c r="I59" i="2"/>
  <c r="K59" i="2" s="1"/>
  <c r="I58" i="2"/>
  <c r="K58" i="2" s="1"/>
  <c r="I57" i="2"/>
  <c r="K57" i="2" s="1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I50" i="2"/>
  <c r="K50" i="2" s="1"/>
  <c r="J47" i="2"/>
  <c r="I46" i="2"/>
  <c r="K46" i="2" s="1"/>
  <c r="I45" i="2"/>
  <c r="K45" i="2" s="1"/>
  <c r="I44" i="2"/>
  <c r="K44" i="2" s="1"/>
  <c r="I43" i="2"/>
  <c r="K43" i="2" s="1"/>
  <c r="I42" i="2"/>
  <c r="K42" i="2" s="1"/>
  <c r="I41" i="2"/>
  <c r="K41" i="2" s="1"/>
  <c r="I40" i="2"/>
  <c r="K40" i="2" s="1"/>
  <c r="K39" i="2"/>
  <c r="I39" i="2"/>
  <c r="I38" i="2"/>
  <c r="K38" i="2" s="1"/>
  <c r="I37" i="2"/>
  <c r="K37" i="2" s="1"/>
  <c r="I36" i="2"/>
  <c r="K36" i="2" s="1"/>
  <c r="I35" i="2"/>
  <c r="K35" i="2" s="1"/>
  <c r="I34" i="2"/>
  <c r="K34" i="2" s="1"/>
  <c r="I33" i="2"/>
  <c r="J30" i="2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I78" i="2"/>
  <c r="K78" i="2" s="1"/>
  <c r="G9" i="2"/>
  <c r="G8" i="2"/>
  <c r="G7" i="2"/>
  <c r="K20" i="1"/>
  <c r="K21" i="1"/>
  <c r="I101" i="1"/>
  <c r="I94" i="1"/>
  <c r="I65" i="1"/>
  <c r="J85" i="1"/>
  <c r="J84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1" i="1"/>
  <c r="K52" i="1"/>
  <c r="K53" i="1"/>
  <c r="K54" i="1"/>
  <c r="K55" i="1"/>
  <c r="K56" i="1"/>
  <c r="K57" i="1"/>
  <c r="K58" i="1"/>
  <c r="K59" i="1"/>
  <c r="K60" i="1"/>
  <c r="K61" i="1"/>
  <c r="K50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33" i="1"/>
  <c r="K22" i="1"/>
  <c r="K23" i="1"/>
  <c r="K24" i="1"/>
  <c r="K25" i="1"/>
  <c r="K26" i="1"/>
  <c r="K27" i="1"/>
  <c r="K28" i="1"/>
  <c r="K29" i="1"/>
  <c r="K19" i="1"/>
  <c r="J30" i="1"/>
  <c r="I19" i="1"/>
  <c r="J62" i="1"/>
  <c r="J47" i="1"/>
  <c r="E10" i="1"/>
  <c r="K62" i="2" l="1"/>
  <c r="J65" i="2"/>
  <c r="I47" i="2"/>
  <c r="I30" i="2"/>
  <c r="K19" i="2"/>
  <c r="K30" i="2" s="1"/>
  <c r="K76" i="2"/>
  <c r="K33" i="2"/>
  <c r="K47" i="2" s="1"/>
  <c r="K62" i="1"/>
  <c r="K47" i="1"/>
  <c r="J65" i="1"/>
  <c r="K65" i="1" s="1"/>
  <c r="K80" i="1" s="1"/>
  <c r="K30" i="1"/>
  <c r="I59" i="1"/>
  <c r="I55" i="1"/>
  <c r="I51" i="1"/>
  <c r="I45" i="1"/>
  <c r="I37" i="1"/>
  <c r="I23" i="1"/>
  <c r="I20" i="1"/>
  <c r="I21" i="1"/>
  <c r="I65" i="2" l="1"/>
  <c r="K65" i="2" s="1"/>
  <c r="K80" i="2" s="1"/>
  <c r="J80" i="2"/>
  <c r="J80" i="1"/>
  <c r="J88" i="1" s="1"/>
  <c r="J90" i="1" s="1"/>
  <c r="J91" i="1" s="1"/>
  <c r="I58" i="1"/>
  <c r="I39" i="1"/>
  <c r="I27" i="1"/>
  <c r="I28" i="1"/>
  <c r="I29" i="1"/>
  <c r="I80" i="2" l="1"/>
  <c r="J94" i="2"/>
  <c r="J98" i="2"/>
  <c r="J88" i="2"/>
  <c r="J94" i="1"/>
  <c r="J98" i="1"/>
  <c r="J100" i="1" s="1"/>
  <c r="J101" i="1" s="1"/>
  <c r="J89" i="1"/>
  <c r="I40" i="1"/>
  <c r="I98" i="2" l="1"/>
  <c r="I94" i="2"/>
  <c r="J90" i="2"/>
  <c r="J91" i="2" s="1"/>
  <c r="J89" i="2"/>
  <c r="J100" i="2"/>
  <c r="J101" i="2" s="1"/>
  <c r="J99" i="2"/>
  <c r="J99" i="1"/>
  <c r="I46" i="1"/>
  <c r="I44" i="1"/>
  <c r="I43" i="1"/>
  <c r="I78" i="1"/>
  <c r="I77" i="1"/>
  <c r="I90" i="2" l="1"/>
  <c r="I91" i="2" s="1"/>
  <c r="I89" i="2"/>
  <c r="I100" i="2"/>
  <c r="I101" i="2" s="1"/>
  <c r="I99" i="2"/>
  <c r="E11" i="1"/>
  <c r="I75" i="1" l="1"/>
  <c r="I56" i="1"/>
  <c r="G7" i="1"/>
  <c r="I38" i="1"/>
  <c r="I57" i="1"/>
  <c r="I42" i="1"/>
  <c r="G9" i="1" l="1"/>
  <c r="I76" i="1"/>
  <c r="G8" i="1"/>
  <c r="I54" i="1"/>
  <c r="I53" i="1"/>
  <c r="I52" i="1"/>
  <c r="I50" i="1"/>
  <c r="I61" i="1"/>
  <c r="I41" i="1"/>
  <c r="I36" i="1"/>
  <c r="I35" i="1"/>
  <c r="I34" i="1"/>
  <c r="I33" i="1"/>
  <c r="I22" i="1"/>
  <c r="I24" i="1"/>
  <c r="I25" i="1"/>
  <c r="I26" i="1"/>
  <c r="I62" i="1" l="1"/>
  <c r="I30" i="1"/>
  <c r="I47" i="1"/>
  <c r="I80" i="1" l="1"/>
  <c r="I90" i="1" l="1"/>
  <c r="I91" i="1" s="1"/>
  <c r="I89" i="1" l="1"/>
  <c r="I98" i="1"/>
  <c r="I99" i="1" s="1"/>
  <c r="I100" i="1" l="1"/>
</calcChain>
</file>

<file path=xl/sharedStrings.xml><?xml version="1.0" encoding="utf-8"?>
<sst xmlns="http://schemas.openxmlformats.org/spreadsheetml/2006/main" count="265" uniqueCount="111">
  <si>
    <t>Koko</t>
  </si>
  <si>
    <t>m2</t>
  </si>
  <si>
    <t>Remontit ja tarvikkeet</t>
  </si>
  <si>
    <t>Hinta</t>
  </si>
  <si>
    <t>Keittiö yhteensä</t>
  </si>
  <si>
    <t>Kylpyhuone yhteensä</t>
  </si>
  <si>
    <t>WC-istuin</t>
  </si>
  <si>
    <t>Allas ja allaskaappi</t>
  </si>
  <si>
    <t>Keittiön hana (Cello)</t>
  </si>
  <si>
    <t>Allashana (Cello)</t>
  </si>
  <si>
    <t>Peilikaappi</t>
  </si>
  <si>
    <t>Listat ja aluseristeet</t>
  </si>
  <si>
    <t>Tapetit</t>
  </si>
  <si>
    <t>Muokkaa oranssilla pohjalla olevia lukuja</t>
  </si>
  <si>
    <t>Vastike</t>
  </si>
  <si>
    <t>EUR</t>
  </si>
  <si>
    <t>per m2</t>
  </si>
  <si>
    <t>Varainsiirtovero (2% ostohinnasta)</t>
  </si>
  <si>
    <t>Muuta: kaatopaikkakulut yms pientä sälää</t>
  </si>
  <si>
    <t>Kulut yhteensä</t>
  </si>
  <si>
    <t>Myynti</t>
  </si>
  <si>
    <t>Verot (30%)</t>
  </si>
  <si>
    <t>Nettovoitto</t>
  </si>
  <si>
    <t>BEST case scenario</t>
  </si>
  <si>
    <t>WORST case scenario</t>
  </si>
  <si>
    <t>Kohde myydään myöhemmin</t>
  </si>
  <si>
    <t>Vuokra</t>
  </si>
  <si>
    <t>Vuokratuotto remonttikulujen kera</t>
  </si>
  <si>
    <t>BASE case scenario - todennäköisin vaihtoehto</t>
  </si>
  <si>
    <t>Keittiö (merkkaa lukumäärä, jos tarvetta)</t>
  </si>
  <si>
    <t>Kylpyhuone (merkkaa lukumäärä, jos tarvetta)</t>
  </si>
  <si>
    <t>Muut huoneet (merkkaa lukumäärä, jos tarvetta)</t>
  </si>
  <si>
    <t>Muut huoneet yhteensä</t>
  </si>
  <si>
    <t>Vastikkeet (oletus max 3kk)</t>
  </si>
  <si>
    <t>Isännöitsijäntodistus</t>
  </si>
  <si>
    <t>Lainaa</t>
  </si>
  <si>
    <t>Omaa rahaa</t>
  </si>
  <si>
    <t>Garantia</t>
  </si>
  <si>
    <t>Rahoituskulut (oletus max 3kk)</t>
  </si>
  <si>
    <t>Kokonaiskorko</t>
  </si>
  <si>
    <t>Garantia-lisävakuus ("Kyllä")</t>
  </si>
  <si>
    <t>Netto-ROE</t>
  </si>
  <si>
    <t>Myyntihinta vähintään</t>
  </si>
  <si>
    <t>Myyntihinta parhaimmillaan</t>
  </si>
  <si>
    <t>Bruttovoitto parhaalla hinnalla</t>
  </si>
  <si>
    <t>Bruttovoitto normaalihinnalla</t>
  </si>
  <si>
    <t>Rättipatteri</t>
  </si>
  <si>
    <t>Keittiön ylä- ja alakaapit</t>
  </si>
  <si>
    <t>Putkimies</t>
  </si>
  <si>
    <t>Kuljetuskustannukset</t>
  </si>
  <si>
    <t>Stailauskustannukset</t>
  </si>
  <si>
    <t>Sähkömies</t>
  </si>
  <si>
    <t>Hinnat sis. alv</t>
  </si>
  <si>
    <t>Remonttitarvikkeet ja koneet</t>
  </si>
  <si>
    <t>Välittäjä (ruotsinkielinen)</t>
  </si>
  <si>
    <t>Lasiseinä</t>
  </si>
  <si>
    <t>Lattialämmitysmatto</t>
  </si>
  <si>
    <t>Työn osuus</t>
  </si>
  <si>
    <t>Pistorasiat ja sähkökatkaisijat</t>
  </si>
  <si>
    <t>Laatat (kylppärin lattianeliöt * 5 (seinät ja lattia))</t>
  </si>
  <si>
    <t>Keittotaso keraaminen</t>
  </si>
  <si>
    <t>Uuni (Whirlpool)</t>
  </si>
  <si>
    <t>Keittotaso-induktio (Whirlpool)</t>
  </si>
  <si>
    <t>Liesituuletin täysintegroitava (Elica)</t>
  </si>
  <si>
    <t>Astianpesukone (Whirlpool)</t>
  </si>
  <si>
    <t>Integroitu jääkaappi-pakastin (Whirlpool)</t>
  </si>
  <si>
    <t>Keittiön tasot (laminaatti / massiivipuu)</t>
  </si>
  <si>
    <t>Mistä</t>
  </si>
  <si>
    <t>Konenet</t>
  </si>
  <si>
    <t>Jääkaappi-pakastin (SMEG)</t>
  </si>
  <si>
    <t>Tammenterho</t>
  </si>
  <si>
    <t>Netrauta</t>
  </si>
  <si>
    <t>Remppafirmalta</t>
  </si>
  <si>
    <t>Netrauta/Bauhaus</t>
  </si>
  <si>
    <t>Sadesuihkusetti</t>
  </si>
  <si>
    <t>Netrauta / sähkäri</t>
  </si>
  <si>
    <t>Vedeneristystarvikkeet</t>
  </si>
  <si>
    <t>Remppafirmalta/Bauhaus</t>
  </si>
  <si>
    <t>Katon paneelit</t>
  </si>
  <si>
    <t>Katon halogeenit ja muuntajat</t>
  </si>
  <si>
    <t>Suihkuhana</t>
  </si>
  <si>
    <t xml:space="preserve">Laminaatit (neliötä) </t>
  </si>
  <si>
    <t>Aito lautalattia (muista huomioida työn osuudessa)</t>
  </si>
  <si>
    <t>Rakentajan Sarokas</t>
  </si>
  <si>
    <t>Maalit Teknos (seinä ja katto)</t>
  </si>
  <si>
    <t>K-rauta</t>
  </si>
  <si>
    <t>Vaatekaapit (hionta ja maalit, jos jätetään)</t>
  </si>
  <si>
    <t>Vaatekaapit/liukuovet</t>
  </si>
  <si>
    <t>Kipsilevyt, tasoiteaineet, ruuvit, yms sälät</t>
  </si>
  <si>
    <t>Valvontakulut</t>
  </si>
  <si>
    <t>Oikotie / Etuovi</t>
  </si>
  <si>
    <t>Extrat: esim. integroitu kirjahylly / tiiliseinä</t>
  </si>
  <si>
    <t>Topeliuksenkatu</t>
  </si>
  <si>
    <t>Kohteen osoite</t>
  </si>
  <si>
    <t>HUOM! Allaolevat tarvikkeet ja hinnat ovat vain mallina!</t>
  </si>
  <si>
    <t>BUDJETOITU</t>
  </si>
  <si>
    <t>TOTEUMA</t>
  </si>
  <si>
    <t>ERO (budjetoitu-toteuma)</t>
  </si>
  <si>
    <t>Flippilaskuri (osta, remontoi, myy)</t>
  </si>
  <si>
    <t>Lainannostokulu</t>
  </si>
  <si>
    <t xml:space="preserve">Keittotaso-induktio </t>
  </si>
  <si>
    <t xml:space="preserve">Uuni </t>
  </si>
  <si>
    <t xml:space="preserve">Integroitu jääkaappi-pakastin </t>
  </si>
  <si>
    <t xml:space="preserve">Jääkaappi-pakastin </t>
  </si>
  <si>
    <t xml:space="preserve">Liesituuletin täysintegroitava </t>
  </si>
  <si>
    <t xml:space="preserve">Astianpesukone </t>
  </si>
  <si>
    <t xml:space="preserve">Keittiön tasot </t>
  </si>
  <si>
    <t xml:space="preserve">Keittiön hana </t>
  </si>
  <si>
    <t>Allashana</t>
  </si>
  <si>
    <t>Suihkusetti</t>
  </si>
  <si>
    <t xml:space="preserve">Maalit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</si>
</sst>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\ _€_-;\-* #,##0.0\ _€_-;_-* &quot;-&quot;??\ _€_-;_-@_-"/>
    <numFmt numFmtId="166" formatCode="_-* #,##0\ _€_-;\-* #,##0\ _€_-;_-* &quot;-&quot;??\ _€_-;_-@_-"/>
    <numFmt numFmtId="167" formatCode="0.0"/>
    <numFmt numFmtId="168" formatCode="0.0%"/>
    <numFmt numFmtId="169" formatCode="0.0\ 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CAFA7"/>
        <bgColor indexed="64"/>
      </patternFill>
    </fill>
    <fill>
      <patternFill patternType="solid">
        <fgColor rgb="FF8AB5A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166" fontId="4" fillId="2" borderId="0" xfId="0" applyNumberFormat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3" fillId="7" borderId="0" xfId="0" applyFont="1" applyFill="1"/>
    <xf numFmtId="0" fontId="3" fillId="7" borderId="0" xfId="0" applyFont="1" applyFill="1" applyAlignment="1">
      <alignment horizontal="right"/>
    </xf>
    <xf numFmtId="0" fontId="4" fillId="7" borderId="0" xfId="0" applyFont="1" applyFill="1" applyAlignment="1">
      <alignment horizontal="left"/>
    </xf>
    <xf numFmtId="0" fontId="7" fillId="6" borderId="7" xfId="0" applyFont="1" applyFill="1" applyBorder="1"/>
    <xf numFmtId="0" fontId="1" fillId="7" borderId="8" xfId="0" applyFont="1" applyFill="1" applyBorder="1"/>
    <xf numFmtId="0" fontId="1" fillId="7" borderId="8" xfId="0" applyFont="1" applyFill="1" applyBorder="1" applyAlignment="1">
      <alignment horizontal="right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/>
    <xf numFmtId="0" fontId="1" fillId="7" borderId="14" xfId="0" applyFont="1" applyFill="1" applyBorder="1"/>
    <xf numFmtId="0" fontId="1" fillId="0" borderId="0" xfId="0" applyFont="1" applyFill="1" applyBorder="1"/>
    <xf numFmtId="0" fontId="1" fillId="2" borderId="0" xfId="0" applyFont="1" applyFill="1"/>
    <xf numFmtId="0" fontId="7" fillId="2" borderId="10" xfId="0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166" fontId="7" fillId="2" borderId="11" xfId="0" applyNumberFormat="1" applyFont="1" applyFill="1" applyBorder="1"/>
    <xf numFmtId="166" fontId="7" fillId="2" borderId="15" xfId="0" applyNumberFormat="1" applyFont="1" applyFill="1" applyBorder="1"/>
    <xf numFmtId="166" fontId="7" fillId="0" borderId="0" xfId="0" applyNumberFormat="1" applyFont="1" applyFill="1" applyBorder="1"/>
    <xf numFmtId="0" fontId="1" fillId="2" borderId="10" xfId="0" applyFont="1" applyFill="1" applyBorder="1"/>
    <xf numFmtId="166" fontId="1" fillId="2" borderId="11" xfId="0" applyNumberFormat="1" applyFont="1" applyFill="1" applyBorder="1"/>
    <xf numFmtId="166" fontId="1" fillId="2" borderId="15" xfId="0" applyNumberFormat="1" applyFont="1" applyFill="1" applyBorder="1"/>
    <xf numFmtId="166" fontId="1" fillId="0" borderId="0" xfId="0" applyNumberFormat="1" applyFont="1" applyFill="1" applyBorder="1"/>
    <xf numFmtId="0" fontId="7" fillId="7" borderId="10" xfId="0" applyFont="1" applyFill="1" applyBorder="1"/>
    <xf numFmtId="0" fontId="7" fillId="7" borderId="0" xfId="0" applyFont="1" applyFill="1"/>
    <xf numFmtId="0" fontId="7" fillId="7" borderId="0" xfId="0" applyFont="1" applyFill="1" applyAlignment="1">
      <alignment horizontal="right"/>
    </xf>
    <xf numFmtId="0" fontId="7" fillId="7" borderId="0" xfId="0" applyFont="1" applyFill="1" applyAlignment="1">
      <alignment horizontal="left"/>
    </xf>
    <xf numFmtId="166" fontId="7" fillId="7" borderId="11" xfId="0" applyNumberFormat="1" applyFont="1" applyFill="1" applyBorder="1"/>
    <xf numFmtId="166" fontId="7" fillId="7" borderId="15" xfId="0" applyNumberFormat="1" applyFont="1" applyFill="1" applyBorder="1"/>
    <xf numFmtId="0" fontId="7" fillId="7" borderId="12" xfId="0" applyFont="1" applyFill="1" applyBorder="1"/>
    <xf numFmtId="0" fontId="1" fillId="7" borderId="3" xfId="0" applyFont="1" applyFill="1" applyBorder="1"/>
    <xf numFmtId="0" fontId="1" fillId="7" borderId="3" xfId="0" applyFont="1" applyFill="1" applyBorder="1" applyAlignment="1">
      <alignment horizontal="right"/>
    </xf>
    <xf numFmtId="0" fontId="1" fillId="7" borderId="3" xfId="0" applyFont="1" applyFill="1" applyBorder="1" applyAlignment="1">
      <alignment horizontal="left"/>
    </xf>
    <xf numFmtId="9" fontId="7" fillId="7" borderId="13" xfId="2" applyFont="1" applyFill="1" applyBorder="1"/>
    <xf numFmtId="9" fontId="7" fillId="7" borderId="5" xfId="2" applyFont="1" applyFill="1" applyBorder="1"/>
    <xf numFmtId="9" fontId="7" fillId="0" borderId="0" xfId="2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7" fillId="2" borderId="0" xfId="0" applyFont="1" applyFill="1"/>
    <xf numFmtId="165" fontId="1" fillId="4" borderId="0" xfId="1" applyNumberFormat="1" applyFont="1" applyFill="1"/>
    <xf numFmtId="166" fontId="1" fillId="4" borderId="0" xfId="1" applyNumberFormat="1" applyFont="1" applyFill="1"/>
    <xf numFmtId="3" fontId="1" fillId="2" borderId="0" xfId="0" applyNumberFormat="1" applyFont="1" applyFill="1" applyAlignment="1">
      <alignment horizontal="left"/>
    </xf>
    <xf numFmtId="167" fontId="1" fillId="2" borderId="0" xfId="0" applyNumberFormat="1" applyFont="1" applyFill="1" applyAlignment="1">
      <alignment horizontal="left"/>
    </xf>
    <xf numFmtId="166" fontId="1" fillId="4" borderId="0" xfId="1" applyNumberFormat="1" applyFont="1" applyFill="1" applyAlignment="1">
      <alignment horizontal="right"/>
    </xf>
    <xf numFmtId="169" fontId="1" fillId="4" borderId="0" xfId="2" applyNumberFormat="1" applyFont="1" applyFill="1"/>
    <xf numFmtId="166" fontId="1" fillId="0" borderId="0" xfId="1" applyNumberFormat="1" applyFont="1" applyFill="1"/>
    <xf numFmtId="166" fontId="1" fillId="2" borderId="0" xfId="1" applyNumberFormat="1" applyFont="1" applyFill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1" fillId="4" borderId="1" xfId="0" applyFont="1" applyFill="1" applyBorder="1"/>
    <xf numFmtId="0" fontId="1" fillId="2" borderId="1" xfId="0" applyFont="1" applyFill="1" applyBorder="1"/>
    <xf numFmtId="166" fontId="1" fillId="4" borderId="1" xfId="1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166" fontId="7" fillId="2" borderId="1" xfId="1" applyNumberFormat="1" applyFont="1" applyFill="1" applyBorder="1"/>
    <xf numFmtId="2" fontId="7" fillId="2" borderId="1" xfId="1" applyNumberFormat="1" applyFont="1" applyFill="1" applyBorder="1" applyAlignment="1"/>
    <xf numFmtId="2" fontId="7" fillId="2" borderId="1" xfId="1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right"/>
    </xf>
    <xf numFmtId="2" fontId="7" fillId="2" borderId="1" xfId="1" applyNumberFormat="1" applyFont="1" applyFill="1" applyBorder="1"/>
    <xf numFmtId="2" fontId="7" fillId="2" borderId="1" xfId="1" applyNumberFormat="1" applyFont="1" applyFill="1" applyBorder="1" applyAlignment="1">
      <alignment horizontal="right"/>
    </xf>
    <xf numFmtId="166" fontId="7" fillId="2" borderId="2" xfId="1" applyNumberFormat="1" applyFont="1" applyFill="1" applyBorder="1"/>
    <xf numFmtId="2" fontId="7" fillId="2" borderId="2" xfId="1" applyNumberFormat="1" applyFont="1" applyFill="1" applyBorder="1" applyAlignment="1">
      <alignment horizontal="right"/>
    </xf>
    <xf numFmtId="166" fontId="7" fillId="2" borderId="0" xfId="1" applyNumberFormat="1" applyFont="1" applyFill="1" applyAlignment="1">
      <alignment horizontal="right"/>
    </xf>
    <xf numFmtId="166" fontId="7" fillId="2" borderId="0" xfId="1" applyNumberFormat="1" applyFont="1" applyFill="1" applyAlignment="1">
      <alignment horizontal="left"/>
    </xf>
    <xf numFmtId="166" fontId="7" fillId="2" borderId="4" xfId="1" applyNumberFormat="1" applyFont="1" applyFill="1" applyBorder="1"/>
    <xf numFmtId="2" fontId="7" fillId="2" borderId="4" xfId="1" applyNumberFormat="1" applyFont="1" applyFill="1" applyBorder="1"/>
    <xf numFmtId="166" fontId="1" fillId="2" borderId="0" xfId="1" applyNumberFormat="1" applyFont="1" applyFill="1" applyAlignment="1">
      <alignment horizontal="right"/>
    </xf>
    <xf numFmtId="166" fontId="1" fillId="2" borderId="0" xfId="1" applyNumberFormat="1" applyFont="1" applyFill="1" applyAlignment="1">
      <alignment horizontal="left"/>
    </xf>
    <xf numFmtId="166" fontId="7" fillId="3" borderId="0" xfId="1" applyNumberFormat="1" applyFont="1" applyFill="1" applyAlignment="1">
      <alignment horizontal="center"/>
    </xf>
    <xf numFmtId="0" fontId="1" fillId="4" borderId="2" xfId="0" applyFont="1" applyFill="1" applyBorder="1" applyAlignment="1">
      <alignment horizontal="left"/>
    </xf>
    <xf numFmtId="166" fontId="7" fillId="3" borderId="0" xfId="1" applyNumberFormat="1" applyFont="1" applyFill="1" applyAlignment="1">
      <alignment horizontal="left"/>
    </xf>
    <xf numFmtId="166" fontId="1" fillId="4" borderId="1" xfId="1" applyNumberFormat="1" applyFont="1" applyFill="1" applyBorder="1" applyAlignment="1">
      <alignment horizontal="left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right"/>
    </xf>
    <xf numFmtId="166" fontId="7" fillId="5" borderId="5" xfId="1" applyNumberFormat="1" applyFont="1" applyFill="1" applyBorder="1"/>
    <xf numFmtId="2" fontId="7" fillId="5" borderId="5" xfId="1" applyNumberFormat="1" applyFont="1" applyFill="1" applyBorder="1"/>
    <xf numFmtId="166" fontId="7" fillId="3" borderId="5" xfId="1" applyNumberFormat="1" applyFont="1" applyFill="1" applyBorder="1"/>
    <xf numFmtId="166" fontId="7" fillId="3" borderId="4" xfId="0" applyNumberFormat="1" applyFont="1" applyFill="1" applyBorder="1"/>
    <xf numFmtId="166" fontId="7" fillId="5" borderId="4" xfId="0" applyNumberFormat="1" applyFont="1" applyFill="1" applyBorder="1"/>
    <xf numFmtId="0" fontId="7" fillId="2" borderId="6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166" fontId="7" fillId="5" borderId="6" xfId="0" applyNumberFormat="1" applyFont="1" applyFill="1" applyBorder="1"/>
    <xf numFmtId="2" fontId="7" fillId="5" borderId="6" xfId="0" applyNumberFormat="1" applyFont="1" applyFill="1" applyBorder="1"/>
    <xf numFmtId="166" fontId="1" fillId="4" borderId="0" xfId="1" applyNumberFormat="1" applyFont="1" applyFill="1" applyBorder="1" applyAlignment="1">
      <alignment horizontal="right"/>
    </xf>
    <xf numFmtId="166" fontId="1" fillId="0" borderId="0" xfId="1" applyNumberFormat="1" applyFont="1" applyFill="1" applyBorder="1" applyAlignment="1">
      <alignment horizontal="right"/>
    </xf>
    <xf numFmtId="0" fontId="7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6" fontId="7" fillId="2" borderId="0" xfId="0" applyNumberFormat="1" applyFont="1" applyFill="1"/>
    <xf numFmtId="166" fontId="7" fillId="0" borderId="0" xfId="0" applyNumberFormat="1" applyFont="1" applyFill="1"/>
    <xf numFmtId="166" fontId="1" fillId="2" borderId="0" xfId="0" applyNumberFormat="1" applyFont="1" applyFill="1"/>
    <xf numFmtId="166" fontId="1" fillId="0" borderId="0" xfId="0" applyNumberFormat="1" applyFont="1" applyFill="1"/>
    <xf numFmtId="9" fontId="7" fillId="2" borderId="0" xfId="2" applyFont="1" applyFill="1"/>
    <xf numFmtId="9" fontId="7" fillId="0" borderId="0" xfId="2" applyFont="1" applyFill="1"/>
    <xf numFmtId="168" fontId="7" fillId="2" borderId="0" xfId="2" applyNumberFormat="1" applyFont="1" applyFill="1"/>
    <xf numFmtId="2" fontId="7" fillId="2" borderId="4" xfId="1" applyNumberFormat="1" applyFont="1" applyFill="1" applyBorder="1" applyAlignment="1">
      <alignment horizontal="right"/>
    </xf>
    <xf numFmtId="2" fontId="7" fillId="3" borderId="5" xfId="1" applyNumberFormat="1" applyFont="1" applyFill="1" applyBorder="1"/>
    <xf numFmtId="2" fontId="7" fillId="5" borderId="4" xfId="0" applyNumberFormat="1" applyFont="1" applyFill="1" applyBorder="1" applyAlignment="1">
      <alignment horizontal="right"/>
    </xf>
    <xf numFmtId="2" fontId="7" fillId="3" borderId="4" xfId="0" applyNumberFormat="1" applyFont="1" applyFill="1" applyBorder="1"/>
    <xf numFmtId="2" fontId="7" fillId="5" borderId="4" xfId="0" applyNumberFormat="1" applyFont="1" applyFill="1" applyBorder="1"/>
    <xf numFmtId="166" fontId="1" fillId="4" borderId="7" xfId="1" applyNumberFormat="1" applyFont="1" applyFill="1" applyBorder="1" applyAlignment="1">
      <alignment horizontal="right"/>
    </xf>
    <xf numFmtId="166" fontId="1" fillId="4" borderId="12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1" fillId="0" borderId="13" xfId="1" applyNumberFormat="1" applyFont="1" applyFill="1" applyBorder="1" applyAlignment="1">
      <alignment horizontal="right"/>
    </xf>
  </cellXfs>
  <cellStyles count="4">
    <cellStyle name="Normaali" xfId="0" builtinId="0"/>
    <cellStyle name="Normal 2" xfId="3" xr:uid="{00000000-0005-0000-0000-000002000000}"/>
    <cellStyle name="Pilkku" xfId="1" builtinId="3"/>
    <cellStyle name="Prosenttia" xfId="2" builtinId="5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8AB5AE"/>
      <color rgb="FF79B098"/>
      <color rgb="FF8CAFA7"/>
      <color rgb="FFFDEA9A"/>
      <color rgb="FF76AF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EBE1-A426-9B4A-8CCA-39DBB5F7A130}">
  <dimension ref="B2:K102"/>
  <sheetViews>
    <sheetView showGridLines="0" tabSelected="1" topLeftCell="A84" zoomScaleNormal="100" workbookViewId="0">
      <selection activeCell="K10" sqref="K10"/>
    </sheetView>
  </sheetViews>
  <sheetFormatPr baseColWidth="10" defaultColWidth="8.83203125" defaultRowHeight="15" outlineLevelRow="1" x14ac:dyDescent="0.2"/>
  <cols>
    <col min="1" max="1" width="3.83203125" style="1" customWidth="1"/>
    <col min="2" max="2" width="7.5" style="1" customWidth="1"/>
    <col min="3" max="3" width="11.5" style="1" customWidth="1"/>
    <col min="4" max="4" width="8.83203125" style="1"/>
    <col min="5" max="5" width="24.1640625" style="1" customWidth="1"/>
    <col min="6" max="6" width="9.33203125" style="2" bestFit="1" customWidth="1"/>
    <col min="7" max="7" width="18.5" style="6" bestFit="1" customWidth="1"/>
    <col min="8" max="8" width="6.5" style="1" customWidth="1"/>
    <col min="9" max="10" width="19.83203125" style="1" customWidth="1"/>
    <col min="11" max="11" width="20.83203125" style="1" customWidth="1"/>
    <col min="12" max="16384" width="8.83203125" style="1"/>
  </cols>
  <sheetData>
    <row r="2" spans="2:11" ht="21" x14ac:dyDescent="0.25">
      <c r="B2" s="8" t="s">
        <v>98</v>
      </c>
      <c r="C2" s="8"/>
      <c r="D2" s="8"/>
      <c r="E2" s="8"/>
      <c r="F2" s="9"/>
      <c r="G2" s="10"/>
      <c r="H2" s="8"/>
      <c r="I2" s="8"/>
      <c r="J2" s="8"/>
      <c r="K2" s="8"/>
    </row>
    <row r="3" spans="2:11" s="18" customFormat="1" ht="16" x14ac:dyDescent="0.2">
      <c r="B3" s="42" t="s">
        <v>13</v>
      </c>
      <c r="C3" s="42"/>
      <c r="D3" s="42"/>
      <c r="E3" s="42"/>
      <c r="F3" s="43"/>
      <c r="G3" s="44"/>
      <c r="H3" s="42"/>
      <c r="I3" s="42"/>
      <c r="J3" s="42"/>
      <c r="K3" s="42"/>
    </row>
    <row r="4" spans="2:11" s="18" customFormat="1" ht="16" x14ac:dyDescent="0.2">
      <c r="F4" s="20"/>
      <c r="G4" s="21"/>
    </row>
    <row r="5" spans="2:11" s="18" customFormat="1" ht="16" x14ac:dyDescent="0.2">
      <c r="B5" s="45" t="s">
        <v>93</v>
      </c>
      <c r="E5" s="43"/>
      <c r="G5" s="21"/>
      <c r="I5" s="20"/>
      <c r="J5" s="20"/>
      <c r="K5" s="20"/>
    </row>
    <row r="6" spans="2:11" s="18" customFormat="1" ht="16" x14ac:dyDescent="0.2">
      <c r="B6" s="45" t="s">
        <v>0</v>
      </c>
      <c r="E6" s="46"/>
      <c r="F6" s="18" t="s">
        <v>1</v>
      </c>
      <c r="G6" s="21"/>
      <c r="I6" s="20"/>
      <c r="J6" s="20"/>
      <c r="K6" s="20"/>
    </row>
    <row r="7" spans="2:11" s="18" customFormat="1" ht="16" x14ac:dyDescent="0.2">
      <c r="B7" s="45" t="s">
        <v>3</v>
      </c>
      <c r="E7" s="47"/>
      <c r="F7" s="18" t="s">
        <v>15</v>
      </c>
      <c r="G7" s="48" t="e">
        <f>E7/E6</f>
        <v>#DIV/0!</v>
      </c>
      <c r="H7" s="21" t="s">
        <v>16</v>
      </c>
    </row>
    <row r="8" spans="2:11" s="18" customFormat="1" ht="16" x14ac:dyDescent="0.2">
      <c r="B8" s="45" t="s">
        <v>14</v>
      </c>
      <c r="E8" s="47"/>
      <c r="F8" s="18" t="s">
        <v>15</v>
      </c>
      <c r="G8" s="49" t="e">
        <f>E8/E6</f>
        <v>#DIV/0!</v>
      </c>
      <c r="H8" s="21" t="s">
        <v>16</v>
      </c>
    </row>
    <row r="9" spans="2:11" s="18" customFormat="1" ht="16" x14ac:dyDescent="0.2">
      <c r="B9" s="45" t="s">
        <v>26</v>
      </c>
      <c r="E9" s="47"/>
      <c r="F9" s="18" t="s">
        <v>15</v>
      </c>
      <c r="G9" s="49" t="e">
        <f>E9/E6</f>
        <v>#DIV/0!</v>
      </c>
      <c r="H9" s="21" t="s">
        <v>16</v>
      </c>
    </row>
    <row r="10" spans="2:11" s="18" customFormat="1" ht="16" x14ac:dyDescent="0.2">
      <c r="B10" s="45" t="s">
        <v>35</v>
      </c>
      <c r="E10" s="47"/>
      <c r="F10" s="18" t="s">
        <v>15</v>
      </c>
      <c r="G10" s="21"/>
      <c r="I10" s="20"/>
      <c r="J10" s="20"/>
      <c r="K10" s="20"/>
    </row>
    <row r="11" spans="2:11" s="18" customFormat="1" ht="16" x14ac:dyDescent="0.2">
      <c r="B11" s="45" t="s">
        <v>36</v>
      </c>
      <c r="E11" s="47"/>
      <c r="F11" s="18" t="s">
        <v>15</v>
      </c>
      <c r="G11" s="21"/>
    </row>
    <row r="12" spans="2:11" s="18" customFormat="1" ht="16" x14ac:dyDescent="0.2">
      <c r="B12" s="45" t="s">
        <v>40</v>
      </c>
      <c r="E12" s="50"/>
      <c r="G12" s="21"/>
    </row>
    <row r="13" spans="2:11" s="18" customFormat="1" ht="16" x14ac:dyDescent="0.2">
      <c r="B13" s="45" t="s">
        <v>39</v>
      </c>
      <c r="E13" s="51"/>
      <c r="G13" s="21"/>
    </row>
    <row r="14" spans="2:11" s="18" customFormat="1" ht="16" x14ac:dyDescent="0.2">
      <c r="B14" s="45" t="s">
        <v>99</v>
      </c>
      <c r="E14" s="47"/>
      <c r="G14" s="21"/>
    </row>
    <row r="15" spans="2:11" s="18" customFormat="1" ht="16" x14ac:dyDescent="0.2">
      <c r="B15" s="45"/>
      <c r="E15" s="52"/>
      <c r="G15" s="21"/>
    </row>
    <row r="16" spans="2:11" s="18" customFormat="1" ht="16" x14ac:dyDescent="0.2">
      <c r="B16" s="7" t="s">
        <v>94</v>
      </c>
      <c r="E16" s="52"/>
      <c r="G16" s="21"/>
    </row>
    <row r="17" spans="2:11" s="18" customFormat="1" ht="16" x14ac:dyDescent="0.2">
      <c r="B17" s="45"/>
      <c r="E17" s="53"/>
      <c r="G17" s="21"/>
      <c r="I17" s="30" t="s">
        <v>95</v>
      </c>
      <c r="J17" s="30" t="s">
        <v>96</v>
      </c>
      <c r="K17" s="30" t="s">
        <v>97</v>
      </c>
    </row>
    <row r="18" spans="2:11" s="18" customFormat="1" ht="16" outlineLevel="1" x14ac:dyDescent="0.2">
      <c r="B18" s="54" t="s">
        <v>29</v>
      </c>
      <c r="C18" s="54"/>
      <c r="D18" s="54"/>
      <c r="E18" s="54"/>
      <c r="F18" s="55" t="s">
        <v>3</v>
      </c>
      <c r="G18" s="56" t="s">
        <v>67</v>
      </c>
      <c r="H18" s="54"/>
      <c r="I18" s="54" t="s">
        <v>2</v>
      </c>
      <c r="J18" s="54" t="s">
        <v>2</v>
      </c>
      <c r="K18" s="54" t="s">
        <v>2</v>
      </c>
    </row>
    <row r="19" spans="2:11" s="18" customFormat="1" ht="16" outlineLevel="1" x14ac:dyDescent="0.2">
      <c r="B19" s="57"/>
      <c r="C19" s="58" t="s">
        <v>100</v>
      </c>
      <c r="D19" s="58"/>
      <c r="E19" s="58"/>
      <c r="F19" s="59"/>
      <c r="G19" s="60"/>
      <c r="I19" s="61">
        <f>F19*B19</f>
        <v>0</v>
      </c>
      <c r="J19" s="62"/>
      <c r="K19" s="63">
        <f>-(I19-J19)</f>
        <v>0</v>
      </c>
    </row>
    <row r="20" spans="2:11" s="18" customFormat="1" ht="16" outlineLevel="1" x14ac:dyDescent="0.2">
      <c r="B20" s="57"/>
      <c r="C20" s="58" t="s">
        <v>60</v>
      </c>
      <c r="D20" s="58"/>
      <c r="E20" s="58"/>
      <c r="F20" s="59"/>
      <c r="G20" s="60"/>
      <c r="I20" s="61">
        <f>F20*B20</f>
        <v>0</v>
      </c>
      <c r="J20" s="64"/>
      <c r="K20" s="65">
        <f>-(I20-J20)</f>
        <v>0</v>
      </c>
    </row>
    <row r="21" spans="2:11" s="18" customFormat="1" ht="16" outlineLevel="1" x14ac:dyDescent="0.2">
      <c r="B21" s="57"/>
      <c r="C21" s="58" t="s">
        <v>101</v>
      </c>
      <c r="D21" s="58"/>
      <c r="E21" s="58"/>
      <c r="F21" s="59"/>
      <c r="G21" s="60"/>
      <c r="I21" s="61">
        <f>F21*B21</f>
        <v>0</v>
      </c>
      <c r="J21" s="66"/>
      <c r="K21" s="65">
        <f>-(I21-J21)</f>
        <v>0</v>
      </c>
    </row>
    <row r="22" spans="2:11" s="18" customFormat="1" ht="16" outlineLevel="1" x14ac:dyDescent="0.2">
      <c r="B22" s="57"/>
      <c r="C22" s="58" t="s">
        <v>102</v>
      </c>
      <c r="D22" s="58"/>
      <c r="E22" s="58"/>
      <c r="F22" s="59"/>
      <c r="G22" s="60"/>
      <c r="I22" s="67">
        <f t="shared" ref="I22:I29" si="0">F22*B22</f>
        <v>0</v>
      </c>
      <c r="J22" s="68"/>
      <c r="K22" s="65">
        <f t="shared" ref="K22:K29" si="1">-(I22-J22)</f>
        <v>0</v>
      </c>
    </row>
    <row r="23" spans="2:11" s="18" customFormat="1" ht="16" outlineLevel="1" x14ac:dyDescent="0.2">
      <c r="B23" s="57"/>
      <c r="C23" s="58" t="s">
        <v>103</v>
      </c>
      <c r="D23" s="58"/>
      <c r="E23" s="58"/>
      <c r="F23" s="59"/>
      <c r="G23" s="60"/>
      <c r="I23" s="67">
        <f t="shared" si="0"/>
        <v>0</v>
      </c>
      <c r="J23" s="68"/>
      <c r="K23" s="65">
        <f t="shared" si="1"/>
        <v>0</v>
      </c>
    </row>
    <row r="24" spans="2:11" s="18" customFormat="1" ht="16" outlineLevel="1" x14ac:dyDescent="0.2">
      <c r="B24" s="57"/>
      <c r="C24" s="58" t="s">
        <v>104</v>
      </c>
      <c r="D24" s="58"/>
      <c r="E24" s="58"/>
      <c r="F24" s="59"/>
      <c r="G24" s="60"/>
      <c r="I24" s="67">
        <f t="shared" si="0"/>
        <v>0</v>
      </c>
      <c r="J24" s="68"/>
      <c r="K24" s="65">
        <f t="shared" si="1"/>
        <v>0</v>
      </c>
    </row>
    <row r="25" spans="2:11" s="18" customFormat="1" ht="16" outlineLevel="1" x14ac:dyDescent="0.2">
      <c r="B25" s="57"/>
      <c r="C25" s="58" t="s">
        <v>105</v>
      </c>
      <c r="D25" s="58"/>
      <c r="E25" s="58"/>
      <c r="F25" s="59"/>
      <c r="G25" s="60"/>
      <c r="I25" s="67">
        <f t="shared" si="0"/>
        <v>0</v>
      </c>
      <c r="J25" s="68"/>
      <c r="K25" s="65">
        <f t="shared" si="1"/>
        <v>0</v>
      </c>
    </row>
    <row r="26" spans="2:11" s="18" customFormat="1" ht="16" outlineLevel="1" x14ac:dyDescent="0.2">
      <c r="B26" s="57"/>
      <c r="C26" s="58" t="s">
        <v>106</v>
      </c>
      <c r="D26" s="58"/>
      <c r="E26" s="58"/>
      <c r="F26" s="59"/>
      <c r="G26" s="60"/>
      <c r="I26" s="67">
        <f t="shared" si="0"/>
        <v>0</v>
      </c>
      <c r="J26" s="68"/>
      <c r="K26" s="65">
        <f t="shared" si="1"/>
        <v>0</v>
      </c>
    </row>
    <row r="27" spans="2:11" s="18" customFormat="1" ht="16" outlineLevel="1" x14ac:dyDescent="0.2">
      <c r="B27" s="57"/>
      <c r="C27" s="58" t="s">
        <v>47</v>
      </c>
      <c r="D27" s="58"/>
      <c r="E27" s="58"/>
      <c r="F27" s="59"/>
      <c r="G27" s="60"/>
      <c r="I27" s="67">
        <f t="shared" si="0"/>
        <v>0</v>
      </c>
      <c r="J27" s="68"/>
      <c r="K27" s="65">
        <f t="shared" si="1"/>
        <v>0</v>
      </c>
    </row>
    <row r="28" spans="2:11" s="18" customFormat="1" ht="16" outlineLevel="1" x14ac:dyDescent="0.2">
      <c r="B28" s="57"/>
      <c r="C28" s="58" t="s">
        <v>107</v>
      </c>
      <c r="D28" s="58"/>
      <c r="E28" s="58"/>
      <c r="F28" s="59"/>
      <c r="G28" s="60"/>
      <c r="I28" s="67">
        <f t="shared" si="0"/>
        <v>0</v>
      </c>
      <c r="J28" s="68"/>
      <c r="K28" s="65">
        <f t="shared" si="1"/>
        <v>0</v>
      </c>
    </row>
    <row r="29" spans="2:11" s="18" customFormat="1" ht="17" outlineLevel="1" thickBot="1" x14ac:dyDescent="0.25">
      <c r="B29" s="57"/>
      <c r="C29" s="58" t="s">
        <v>58</v>
      </c>
      <c r="D29" s="58"/>
      <c r="E29" s="58"/>
      <c r="F29" s="59"/>
      <c r="G29" s="60"/>
      <c r="I29" s="67">
        <f t="shared" si="0"/>
        <v>0</v>
      </c>
      <c r="J29" s="68"/>
      <c r="K29" s="65">
        <f t="shared" si="1"/>
        <v>0</v>
      </c>
    </row>
    <row r="30" spans="2:11" s="18" customFormat="1" ht="17" outlineLevel="1" thickBot="1" x14ac:dyDescent="0.25">
      <c r="B30" s="45" t="s">
        <v>4</v>
      </c>
      <c r="C30" s="45"/>
      <c r="D30" s="45"/>
      <c r="E30" s="45"/>
      <c r="F30" s="69"/>
      <c r="G30" s="70"/>
      <c r="H30" s="45"/>
      <c r="I30" s="71">
        <f>SUM(I19:I29)</f>
        <v>0</v>
      </c>
      <c r="J30" s="72">
        <f>SUM(J19:J29)</f>
        <v>0</v>
      </c>
      <c r="K30" s="72">
        <f>SUM(K19:K29)</f>
        <v>0</v>
      </c>
    </row>
    <row r="31" spans="2:11" s="18" customFormat="1" ht="16" outlineLevel="1" x14ac:dyDescent="0.2">
      <c r="F31" s="73"/>
      <c r="G31" s="74"/>
    </row>
    <row r="32" spans="2:11" s="18" customFormat="1" ht="16" outlineLevel="1" x14ac:dyDescent="0.2">
      <c r="B32" s="54" t="s">
        <v>30</v>
      </c>
      <c r="C32" s="54"/>
      <c r="D32" s="54"/>
      <c r="E32" s="54"/>
      <c r="F32" s="75" t="s">
        <v>3</v>
      </c>
      <c r="G32" s="56" t="s">
        <v>67</v>
      </c>
      <c r="H32" s="54"/>
      <c r="I32" s="54" t="s">
        <v>2</v>
      </c>
      <c r="J32" s="54" t="s">
        <v>2</v>
      </c>
      <c r="K32" s="54" t="s">
        <v>2</v>
      </c>
    </row>
    <row r="33" spans="2:11" s="18" customFormat="1" ht="16" outlineLevel="1" x14ac:dyDescent="0.2">
      <c r="B33" s="57"/>
      <c r="C33" s="58" t="s">
        <v>6</v>
      </c>
      <c r="D33" s="58"/>
      <c r="E33" s="58"/>
      <c r="F33" s="59"/>
      <c r="G33" s="60"/>
      <c r="I33" s="61">
        <f>F33*B33</f>
        <v>0</v>
      </c>
      <c r="J33" s="66"/>
      <c r="K33" s="65">
        <f>-(I33-J33)</f>
        <v>0</v>
      </c>
    </row>
    <row r="34" spans="2:11" s="18" customFormat="1" ht="16" outlineLevel="1" x14ac:dyDescent="0.2">
      <c r="B34" s="57"/>
      <c r="C34" s="58" t="s">
        <v>7</v>
      </c>
      <c r="D34" s="58"/>
      <c r="E34" s="58"/>
      <c r="F34" s="59"/>
      <c r="G34" s="60"/>
      <c r="I34" s="67">
        <f t="shared" ref="I34:I46" si="2">F34*B34</f>
        <v>0</v>
      </c>
      <c r="J34" s="68"/>
      <c r="K34" s="65">
        <f t="shared" ref="K34:K46" si="3">-(I34-J34)</f>
        <v>0</v>
      </c>
    </row>
    <row r="35" spans="2:11" s="18" customFormat="1" ht="16" outlineLevel="1" x14ac:dyDescent="0.2">
      <c r="B35" s="57"/>
      <c r="C35" s="58" t="s">
        <v>108</v>
      </c>
      <c r="D35" s="58"/>
      <c r="E35" s="58"/>
      <c r="F35" s="59"/>
      <c r="G35" s="60"/>
      <c r="I35" s="67">
        <f t="shared" si="2"/>
        <v>0</v>
      </c>
      <c r="J35" s="68"/>
      <c r="K35" s="65">
        <f t="shared" si="3"/>
        <v>0</v>
      </c>
    </row>
    <row r="36" spans="2:11" s="18" customFormat="1" ht="16" outlineLevel="1" x14ac:dyDescent="0.2">
      <c r="B36" s="57"/>
      <c r="C36" s="58" t="s">
        <v>80</v>
      </c>
      <c r="D36" s="58"/>
      <c r="E36" s="58"/>
      <c r="F36" s="59"/>
      <c r="G36" s="60"/>
      <c r="I36" s="67">
        <f t="shared" si="2"/>
        <v>0</v>
      </c>
      <c r="J36" s="68"/>
      <c r="K36" s="65">
        <f t="shared" si="3"/>
        <v>0</v>
      </c>
    </row>
    <row r="37" spans="2:11" s="18" customFormat="1" ht="16" outlineLevel="1" x14ac:dyDescent="0.2">
      <c r="B37" s="57"/>
      <c r="C37" s="58" t="s">
        <v>109</v>
      </c>
      <c r="D37" s="58"/>
      <c r="E37" s="58"/>
      <c r="F37" s="59"/>
      <c r="G37" s="60"/>
      <c r="I37" s="67">
        <f t="shared" si="2"/>
        <v>0</v>
      </c>
      <c r="J37" s="68"/>
      <c r="K37" s="65">
        <f t="shared" si="3"/>
        <v>0</v>
      </c>
    </row>
    <row r="38" spans="2:11" s="18" customFormat="1" ht="16" outlineLevel="1" x14ac:dyDescent="0.2">
      <c r="B38" s="57"/>
      <c r="C38" s="58" t="s">
        <v>55</v>
      </c>
      <c r="D38" s="58"/>
      <c r="E38" s="58"/>
      <c r="F38" s="59"/>
      <c r="G38" s="60"/>
      <c r="I38" s="67">
        <f t="shared" si="2"/>
        <v>0</v>
      </c>
      <c r="J38" s="68"/>
      <c r="K38" s="65">
        <f t="shared" si="3"/>
        <v>0</v>
      </c>
    </row>
    <row r="39" spans="2:11" s="18" customFormat="1" ht="16" outlineLevel="1" x14ac:dyDescent="0.2">
      <c r="B39" s="57"/>
      <c r="C39" s="58" t="s">
        <v>56</v>
      </c>
      <c r="D39" s="58"/>
      <c r="E39" s="58"/>
      <c r="F39" s="59"/>
      <c r="G39" s="60"/>
      <c r="I39" s="67">
        <f t="shared" si="2"/>
        <v>0</v>
      </c>
      <c r="J39" s="68"/>
      <c r="K39" s="65">
        <f t="shared" si="3"/>
        <v>0</v>
      </c>
    </row>
    <row r="40" spans="2:11" s="18" customFormat="1" ht="16" outlineLevel="1" x14ac:dyDescent="0.2">
      <c r="B40" s="57"/>
      <c r="C40" s="58" t="s">
        <v>46</v>
      </c>
      <c r="D40" s="58"/>
      <c r="E40" s="58"/>
      <c r="F40" s="59"/>
      <c r="G40" s="60"/>
      <c r="I40" s="67">
        <f t="shared" si="2"/>
        <v>0</v>
      </c>
      <c r="J40" s="68"/>
      <c r="K40" s="65">
        <f t="shared" si="3"/>
        <v>0</v>
      </c>
    </row>
    <row r="41" spans="2:11" s="18" customFormat="1" ht="16" outlineLevel="1" x14ac:dyDescent="0.2">
      <c r="B41" s="57"/>
      <c r="C41" s="58" t="s">
        <v>10</v>
      </c>
      <c r="D41" s="58"/>
      <c r="E41" s="58"/>
      <c r="F41" s="59"/>
      <c r="G41" s="60"/>
      <c r="I41" s="67">
        <f t="shared" si="2"/>
        <v>0</v>
      </c>
      <c r="J41" s="68"/>
      <c r="K41" s="65">
        <f t="shared" si="3"/>
        <v>0</v>
      </c>
    </row>
    <row r="42" spans="2:11" s="18" customFormat="1" ht="16" outlineLevel="1" x14ac:dyDescent="0.2">
      <c r="B42" s="57"/>
      <c r="C42" s="58" t="s">
        <v>58</v>
      </c>
      <c r="D42" s="58"/>
      <c r="E42" s="58"/>
      <c r="F42" s="59"/>
      <c r="G42" s="60"/>
      <c r="I42" s="67">
        <f t="shared" si="2"/>
        <v>0</v>
      </c>
      <c r="J42" s="68"/>
      <c r="K42" s="65">
        <f t="shared" si="3"/>
        <v>0</v>
      </c>
    </row>
    <row r="43" spans="2:11" s="18" customFormat="1" ht="16" outlineLevel="1" x14ac:dyDescent="0.2">
      <c r="B43" s="57"/>
      <c r="C43" s="58" t="s">
        <v>76</v>
      </c>
      <c r="D43" s="58"/>
      <c r="E43" s="58"/>
      <c r="F43" s="59"/>
      <c r="G43" s="60"/>
      <c r="I43" s="67">
        <f t="shared" si="2"/>
        <v>0</v>
      </c>
      <c r="J43" s="68"/>
      <c r="K43" s="65">
        <f t="shared" si="3"/>
        <v>0</v>
      </c>
    </row>
    <row r="44" spans="2:11" s="18" customFormat="1" ht="16" outlineLevel="1" x14ac:dyDescent="0.2">
      <c r="B44" s="57"/>
      <c r="C44" s="58" t="s">
        <v>59</v>
      </c>
      <c r="D44" s="58"/>
      <c r="E44" s="58"/>
      <c r="F44" s="59"/>
      <c r="G44" s="60"/>
      <c r="I44" s="67">
        <f t="shared" si="2"/>
        <v>0</v>
      </c>
      <c r="J44" s="68"/>
      <c r="K44" s="65">
        <f t="shared" si="3"/>
        <v>0</v>
      </c>
    </row>
    <row r="45" spans="2:11" s="18" customFormat="1" ht="16" outlineLevel="1" x14ac:dyDescent="0.2">
      <c r="B45" s="57"/>
      <c r="C45" s="58" t="s">
        <v>78</v>
      </c>
      <c r="D45" s="58"/>
      <c r="E45" s="58"/>
      <c r="F45" s="59"/>
      <c r="G45" s="76"/>
      <c r="I45" s="67">
        <f t="shared" si="2"/>
        <v>0</v>
      </c>
      <c r="J45" s="68"/>
      <c r="K45" s="65">
        <f t="shared" si="3"/>
        <v>0</v>
      </c>
    </row>
    <row r="46" spans="2:11" s="18" customFormat="1" ht="17" outlineLevel="1" thickBot="1" x14ac:dyDescent="0.25">
      <c r="B46" s="57"/>
      <c r="C46" s="58" t="s">
        <v>79</v>
      </c>
      <c r="D46" s="58"/>
      <c r="E46" s="58"/>
      <c r="F46" s="59"/>
      <c r="G46" s="60"/>
      <c r="I46" s="67">
        <f t="shared" si="2"/>
        <v>0</v>
      </c>
      <c r="J46" s="68"/>
      <c r="K46" s="65">
        <f t="shared" si="3"/>
        <v>0</v>
      </c>
    </row>
    <row r="47" spans="2:11" s="18" customFormat="1" ht="17" outlineLevel="1" thickBot="1" x14ac:dyDescent="0.25">
      <c r="B47" s="45" t="s">
        <v>5</v>
      </c>
      <c r="C47" s="45"/>
      <c r="D47" s="45"/>
      <c r="E47" s="45"/>
      <c r="F47" s="69"/>
      <c r="G47" s="70"/>
      <c r="H47" s="45"/>
      <c r="I47" s="71">
        <f>SUM(I33:I46)</f>
        <v>0</v>
      </c>
      <c r="J47" s="105">
        <f>SUM(J33:J46)</f>
        <v>0</v>
      </c>
      <c r="K47" s="72">
        <f>SUM(K33:K46)</f>
        <v>0</v>
      </c>
    </row>
    <row r="48" spans="2:11" s="18" customFormat="1" ht="16" outlineLevel="1" x14ac:dyDescent="0.2">
      <c r="F48" s="73"/>
      <c r="G48" s="74"/>
    </row>
    <row r="49" spans="2:11" s="18" customFormat="1" ht="16" outlineLevel="1" x14ac:dyDescent="0.2">
      <c r="B49" s="54" t="s">
        <v>31</v>
      </c>
      <c r="C49" s="54"/>
      <c r="D49" s="54"/>
      <c r="E49" s="54"/>
      <c r="F49" s="75" t="s">
        <v>3</v>
      </c>
      <c r="G49" s="77"/>
      <c r="H49" s="54"/>
      <c r="I49" s="54" t="s">
        <v>2</v>
      </c>
      <c r="J49" s="54" t="s">
        <v>2</v>
      </c>
      <c r="K49" s="54" t="s">
        <v>2</v>
      </c>
    </row>
    <row r="50" spans="2:11" s="18" customFormat="1" ht="16" outlineLevel="1" x14ac:dyDescent="0.2">
      <c r="B50" s="57"/>
      <c r="C50" s="58" t="s">
        <v>81</v>
      </c>
      <c r="D50" s="58"/>
      <c r="E50" s="58"/>
      <c r="F50" s="59"/>
      <c r="G50" s="78"/>
      <c r="I50" s="61">
        <f t="shared" ref="I50:I59" si="4">F50*B50</f>
        <v>0</v>
      </c>
      <c r="J50" s="66"/>
      <c r="K50" s="65">
        <f>-(I50-J50)</f>
        <v>0</v>
      </c>
    </row>
    <row r="51" spans="2:11" s="18" customFormat="1" ht="16" outlineLevel="1" x14ac:dyDescent="0.2">
      <c r="B51" s="57"/>
      <c r="C51" s="58" t="s">
        <v>82</v>
      </c>
      <c r="D51" s="58"/>
      <c r="E51" s="58"/>
      <c r="F51" s="59"/>
      <c r="G51" s="78"/>
      <c r="I51" s="61">
        <f t="shared" si="4"/>
        <v>0</v>
      </c>
      <c r="J51" s="66"/>
      <c r="K51" s="65">
        <f t="shared" ref="K51:K61" si="5">-(I51-J51)</f>
        <v>0</v>
      </c>
    </row>
    <row r="52" spans="2:11" s="18" customFormat="1" ht="16" outlineLevel="1" x14ac:dyDescent="0.2">
      <c r="B52" s="57"/>
      <c r="C52" s="58" t="s">
        <v>11</v>
      </c>
      <c r="D52" s="58"/>
      <c r="E52" s="58"/>
      <c r="F52" s="59"/>
      <c r="G52" s="78"/>
      <c r="I52" s="61">
        <f t="shared" si="4"/>
        <v>0</v>
      </c>
      <c r="J52" s="66"/>
      <c r="K52" s="65">
        <f t="shared" si="5"/>
        <v>0</v>
      </c>
    </row>
    <row r="53" spans="2:11" s="18" customFormat="1" ht="16" outlineLevel="1" x14ac:dyDescent="0.2">
      <c r="B53" s="57"/>
      <c r="C53" s="58" t="s">
        <v>110</v>
      </c>
      <c r="D53" s="58"/>
      <c r="E53" s="58"/>
      <c r="F53" s="59"/>
      <c r="G53" s="78"/>
      <c r="I53" s="61">
        <f t="shared" si="4"/>
        <v>0</v>
      </c>
      <c r="J53" s="66"/>
      <c r="K53" s="65">
        <f t="shared" si="5"/>
        <v>0</v>
      </c>
    </row>
    <row r="54" spans="2:11" s="18" customFormat="1" ht="16" outlineLevel="1" x14ac:dyDescent="0.2">
      <c r="B54" s="57"/>
      <c r="C54" s="58" t="s">
        <v>12</v>
      </c>
      <c r="D54" s="58"/>
      <c r="E54" s="58"/>
      <c r="F54" s="59"/>
      <c r="G54" s="78"/>
      <c r="I54" s="61">
        <f t="shared" si="4"/>
        <v>0</v>
      </c>
      <c r="J54" s="66"/>
      <c r="K54" s="65">
        <f t="shared" si="5"/>
        <v>0</v>
      </c>
    </row>
    <row r="55" spans="2:11" s="18" customFormat="1" ht="16" outlineLevel="1" x14ac:dyDescent="0.2">
      <c r="B55" s="57"/>
      <c r="C55" s="58" t="s">
        <v>87</v>
      </c>
      <c r="D55" s="58"/>
      <c r="E55" s="58"/>
      <c r="F55" s="59"/>
      <c r="G55" s="78"/>
      <c r="I55" s="61">
        <f t="shared" si="4"/>
        <v>0</v>
      </c>
      <c r="J55" s="66"/>
      <c r="K55" s="65">
        <f t="shared" si="5"/>
        <v>0</v>
      </c>
    </row>
    <row r="56" spans="2:11" s="18" customFormat="1" ht="16" outlineLevel="1" x14ac:dyDescent="0.2">
      <c r="B56" s="57"/>
      <c r="C56" s="58" t="s">
        <v>86</v>
      </c>
      <c r="D56" s="58"/>
      <c r="E56" s="58"/>
      <c r="F56" s="59"/>
      <c r="G56" s="78"/>
      <c r="I56" s="61">
        <f t="shared" si="4"/>
        <v>0</v>
      </c>
      <c r="J56" s="66"/>
      <c r="K56" s="65">
        <f t="shared" si="5"/>
        <v>0</v>
      </c>
    </row>
    <row r="57" spans="2:11" s="18" customFormat="1" ht="16" outlineLevel="1" x14ac:dyDescent="0.2">
      <c r="B57" s="57"/>
      <c r="C57" s="58" t="s">
        <v>58</v>
      </c>
      <c r="D57" s="58"/>
      <c r="E57" s="58"/>
      <c r="F57" s="59"/>
      <c r="G57" s="78"/>
      <c r="I57" s="67">
        <f t="shared" si="4"/>
        <v>0</v>
      </c>
      <c r="J57" s="68"/>
      <c r="K57" s="65">
        <f t="shared" si="5"/>
        <v>0</v>
      </c>
    </row>
    <row r="58" spans="2:11" s="18" customFormat="1" ht="16" outlineLevel="1" x14ac:dyDescent="0.2">
      <c r="B58" s="57"/>
      <c r="C58" s="58" t="s">
        <v>88</v>
      </c>
      <c r="D58" s="58"/>
      <c r="E58" s="58"/>
      <c r="F58" s="59"/>
      <c r="G58" s="78"/>
      <c r="I58" s="67">
        <f t="shared" si="4"/>
        <v>0</v>
      </c>
      <c r="J58" s="68"/>
      <c r="K58" s="65">
        <f t="shared" si="5"/>
        <v>0</v>
      </c>
    </row>
    <row r="59" spans="2:11" s="18" customFormat="1" ht="16" outlineLevel="1" x14ac:dyDescent="0.2">
      <c r="B59" s="57"/>
      <c r="C59" s="58" t="s">
        <v>18</v>
      </c>
      <c r="D59" s="58"/>
      <c r="E59" s="58"/>
      <c r="F59" s="59"/>
      <c r="G59" s="78"/>
      <c r="I59" s="67">
        <f t="shared" si="4"/>
        <v>0</v>
      </c>
      <c r="J59" s="68"/>
      <c r="K59" s="65">
        <f t="shared" si="5"/>
        <v>0</v>
      </c>
    </row>
    <row r="60" spans="2:11" s="18" customFormat="1" ht="16" outlineLevel="1" x14ac:dyDescent="0.2">
      <c r="B60" s="57"/>
      <c r="C60" s="58"/>
      <c r="D60" s="58"/>
      <c r="E60" s="58"/>
      <c r="F60" s="59"/>
      <c r="G60" s="78"/>
      <c r="I60" s="67"/>
      <c r="J60" s="68"/>
      <c r="K60" s="65">
        <f t="shared" si="5"/>
        <v>0</v>
      </c>
    </row>
    <row r="61" spans="2:11" s="18" customFormat="1" ht="17" outlineLevel="1" thickBot="1" x14ac:dyDescent="0.25">
      <c r="B61" s="57"/>
      <c r="C61" s="58" t="s">
        <v>91</v>
      </c>
      <c r="D61" s="58"/>
      <c r="E61" s="58"/>
      <c r="F61" s="59"/>
      <c r="G61" s="78"/>
      <c r="I61" s="67">
        <f t="shared" ref="I61" si="6">F61*B61</f>
        <v>0</v>
      </c>
      <c r="J61" s="68"/>
      <c r="K61" s="65">
        <f t="shared" si="5"/>
        <v>0</v>
      </c>
    </row>
    <row r="62" spans="2:11" s="18" customFormat="1" ht="17" outlineLevel="1" thickBot="1" x14ac:dyDescent="0.25">
      <c r="B62" s="45" t="s">
        <v>32</v>
      </c>
      <c r="C62" s="45"/>
      <c r="D62" s="45"/>
      <c r="E62" s="45"/>
      <c r="F62" s="79"/>
      <c r="G62" s="80"/>
      <c r="H62" s="45"/>
      <c r="I62" s="71">
        <f>SUM(I50:I61)</f>
        <v>0</v>
      </c>
      <c r="J62" s="72">
        <f>SUM(J50:J61)</f>
        <v>0</v>
      </c>
      <c r="K62" s="72">
        <f>SUM(K50:K61)</f>
        <v>0</v>
      </c>
    </row>
    <row r="63" spans="2:11" s="18" customFormat="1" ht="16" x14ac:dyDescent="0.2">
      <c r="F63" s="20"/>
      <c r="G63" s="21"/>
    </row>
    <row r="64" spans="2:11" s="18" customFormat="1" ht="17" thickBot="1" x14ac:dyDescent="0.25">
      <c r="B64" s="45"/>
      <c r="F64" s="20"/>
      <c r="G64" s="21"/>
      <c r="I64" s="81" t="s">
        <v>52</v>
      </c>
      <c r="J64" s="81" t="s">
        <v>52</v>
      </c>
      <c r="K64" s="81" t="s">
        <v>52</v>
      </c>
    </row>
    <row r="65" spans="2:11" s="18" customFormat="1" ht="17" thickBot="1" x14ac:dyDescent="0.25">
      <c r="B65" s="45" t="s">
        <v>53</v>
      </c>
      <c r="F65" s="20"/>
      <c r="G65" s="21"/>
      <c r="I65" s="82">
        <f>I30+I47+I62</f>
        <v>0</v>
      </c>
      <c r="J65" s="83">
        <f>J62+J47+J30</f>
        <v>0</v>
      </c>
      <c r="K65" s="83">
        <f>-(I65-J65)</f>
        <v>0</v>
      </c>
    </row>
    <row r="66" spans="2:11" s="18" customFormat="1" ht="17" thickBot="1" x14ac:dyDescent="0.25">
      <c r="B66" s="45" t="s">
        <v>57</v>
      </c>
      <c r="F66" s="20"/>
      <c r="G66" s="21"/>
      <c r="I66" s="84"/>
      <c r="J66" s="106"/>
      <c r="K66" s="106">
        <f t="shared" ref="K66:K78" si="7">-(I66-J66)</f>
        <v>0</v>
      </c>
    </row>
    <row r="67" spans="2:11" s="18" customFormat="1" ht="17" thickBot="1" x14ac:dyDescent="0.25">
      <c r="B67" s="45" t="s">
        <v>51</v>
      </c>
      <c r="F67" s="20"/>
      <c r="G67" s="21"/>
      <c r="I67" s="84"/>
      <c r="J67" s="106"/>
      <c r="K67" s="106">
        <f t="shared" si="7"/>
        <v>0</v>
      </c>
    </row>
    <row r="68" spans="2:11" s="18" customFormat="1" ht="17" thickBot="1" x14ac:dyDescent="0.25">
      <c r="B68" s="45" t="s">
        <v>48</v>
      </c>
      <c r="F68" s="20"/>
      <c r="G68" s="21"/>
      <c r="I68" s="84"/>
      <c r="J68" s="106"/>
      <c r="K68" s="106">
        <f t="shared" si="7"/>
        <v>0</v>
      </c>
    </row>
    <row r="69" spans="2:11" s="18" customFormat="1" ht="17" thickBot="1" x14ac:dyDescent="0.25">
      <c r="B69" s="45" t="s">
        <v>89</v>
      </c>
      <c r="F69" s="20"/>
      <c r="G69" s="21"/>
      <c r="I69" s="84"/>
      <c r="J69" s="106"/>
      <c r="K69" s="106">
        <f t="shared" si="7"/>
        <v>0</v>
      </c>
    </row>
    <row r="70" spans="2:11" s="18" customFormat="1" ht="17" thickBot="1" x14ac:dyDescent="0.25">
      <c r="B70" s="45" t="s">
        <v>49</v>
      </c>
      <c r="F70" s="20"/>
      <c r="G70" s="21"/>
      <c r="I70" s="84"/>
      <c r="J70" s="106"/>
      <c r="K70" s="106">
        <f t="shared" si="7"/>
        <v>0</v>
      </c>
    </row>
    <row r="71" spans="2:11" s="18" customFormat="1" ht="17" thickBot="1" x14ac:dyDescent="0.25">
      <c r="B71" s="45" t="s">
        <v>50</v>
      </c>
      <c r="F71" s="20"/>
      <c r="G71" s="21"/>
      <c r="I71" s="84"/>
      <c r="J71" s="106"/>
      <c r="K71" s="106">
        <f t="shared" si="7"/>
        <v>0</v>
      </c>
    </row>
    <row r="72" spans="2:11" s="18" customFormat="1" ht="17" thickBot="1" x14ac:dyDescent="0.25">
      <c r="B72" s="45" t="s">
        <v>54</v>
      </c>
      <c r="F72" s="20"/>
      <c r="G72" s="21"/>
      <c r="I72" s="85"/>
      <c r="J72" s="108"/>
      <c r="K72" s="106">
        <f t="shared" si="7"/>
        <v>0</v>
      </c>
    </row>
    <row r="73" spans="2:11" s="18" customFormat="1" ht="17" thickBot="1" x14ac:dyDescent="0.25">
      <c r="B73" s="45" t="s">
        <v>90</v>
      </c>
      <c r="F73" s="20"/>
      <c r="G73" s="21"/>
      <c r="I73" s="85"/>
      <c r="J73" s="108"/>
      <c r="K73" s="106">
        <f t="shared" si="7"/>
        <v>0</v>
      </c>
    </row>
    <row r="74" spans="2:11" s="18" customFormat="1" ht="17" thickBot="1" x14ac:dyDescent="0.25">
      <c r="B74" s="45" t="s">
        <v>34</v>
      </c>
      <c r="F74" s="20"/>
      <c r="G74" s="21"/>
      <c r="I74" s="85"/>
      <c r="J74" s="108"/>
      <c r="K74" s="106">
        <f t="shared" si="7"/>
        <v>0</v>
      </c>
    </row>
    <row r="75" spans="2:11" s="18" customFormat="1" ht="17" thickBot="1" x14ac:dyDescent="0.25">
      <c r="B75" s="45" t="s">
        <v>33</v>
      </c>
      <c r="F75" s="20"/>
      <c r="G75" s="21"/>
      <c r="I75" s="86">
        <f>3*E8</f>
        <v>0</v>
      </c>
      <c r="J75" s="109">
        <f>I75</f>
        <v>0</v>
      </c>
      <c r="K75" s="83">
        <f t="shared" si="7"/>
        <v>0</v>
      </c>
    </row>
    <row r="76" spans="2:11" s="18" customFormat="1" ht="17" thickBot="1" x14ac:dyDescent="0.25">
      <c r="B76" s="45" t="s">
        <v>17</v>
      </c>
      <c r="F76" s="20"/>
      <c r="G76" s="21"/>
      <c r="I76" s="85">
        <f>E7*0.02</f>
        <v>0</v>
      </c>
      <c r="J76" s="108">
        <f>I76</f>
        <v>0</v>
      </c>
      <c r="K76" s="106">
        <f t="shared" si="7"/>
        <v>0</v>
      </c>
    </row>
    <row r="77" spans="2:11" s="18" customFormat="1" ht="17" thickBot="1" x14ac:dyDescent="0.25">
      <c r="B77" s="45" t="s">
        <v>37</v>
      </c>
      <c r="F77" s="20"/>
      <c r="G77" s="21"/>
      <c r="I77" s="86"/>
      <c r="J77" s="109">
        <f>I77</f>
        <v>0</v>
      </c>
      <c r="K77" s="83">
        <f t="shared" si="7"/>
        <v>0</v>
      </c>
    </row>
    <row r="78" spans="2:11" s="18" customFormat="1" ht="17" thickBot="1" x14ac:dyDescent="0.25">
      <c r="B78" s="45" t="s">
        <v>38</v>
      </c>
      <c r="F78" s="20"/>
      <c r="G78" s="21"/>
      <c r="I78" s="86">
        <f>E10*E13/12*3+E14</f>
        <v>0</v>
      </c>
      <c r="J78" s="109">
        <f>I78</f>
        <v>0</v>
      </c>
      <c r="K78" s="83">
        <f t="shared" si="7"/>
        <v>0</v>
      </c>
    </row>
    <row r="79" spans="2:11" s="18" customFormat="1" ht="16" x14ac:dyDescent="0.2">
      <c r="F79" s="20"/>
      <c r="G79" s="21"/>
    </row>
    <row r="80" spans="2:11" s="18" customFormat="1" ht="17" thickBot="1" x14ac:dyDescent="0.25">
      <c r="B80" s="87" t="s">
        <v>19</v>
      </c>
      <c r="C80" s="88"/>
      <c r="D80" s="88"/>
      <c r="E80" s="88"/>
      <c r="F80" s="89"/>
      <c r="G80" s="90"/>
      <c r="H80" s="88"/>
      <c r="I80" s="91">
        <f>SUM(I65:I79)</f>
        <v>0</v>
      </c>
      <c r="J80" s="92">
        <f>SUM(J65:J79)</f>
        <v>0</v>
      </c>
      <c r="K80" s="92">
        <f>SUM(K65:K79)</f>
        <v>0</v>
      </c>
    </row>
    <row r="81" spans="2:11" s="18" customFormat="1" ht="17" thickTop="1" x14ac:dyDescent="0.2">
      <c r="F81" s="20"/>
      <c r="G81" s="21"/>
    </row>
    <row r="82" spans="2:11" s="18" customFormat="1" ht="16" x14ac:dyDescent="0.2">
      <c r="F82" s="20"/>
      <c r="G82" s="21"/>
    </row>
    <row r="83" spans="2:11" s="18" customFormat="1" ht="17" thickBot="1" x14ac:dyDescent="0.25">
      <c r="B83" s="45" t="s">
        <v>20</v>
      </c>
      <c r="C83" s="45"/>
      <c r="D83" s="45"/>
      <c r="E83" s="45"/>
      <c r="F83" s="20"/>
      <c r="G83" s="21"/>
      <c r="H83" s="45"/>
      <c r="I83" s="45"/>
      <c r="J83" s="45"/>
      <c r="K83" s="45"/>
    </row>
    <row r="84" spans="2:11" s="18" customFormat="1" ht="16" x14ac:dyDescent="0.2">
      <c r="B84" s="18" t="s">
        <v>42</v>
      </c>
      <c r="F84" s="20"/>
      <c r="G84" s="21"/>
      <c r="I84" s="110"/>
      <c r="J84" s="112">
        <f>I84</f>
        <v>0</v>
      </c>
      <c r="K84" s="94"/>
    </row>
    <row r="85" spans="2:11" s="18" customFormat="1" ht="17" thickBot="1" x14ac:dyDescent="0.25">
      <c r="B85" s="18" t="s">
        <v>43</v>
      </c>
      <c r="F85" s="20"/>
      <c r="G85" s="21"/>
      <c r="I85" s="111"/>
      <c r="J85" s="113">
        <f>I85</f>
        <v>0</v>
      </c>
      <c r="K85" s="94"/>
    </row>
    <row r="86" spans="2:11" s="18" customFormat="1" ht="16" x14ac:dyDescent="0.2">
      <c r="F86" s="20"/>
      <c r="G86" s="21"/>
    </row>
    <row r="87" spans="2:11" s="18" customFormat="1" ht="16" x14ac:dyDescent="0.2">
      <c r="B87" s="95" t="s">
        <v>23</v>
      </c>
      <c r="C87" s="58"/>
      <c r="D87" s="58"/>
      <c r="E87" s="58"/>
      <c r="F87" s="96"/>
      <c r="G87" s="97"/>
      <c r="H87" s="58"/>
      <c r="I87" s="58"/>
      <c r="J87" s="58"/>
      <c r="K87" s="58"/>
    </row>
    <row r="88" spans="2:11" s="18" customFormat="1" ht="16" x14ac:dyDescent="0.2">
      <c r="B88" s="45" t="s">
        <v>44</v>
      </c>
      <c r="F88" s="20"/>
      <c r="G88" s="21"/>
      <c r="I88" s="98">
        <f>I85-I80-E7</f>
        <v>0</v>
      </c>
      <c r="J88" s="98">
        <f>J85-J80-E7</f>
        <v>0</v>
      </c>
      <c r="K88" s="99"/>
    </row>
    <row r="89" spans="2:11" s="18" customFormat="1" ht="16" x14ac:dyDescent="0.2">
      <c r="B89" s="18" t="s">
        <v>21</v>
      </c>
      <c r="F89" s="20"/>
      <c r="G89" s="21"/>
      <c r="I89" s="100">
        <f>I88*0.3</f>
        <v>0</v>
      </c>
      <c r="J89" s="100">
        <f>J88*0.3</f>
        <v>0</v>
      </c>
      <c r="K89" s="101"/>
    </row>
    <row r="90" spans="2:11" s="18" customFormat="1" ht="16" x14ac:dyDescent="0.2">
      <c r="B90" s="45" t="s">
        <v>22</v>
      </c>
      <c r="F90" s="20"/>
      <c r="G90" s="21"/>
      <c r="I90" s="98">
        <f>I88*0.7</f>
        <v>0</v>
      </c>
      <c r="J90" s="98">
        <f>J88*0.7</f>
        <v>0</v>
      </c>
      <c r="K90" s="99"/>
    </row>
    <row r="91" spans="2:11" s="18" customFormat="1" ht="16" x14ac:dyDescent="0.2">
      <c r="B91" s="45" t="s">
        <v>41</v>
      </c>
      <c r="F91" s="20"/>
      <c r="G91" s="21"/>
      <c r="I91" s="102" t="e">
        <f>I90/E11</f>
        <v>#DIV/0!</v>
      </c>
      <c r="J91" s="102" t="e">
        <f>J90/E11</f>
        <v>#DIV/0!</v>
      </c>
      <c r="K91" s="103"/>
    </row>
    <row r="92" spans="2:11" s="18" customFormat="1" ht="16" x14ac:dyDescent="0.2">
      <c r="F92" s="20"/>
      <c r="G92" s="21"/>
    </row>
    <row r="93" spans="2:11" s="18" customFormat="1" ht="16" x14ac:dyDescent="0.2">
      <c r="B93" s="95" t="s">
        <v>24</v>
      </c>
      <c r="C93" s="58"/>
      <c r="D93" s="58"/>
      <c r="E93" s="58"/>
      <c r="F93" s="96"/>
      <c r="G93" s="97"/>
      <c r="H93" s="58"/>
      <c r="I93" s="58"/>
      <c r="J93" s="58"/>
      <c r="K93" s="58"/>
    </row>
    <row r="94" spans="2:11" s="18" customFormat="1" ht="16" x14ac:dyDescent="0.2">
      <c r="B94" s="45" t="s">
        <v>27</v>
      </c>
      <c r="F94" s="20"/>
      <c r="G94" s="21"/>
      <c r="I94" s="104" t="e">
        <f>(E9-E8)*12/(E7*1.02+I80)</f>
        <v>#DIV/0!</v>
      </c>
      <c r="J94" s="104" t="e">
        <f>(E9-E8)*12/(E7*1.02+J80)</f>
        <v>#DIV/0!</v>
      </c>
      <c r="K94" s="104"/>
    </row>
    <row r="95" spans="2:11" s="18" customFormat="1" ht="16" x14ac:dyDescent="0.2">
      <c r="B95" s="18" t="s">
        <v>25</v>
      </c>
      <c r="F95" s="20"/>
      <c r="G95" s="21"/>
      <c r="I95" s="100"/>
      <c r="J95" s="100"/>
      <c r="K95" s="100"/>
    </row>
    <row r="96" spans="2:11" s="18" customFormat="1" ht="17" thickBot="1" x14ac:dyDescent="0.25">
      <c r="F96" s="20"/>
      <c r="G96" s="21"/>
    </row>
    <row r="97" spans="2:11" s="18" customFormat="1" ht="16" x14ac:dyDescent="0.2">
      <c r="B97" s="11" t="s">
        <v>28</v>
      </c>
      <c r="C97" s="12"/>
      <c r="D97" s="12"/>
      <c r="E97" s="12"/>
      <c r="F97" s="13"/>
      <c r="G97" s="14"/>
      <c r="H97" s="12"/>
      <c r="I97" s="15"/>
      <c r="J97" s="16"/>
      <c r="K97" s="17"/>
    </row>
    <row r="98" spans="2:11" s="18" customFormat="1" ht="16" x14ac:dyDescent="0.2">
      <c r="B98" s="19" t="s">
        <v>45</v>
      </c>
      <c r="F98" s="20"/>
      <c r="G98" s="21"/>
      <c r="I98" s="22">
        <f>I84-I80-E7</f>
        <v>0</v>
      </c>
      <c r="J98" s="23">
        <f>J84-J80-E7</f>
        <v>0</v>
      </c>
      <c r="K98" s="24"/>
    </row>
    <row r="99" spans="2:11" s="18" customFormat="1" ht="16" x14ac:dyDescent="0.2">
      <c r="B99" s="25" t="s">
        <v>21</v>
      </c>
      <c r="F99" s="20"/>
      <c r="G99" s="21"/>
      <c r="I99" s="26">
        <f>I98*0.3</f>
        <v>0</v>
      </c>
      <c r="J99" s="27">
        <f>J98*0.3</f>
        <v>0</v>
      </c>
      <c r="K99" s="28"/>
    </row>
    <row r="100" spans="2:11" s="18" customFormat="1" ht="16" x14ac:dyDescent="0.2">
      <c r="B100" s="29" t="s">
        <v>22</v>
      </c>
      <c r="C100" s="30"/>
      <c r="D100" s="30"/>
      <c r="E100" s="30"/>
      <c r="F100" s="31"/>
      <c r="G100" s="32"/>
      <c r="H100" s="30"/>
      <c r="I100" s="33">
        <f>I98*0.7</f>
        <v>0</v>
      </c>
      <c r="J100" s="34">
        <f>J98*0.7</f>
        <v>0</v>
      </c>
      <c r="K100" s="24"/>
    </row>
    <row r="101" spans="2:11" s="18" customFormat="1" ht="17" thickBot="1" x14ac:dyDescent="0.25">
      <c r="B101" s="35" t="s">
        <v>41</v>
      </c>
      <c r="C101" s="36"/>
      <c r="D101" s="36"/>
      <c r="E101" s="36"/>
      <c r="F101" s="37"/>
      <c r="G101" s="38"/>
      <c r="H101" s="36"/>
      <c r="I101" s="39" t="e">
        <f>I100/E11</f>
        <v>#DIV/0!</v>
      </c>
      <c r="J101" s="40" t="e">
        <f>J100/E11</f>
        <v>#DIV/0!</v>
      </c>
      <c r="K101" s="41"/>
    </row>
    <row r="102" spans="2:11" x14ac:dyDescent="0.2">
      <c r="C102" s="3"/>
      <c r="D102" s="3"/>
      <c r="E102" s="3"/>
      <c r="F102" s="4"/>
      <c r="H102" s="3"/>
      <c r="I102" s="5"/>
      <c r="J102" s="5"/>
      <c r="K102" s="5"/>
    </row>
  </sheetData>
  <conditionalFormatting sqref="I98:I101">
    <cfRule type="cellIs" dxfId="2" priority="3" operator="lessThan">
      <formula>0</formula>
    </cfRule>
  </conditionalFormatting>
  <conditionalFormatting sqref="J98:J101">
    <cfRule type="cellIs" dxfId="1" priority="2" operator="lessThan">
      <formula>0</formula>
    </cfRule>
  </conditionalFormatting>
  <conditionalFormatting sqref="K98:K10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K102"/>
  <sheetViews>
    <sheetView showGridLines="0" topLeftCell="B69" zoomScaleNormal="100" workbookViewId="0">
      <selection activeCell="M101" sqref="M101"/>
    </sheetView>
  </sheetViews>
  <sheetFormatPr baseColWidth="10" defaultColWidth="8.83203125" defaultRowHeight="15" outlineLevelRow="1" x14ac:dyDescent="0.2"/>
  <cols>
    <col min="1" max="1" width="3.83203125" style="1" customWidth="1"/>
    <col min="2" max="2" width="7.5" style="1" customWidth="1"/>
    <col min="3" max="3" width="11.5" style="1" customWidth="1"/>
    <col min="4" max="4" width="8.83203125" style="1"/>
    <col min="5" max="5" width="24.1640625" style="1" customWidth="1"/>
    <col min="6" max="6" width="9.33203125" style="2" bestFit="1" customWidth="1"/>
    <col min="7" max="7" width="18.5" style="6" bestFit="1" customWidth="1"/>
    <col min="8" max="8" width="6.5" style="1" customWidth="1"/>
    <col min="9" max="10" width="19.83203125" style="1" customWidth="1"/>
    <col min="11" max="11" width="20.83203125" style="1" customWidth="1"/>
    <col min="12" max="16384" width="8.83203125" style="1"/>
  </cols>
  <sheetData>
    <row r="2" spans="2:11" ht="21" x14ac:dyDescent="0.25">
      <c r="B2" s="8" t="s">
        <v>98</v>
      </c>
      <c r="C2" s="8"/>
      <c r="D2" s="8"/>
      <c r="E2" s="8"/>
      <c r="F2" s="9"/>
      <c r="G2" s="10"/>
      <c r="H2" s="8"/>
      <c r="I2" s="8"/>
      <c r="J2" s="8"/>
      <c r="K2" s="8"/>
    </row>
    <row r="3" spans="2:11" s="18" customFormat="1" ht="16" x14ac:dyDescent="0.2">
      <c r="B3" s="42" t="s">
        <v>13</v>
      </c>
      <c r="C3" s="42"/>
      <c r="D3" s="42"/>
      <c r="E3" s="42"/>
      <c r="F3" s="43"/>
      <c r="G3" s="44"/>
      <c r="H3" s="42"/>
      <c r="I3" s="42"/>
      <c r="J3" s="42"/>
      <c r="K3" s="42"/>
    </row>
    <row r="4" spans="2:11" s="18" customFormat="1" ht="16" x14ac:dyDescent="0.2">
      <c r="F4" s="20"/>
      <c r="G4" s="21"/>
    </row>
    <row r="5" spans="2:11" s="18" customFormat="1" ht="16" x14ac:dyDescent="0.2">
      <c r="B5" s="45" t="s">
        <v>93</v>
      </c>
      <c r="E5" s="43" t="s">
        <v>92</v>
      </c>
      <c r="G5" s="21"/>
      <c r="I5" s="20"/>
      <c r="J5" s="20"/>
      <c r="K5" s="20"/>
    </row>
    <row r="6" spans="2:11" s="18" customFormat="1" ht="16" x14ac:dyDescent="0.2">
      <c r="B6" s="45" t="s">
        <v>0</v>
      </c>
      <c r="E6" s="46">
        <v>46.5</v>
      </c>
      <c r="F6" s="18" t="s">
        <v>1</v>
      </c>
      <c r="G6" s="21"/>
      <c r="I6" s="20"/>
      <c r="J6" s="20"/>
      <c r="K6" s="20"/>
    </row>
    <row r="7" spans="2:11" s="18" customFormat="1" ht="16" x14ac:dyDescent="0.2">
      <c r="B7" s="45" t="s">
        <v>3</v>
      </c>
      <c r="E7" s="47">
        <v>193000</v>
      </c>
      <c r="F7" s="18" t="s">
        <v>15</v>
      </c>
      <c r="G7" s="48">
        <f>E7/E6</f>
        <v>4150.5376344086026</v>
      </c>
      <c r="H7" s="21" t="s">
        <v>16</v>
      </c>
    </row>
    <row r="8" spans="2:11" s="18" customFormat="1" ht="16" x14ac:dyDescent="0.2">
      <c r="B8" s="45" t="s">
        <v>14</v>
      </c>
      <c r="E8" s="47">
        <v>180</v>
      </c>
      <c r="F8" s="18" t="s">
        <v>15</v>
      </c>
      <c r="G8" s="49">
        <f>E8/E6</f>
        <v>3.870967741935484</v>
      </c>
      <c r="H8" s="21" t="s">
        <v>16</v>
      </c>
    </row>
    <row r="9" spans="2:11" s="18" customFormat="1" ht="16" x14ac:dyDescent="0.2">
      <c r="B9" s="45" t="s">
        <v>26</v>
      </c>
      <c r="E9" s="47">
        <v>950</v>
      </c>
      <c r="F9" s="18" t="s">
        <v>15</v>
      </c>
      <c r="G9" s="49">
        <f>E9/E6</f>
        <v>20.43010752688172</v>
      </c>
      <c r="H9" s="21" t="s">
        <v>16</v>
      </c>
    </row>
    <row r="10" spans="2:11" s="18" customFormat="1" ht="16" x14ac:dyDescent="0.2">
      <c r="B10" s="45" t="s">
        <v>35</v>
      </c>
      <c r="E10" s="47">
        <f>0.7*E7</f>
        <v>135100</v>
      </c>
      <c r="F10" s="18" t="s">
        <v>15</v>
      </c>
      <c r="G10" s="21"/>
      <c r="I10" s="20"/>
      <c r="J10" s="20"/>
      <c r="K10" s="20"/>
    </row>
    <row r="11" spans="2:11" s="18" customFormat="1" ht="16" x14ac:dyDescent="0.2">
      <c r="B11" s="45" t="s">
        <v>36</v>
      </c>
      <c r="E11" s="47">
        <f>E7-E10</f>
        <v>57900</v>
      </c>
      <c r="F11" s="18" t="s">
        <v>15</v>
      </c>
      <c r="G11" s="21"/>
    </row>
    <row r="12" spans="2:11" s="18" customFormat="1" ht="16" x14ac:dyDescent="0.2">
      <c r="B12" s="45" t="s">
        <v>40</v>
      </c>
      <c r="E12" s="50"/>
      <c r="G12" s="21"/>
    </row>
    <row r="13" spans="2:11" s="18" customFormat="1" ht="16" x14ac:dyDescent="0.2">
      <c r="B13" s="45" t="s">
        <v>39</v>
      </c>
      <c r="E13" s="51">
        <v>2.5000000000000001E-2</v>
      </c>
      <c r="G13" s="21"/>
    </row>
    <row r="14" spans="2:11" s="18" customFormat="1" ht="16" x14ac:dyDescent="0.2">
      <c r="B14" s="45" t="s">
        <v>99</v>
      </c>
      <c r="E14" s="47">
        <v>750</v>
      </c>
      <c r="G14" s="21"/>
    </row>
    <row r="15" spans="2:11" s="18" customFormat="1" ht="16" x14ac:dyDescent="0.2">
      <c r="B15" s="45"/>
      <c r="E15" s="52"/>
      <c r="G15" s="21"/>
    </row>
    <row r="16" spans="2:11" s="18" customFormat="1" ht="16" x14ac:dyDescent="0.2">
      <c r="B16" s="7" t="s">
        <v>94</v>
      </c>
      <c r="E16" s="52"/>
      <c r="G16" s="21"/>
    </row>
    <row r="17" spans="2:11" s="18" customFormat="1" ht="16" x14ac:dyDescent="0.2">
      <c r="B17" s="45"/>
      <c r="E17" s="53"/>
      <c r="G17" s="21"/>
      <c r="I17" s="30" t="s">
        <v>95</v>
      </c>
      <c r="J17" s="30" t="s">
        <v>96</v>
      </c>
      <c r="K17" s="30" t="s">
        <v>97</v>
      </c>
    </row>
    <row r="18" spans="2:11" s="18" customFormat="1" ht="16" outlineLevel="1" x14ac:dyDescent="0.2">
      <c r="B18" s="54" t="s">
        <v>29</v>
      </c>
      <c r="C18" s="54"/>
      <c r="D18" s="54"/>
      <c r="E18" s="54"/>
      <c r="F18" s="55" t="s">
        <v>3</v>
      </c>
      <c r="G18" s="56" t="s">
        <v>67</v>
      </c>
      <c r="H18" s="54"/>
      <c r="I18" s="54" t="s">
        <v>2</v>
      </c>
      <c r="J18" s="54" t="s">
        <v>2</v>
      </c>
      <c r="K18" s="54" t="s">
        <v>2</v>
      </c>
    </row>
    <row r="19" spans="2:11" s="18" customFormat="1" ht="16" outlineLevel="1" x14ac:dyDescent="0.2">
      <c r="B19" s="57">
        <v>1</v>
      </c>
      <c r="C19" s="58" t="s">
        <v>62</v>
      </c>
      <c r="D19" s="58"/>
      <c r="E19" s="58"/>
      <c r="F19" s="59">
        <v>300</v>
      </c>
      <c r="G19" s="60" t="s">
        <v>68</v>
      </c>
      <c r="I19" s="61">
        <f>F19*B19</f>
        <v>300</v>
      </c>
      <c r="J19" s="62">
        <v>200</v>
      </c>
      <c r="K19" s="63">
        <f>-(I19-J19)</f>
        <v>-100</v>
      </c>
    </row>
    <row r="20" spans="2:11" s="18" customFormat="1" ht="16" outlineLevel="1" x14ac:dyDescent="0.2">
      <c r="B20" s="57">
        <v>0</v>
      </c>
      <c r="C20" s="58" t="s">
        <v>60</v>
      </c>
      <c r="D20" s="58"/>
      <c r="E20" s="58"/>
      <c r="F20" s="59">
        <v>170</v>
      </c>
      <c r="G20" s="60" t="s">
        <v>68</v>
      </c>
      <c r="I20" s="61">
        <f>F20*B20</f>
        <v>0</v>
      </c>
      <c r="J20" s="64"/>
      <c r="K20" s="65">
        <f>-(I20-J20)</f>
        <v>0</v>
      </c>
    </row>
    <row r="21" spans="2:11" s="18" customFormat="1" ht="16" outlineLevel="1" x14ac:dyDescent="0.2">
      <c r="B21" s="57">
        <v>1</v>
      </c>
      <c r="C21" s="58" t="s">
        <v>61</v>
      </c>
      <c r="D21" s="58"/>
      <c r="E21" s="58"/>
      <c r="F21" s="59">
        <v>300</v>
      </c>
      <c r="G21" s="60" t="s">
        <v>68</v>
      </c>
      <c r="I21" s="61">
        <f>F21*B21</f>
        <v>300</v>
      </c>
      <c r="J21" s="66">
        <v>300</v>
      </c>
      <c r="K21" s="65">
        <f>-(I21-J21)</f>
        <v>0</v>
      </c>
    </row>
    <row r="22" spans="2:11" s="18" customFormat="1" ht="16" outlineLevel="1" x14ac:dyDescent="0.2">
      <c r="B22" s="57">
        <v>1</v>
      </c>
      <c r="C22" s="58" t="s">
        <v>65</v>
      </c>
      <c r="D22" s="58"/>
      <c r="E22" s="58"/>
      <c r="F22" s="59">
        <v>480</v>
      </c>
      <c r="G22" s="60" t="s">
        <v>68</v>
      </c>
      <c r="I22" s="67">
        <f t="shared" ref="I22:K29" si="0">F22*B22</f>
        <v>480</v>
      </c>
      <c r="J22" s="68">
        <v>460</v>
      </c>
      <c r="K22" s="65">
        <f t="shared" ref="K21:K29" si="1">-(I22-J22)</f>
        <v>-20</v>
      </c>
    </row>
    <row r="23" spans="2:11" s="18" customFormat="1" ht="16" outlineLevel="1" x14ac:dyDescent="0.2">
      <c r="B23" s="57">
        <v>0</v>
      </c>
      <c r="C23" s="58" t="s">
        <v>69</v>
      </c>
      <c r="D23" s="58"/>
      <c r="E23" s="58"/>
      <c r="F23" s="59">
        <v>1500</v>
      </c>
      <c r="G23" s="60" t="s">
        <v>68</v>
      </c>
      <c r="I23" s="67">
        <f t="shared" si="0"/>
        <v>0</v>
      </c>
      <c r="J23" s="68"/>
      <c r="K23" s="65">
        <f t="shared" si="1"/>
        <v>0</v>
      </c>
    </row>
    <row r="24" spans="2:11" s="18" customFormat="1" ht="16" outlineLevel="1" x14ac:dyDescent="0.2">
      <c r="B24" s="57">
        <v>1</v>
      </c>
      <c r="C24" s="58" t="s">
        <v>63</v>
      </c>
      <c r="D24" s="58"/>
      <c r="E24" s="58"/>
      <c r="F24" s="59">
        <v>130</v>
      </c>
      <c r="G24" s="60" t="s">
        <v>68</v>
      </c>
      <c r="I24" s="67">
        <f t="shared" si="0"/>
        <v>130</v>
      </c>
      <c r="J24" s="68">
        <v>145</v>
      </c>
      <c r="K24" s="65">
        <f t="shared" si="1"/>
        <v>15</v>
      </c>
    </row>
    <row r="25" spans="2:11" s="18" customFormat="1" ht="16" outlineLevel="1" x14ac:dyDescent="0.2">
      <c r="B25" s="57">
        <v>1</v>
      </c>
      <c r="C25" s="58" t="s">
        <v>64</v>
      </c>
      <c r="D25" s="58"/>
      <c r="E25" s="58"/>
      <c r="F25" s="59">
        <v>400</v>
      </c>
      <c r="G25" s="60" t="s">
        <v>68</v>
      </c>
      <c r="I25" s="67">
        <f t="shared" si="0"/>
        <v>400</v>
      </c>
      <c r="J25" s="68">
        <v>385</v>
      </c>
      <c r="K25" s="65">
        <f t="shared" si="1"/>
        <v>-15</v>
      </c>
    </row>
    <row r="26" spans="2:11" s="18" customFormat="1" ht="16" outlineLevel="1" x14ac:dyDescent="0.2">
      <c r="B26" s="57">
        <v>1</v>
      </c>
      <c r="C26" s="58" t="s">
        <v>66</v>
      </c>
      <c r="D26" s="58"/>
      <c r="E26" s="58"/>
      <c r="F26" s="59">
        <v>300</v>
      </c>
      <c r="G26" s="60" t="s">
        <v>70</v>
      </c>
      <c r="I26" s="67">
        <f t="shared" si="0"/>
        <v>300</v>
      </c>
      <c r="J26" s="68">
        <v>320</v>
      </c>
      <c r="K26" s="65">
        <f t="shared" si="1"/>
        <v>20</v>
      </c>
    </row>
    <row r="27" spans="2:11" s="18" customFormat="1" ht="16" outlineLevel="1" x14ac:dyDescent="0.2">
      <c r="B27" s="57">
        <v>1</v>
      </c>
      <c r="C27" s="58" t="s">
        <v>47</v>
      </c>
      <c r="D27" s="58"/>
      <c r="E27" s="58"/>
      <c r="F27" s="59">
        <v>2000</v>
      </c>
      <c r="G27" s="60" t="s">
        <v>70</v>
      </c>
      <c r="I27" s="67">
        <f t="shared" si="0"/>
        <v>2000</v>
      </c>
      <c r="J27" s="68">
        <v>2100</v>
      </c>
      <c r="K27" s="65">
        <f t="shared" si="1"/>
        <v>100</v>
      </c>
    </row>
    <row r="28" spans="2:11" s="18" customFormat="1" ht="16" outlineLevel="1" x14ac:dyDescent="0.2">
      <c r="B28" s="57">
        <v>1</v>
      </c>
      <c r="C28" s="58" t="s">
        <v>8</v>
      </c>
      <c r="D28" s="58"/>
      <c r="E28" s="58"/>
      <c r="F28" s="59">
        <v>100</v>
      </c>
      <c r="G28" s="60" t="s">
        <v>71</v>
      </c>
      <c r="I28" s="67">
        <f t="shared" si="0"/>
        <v>100</v>
      </c>
      <c r="J28" s="68">
        <v>110</v>
      </c>
      <c r="K28" s="65">
        <f t="shared" si="1"/>
        <v>10</v>
      </c>
    </row>
    <row r="29" spans="2:11" s="18" customFormat="1" ht="17" outlineLevel="1" thickBot="1" x14ac:dyDescent="0.25">
      <c r="B29" s="57">
        <v>1</v>
      </c>
      <c r="C29" s="58" t="s">
        <v>58</v>
      </c>
      <c r="D29" s="58"/>
      <c r="E29" s="58"/>
      <c r="F29" s="59">
        <v>50</v>
      </c>
      <c r="G29" s="60" t="s">
        <v>75</v>
      </c>
      <c r="I29" s="67">
        <f t="shared" si="0"/>
        <v>50</v>
      </c>
      <c r="J29" s="68">
        <v>80</v>
      </c>
      <c r="K29" s="65">
        <f t="shared" si="1"/>
        <v>30</v>
      </c>
    </row>
    <row r="30" spans="2:11" s="18" customFormat="1" ht="17" outlineLevel="1" thickBot="1" x14ac:dyDescent="0.25">
      <c r="B30" s="45" t="s">
        <v>4</v>
      </c>
      <c r="C30" s="45"/>
      <c r="D30" s="45"/>
      <c r="E30" s="45"/>
      <c r="F30" s="69"/>
      <c r="G30" s="70"/>
      <c r="H30" s="45"/>
      <c r="I30" s="71">
        <f>SUM(I19:I29)</f>
        <v>4060</v>
      </c>
      <c r="J30" s="72">
        <f>SUM(J19:J29)</f>
        <v>4100</v>
      </c>
      <c r="K30" s="72">
        <f>SUM(K19:K29)</f>
        <v>40</v>
      </c>
    </row>
    <row r="31" spans="2:11" s="18" customFormat="1" ht="16" outlineLevel="1" x14ac:dyDescent="0.2">
      <c r="F31" s="73"/>
      <c r="G31" s="74"/>
    </row>
    <row r="32" spans="2:11" s="18" customFormat="1" ht="16" outlineLevel="1" x14ac:dyDescent="0.2">
      <c r="B32" s="54" t="s">
        <v>30</v>
      </c>
      <c r="C32" s="54"/>
      <c r="D32" s="54"/>
      <c r="E32" s="54"/>
      <c r="F32" s="75" t="s">
        <v>3</v>
      </c>
      <c r="G32" s="56" t="s">
        <v>67</v>
      </c>
      <c r="H32" s="54"/>
      <c r="I32" s="54" t="s">
        <v>2</v>
      </c>
      <c r="J32" s="54" t="s">
        <v>2</v>
      </c>
      <c r="K32" s="54" t="s">
        <v>2</v>
      </c>
    </row>
    <row r="33" spans="2:11" s="18" customFormat="1" ht="16" outlineLevel="1" x14ac:dyDescent="0.2">
      <c r="B33" s="57">
        <v>1</v>
      </c>
      <c r="C33" s="58" t="s">
        <v>6</v>
      </c>
      <c r="D33" s="58"/>
      <c r="E33" s="58"/>
      <c r="F33" s="59">
        <v>100</v>
      </c>
      <c r="G33" s="60" t="s">
        <v>73</v>
      </c>
      <c r="I33" s="61">
        <f>F33*B33</f>
        <v>100</v>
      </c>
      <c r="J33" s="66">
        <v>129</v>
      </c>
      <c r="K33" s="65">
        <f>-(I33-J33)</f>
        <v>29</v>
      </c>
    </row>
    <row r="34" spans="2:11" s="18" customFormat="1" ht="16" outlineLevel="1" x14ac:dyDescent="0.2">
      <c r="B34" s="57">
        <v>1</v>
      </c>
      <c r="C34" s="58" t="s">
        <v>7</v>
      </c>
      <c r="D34" s="58"/>
      <c r="E34" s="58"/>
      <c r="F34" s="59">
        <v>150</v>
      </c>
      <c r="G34" s="60" t="s">
        <v>73</v>
      </c>
      <c r="I34" s="67">
        <f t="shared" ref="I34:K46" si="2">F34*B34</f>
        <v>150</v>
      </c>
      <c r="J34" s="68">
        <v>160</v>
      </c>
      <c r="K34" s="65">
        <f t="shared" ref="K34:K46" si="3">-(I34-J34)</f>
        <v>10</v>
      </c>
    </row>
    <row r="35" spans="2:11" s="18" customFormat="1" ht="16" outlineLevel="1" x14ac:dyDescent="0.2">
      <c r="B35" s="57">
        <v>1</v>
      </c>
      <c r="C35" s="58" t="s">
        <v>9</v>
      </c>
      <c r="D35" s="58"/>
      <c r="E35" s="58"/>
      <c r="F35" s="59">
        <v>100</v>
      </c>
      <c r="G35" s="60" t="s">
        <v>71</v>
      </c>
      <c r="I35" s="67">
        <f t="shared" si="2"/>
        <v>100</v>
      </c>
      <c r="J35" s="68">
        <v>90</v>
      </c>
      <c r="K35" s="65">
        <f t="shared" si="3"/>
        <v>-10</v>
      </c>
    </row>
    <row r="36" spans="2:11" s="18" customFormat="1" ht="16" outlineLevel="1" x14ac:dyDescent="0.2">
      <c r="B36" s="57">
        <v>1</v>
      </c>
      <c r="C36" s="58" t="s">
        <v>80</v>
      </c>
      <c r="D36" s="58"/>
      <c r="E36" s="58"/>
      <c r="F36" s="59">
        <v>150</v>
      </c>
      <c r="G36" s="60" t="s">
        <v>71</v>
      </c>
      <c r="I36" s="67">
        <f t="shared" si="2"/>
        <v>150</v>
      </c>
      <c r="J36" s="68">
        <v>138</v>
      </c>
      <c r="K36" s="65">
        <f t="shared" si="3"/>
        <v>-12</v>
      </c>
    </row>
    <row r="37" spans="2:11" s="18" customFormat="1" ht="16" outlineLevel="1" x14ac:dyDescent="0.2">
      <c r="B37" s="57">
        <v>1</v>
      </c>
      <c r="C37" s="58" t="s">
        <v>74</v>
      </c>
      <c r="D37" s="58"/>
      <c r="E37" s="58"/>
      <c r="F37" s="59">
        <v>150</v>
      </c>
      <c r="G37" s="60" t="s">
        <v>71</v>
      </c>
      <c r="I37" s="67">
        <f t="shared" si="2"/>
        <v>150</v>
      </c>
      <c r="J37" s="68">
        <v>160</v>
      </c>
      <c r="K37" s="65">
        <f t="shared" si="3"/>
        <v>10</v>
      </c>
    </row>
    <row r="38" spans="2:11" s="18" customFormat="1" ht="16" outlineLevel="1" x14ac:dyDescent="0.2">
      <c r="B38" s="57">
        <v>1</v>
      </c>
      <c r="C38" s="58" t="s">
        <v>55</v>
      </c>
      <c r="D38" s="58"/>
      <c r="E38" s="58"/>
      <c r="F38" s="59">
        <v>150</v>
      </c>
      <c r="G38" s="60" t="s">
        <v>71</v>
      </c>
      <c r="I38" s="67">
        <f t="shared" si="2"/>
        <v>150</v>
      </c>
      <c r="J38" s="68">
        <v>187</v>
      </c>
      <c r="K38" s="65">
        <f t="shared" si="3"/>
        <v>37</v>
      </c>
    </row>
    <row r="39" spans="2:11" s="18" customFormat="1" ht="16" outlineLevel="1" x14ac:dyDescent="0.2">
      <c r="B39" s="57">
        <v>1</v>
      </c>
      <c r="C39" s="58" t="s">
        <v>56</v>
      </c>
      <c r="D39" s="58"/>
      <c r="E39" s="58"/>
      <c r="F39" s="59">
        <v>150</v>
      </c>
      <c r="G39" s="60" t="s">
        <v>75</v>
      </c>
      <c r="I39" s="67">
        <f t="shared" si="2"/>
        <v>150</v>
      </c>
      <c r="J39" s="68">
        <v>140</v>
      </c>
      <c r="K39" s="65">
        <f t="shared" si="3"/>
        <v>-10</v>
      </c>
    </row>
    <row r="40" spans="2:11" s="18" customFormat="1" ht="16" outlineLevel="1" x14ac:dyDescent="0.2">
      <c r="B40" s="57">
        <v>1</v>
      </c>
      <c r="C40" s="58" t="s">
        <v>46</v>
      </c>
      <c r="D40" s="58"/>
      <c r="E40" s="58"/>
      <c r="F40" s="59">
        <v>150</v>
      </c>
      <c r="G40" s="60" t="s">
        <v>71</v>
      </c>
      <c r="I40" s="67">
        <f t="shared" si="2"/>
        <v>150</v>
      </c>
      <c r="J40" s="68">
        <v>172</v>
      </c>
      <c r="K40" s="65">
        <f t="shared" si="3"/>
        <v>22</v>
      </c>
    </row>
    <row r="41" spans="2:11" s="18" customFormat="1" ht="16" outlineLevel="1" x14ac:dyDescent="0.2">
      <c r="B41" s="57">
        <v>1</v>
      </c>
      <c r="C41" s="58" t="s">
        <v>10</v>
      </c>
      <c r="D41" s="58"/>
      <c r="E41" s="58"/>
      <c r="F41" s="59">
        <v>200</v>
      </c>
      <c r="G41" s="60" t="s">
        <v>71</v>
      </c>
      <c r="I41" s="67">
        <f t="shared" si="2"/>
        <v>200</v>
      </c>
      <c r="J41" s="68">
        <v>189</v>
      </c>
      <c r="K41" s="65">
        <f t="shared" si="3"/>
        <v>-11</v>
      </c>
    </row>
    <row r="42" spans="2:11" s="18" customFormat="1" ht="16" outlineLevel="1" x14ac:dyDescent="0.2">
      <c r="B42" s="57">
        <v>1</v>
      </c>
      <c r="C42" s="58" t="s">
        <v>58</v>
      </c>
      <c r="D42" s="58"/>
      <c r="E42" s="58"/>
      <c r="F42" s="59">
        <v>50</v>
      </c>
      <c r="G42" s="60" t="s">
        <v>75</v>
      </c>
      <c r="I42" s="67">
        <f t="shared" si="2"/>
        <v>50</v>
      </c>
      <c r="J42" s="68">
        <v>65</v>
      </c>
      <c r="K42" s="65">
        <f t="shared" si="3"/>
        <v>15</v>
      </c>
    </row>
    <row r="43" spans="2:11" s="18" customFormat="1" ht="16" outlineLevel="1" x14ac:dyDescent="0.2">
      <c r="B43" s="57">
        <v>1</v>
      </c>
      <c r="C43" s="58" t="s">
        <v>76</v>
      </c>
      <c r="D43" s="58"/>
      <c r="E43" s="58"/>
      <c r="F43" s="59">
        <v>300</v>
      </c>
      <c r="G43" s="60" t="s">
        <v>72</v>
      </c>
      <c r="I43" s="67">
        <f t="shared" si="2"/>
        <v>300</v>
      </c>
      <c r="J43" s="68">
        <v>320</v>
      </c>
      <c r="K43" s="65">
        <f t="shared" si="3"/>
        <v>20</v>
      </c>
    </row>
    <row r="44" spans="2:11" s="18" customFormat="1" ht="16" outlineLevel="1" x14ac:dyDescent="0.2">
      <c r="B44" s="57">
        <v>30</v>
      </c>
      <c r="C44" s="58" t="s">
        <v>59</v>
      </c>
      <c r="D44" s="58"/>
      <c r="E44" s="58"/>
      <c r="F44" s="59">
        <v>20</v>
      </c>
      <c r="G44" s="60" t="s">
        <v>77</v>
      </c>
      <c r="I44" s="67">
        <f t="shared" si="2"/>
        <v>600</v>
      </c>
      <c r="J44" s="68">
        <v>430</v>
      </c>
      <c r="K44" s="65">
        <f t="shared" si="3"/>
        <v>-170</v>
      </c>
    </row>
    <row r="45" spans="2:11" s="18" customFormat="1" ht="16" outlineLevel="1" x14ac:dyDescent="0.2">
      <c r="B45" s="57">
        <v>1</v>
      </c>
      <c r="C45" s="58" t="s">
        <v>78</v>
      </c>
      <c r="D45" s="58"/>
      <c r="E45" s="58"/>
      <c r="F45" s="59">
        <v>100</v>
      </c>
      <c r="G45" s="76" t="s">
        <v>72</v>
      </c>
      <c r="I45" s="67">
        <f t="shared" si="2"/>
        <v>100</v>
      </c>
      <c r="J45" s="68">
        <v>150</v>
      </c>
      <c r="K45" s="65">
        <f t="shared" si="3"/>
        <v>50</v>
      </c>
    </row>
    <row r="46" spans="2:11" s="18" customFormat="1" ht="17" outlineLevel="1" thickBot="1" x14ac:dyDescent="0.25">
      <c r="B46" s="57">
        <v>1</v>
      </c>
      <c r="C46" s="58" t="s">
        <v>79</v>
      </c>
      <c r="D46" s="58"/>
      <c r="E46" s="58"/>
      <c r="F46" s="59">
        <v>150</v>
      </c>
      <c r="G46" s="60" t="s">
        <v>75</v>
      </c>
      <c r="I46" s="67">
        <f t="shared" si="2"/>
        <v>150</v>
      </c>
      <c r="J46" s="68">
        <v>130</v>
      </c>
      <c r="K46" s="65">
        <f t="shared" si="3"/>
        <v>-20</v>
      </c>
    </row>
    <row r="47" spans="2:11" s="18" customFormat="1" ht="17" outlineLevel="1" thickBot="1" x14ac:dyDescent="0.25">
      <c r="B47" s="45" t="s">
        <v>5</v>
      </c>
      <c r="C47" s="45"/>
      <c r="D47" s="45"/>
      <c r="E47" s="45"/>
      <c r="F47" s="69"/>
      <c r="G47" s="70"/>
      <c r="H47" s="45"/>
      <c r="I47" s="71">
        <f>SUM(I33:I46)</f>
        <v>2500</v>
      </c>
      <c r="J47" s="105">
        <f>SUM(J33:J46)</f>
        <v>2460</v>
      </c>
      <c r="K47" s="72">
        <f>SUM(K33:K46)</f>
        <v>-40</v>
      </c>
    </row>
    <row r="48" spans="2:11" s="18" customFormat="1" ht="16" outlineLevel="1" x14ac:dyDescent="0.2">
      <c r="F48" s="73"/>
      <c r="G48" s="74"/>
    </row>
    <row r="49" spans="2:11" s="18" customFormat="1" ht="16" outlineLevel="1" x14ac:dyDescent="0.2">
      <c r="B49" s="54" t="s">
        <v>31</v>
      </c>
      <c r="C49" s="54"/>
      <c r="D49" s="54"/>
      <c r="E49" s="54"/>
      <c r="F49" s="75" t="s">
        <v>3</v>
      </c>
      <c r="G49" s="77"/>
      <c r="H49" s="54"/>
      <c r="I49" s="54" t="s">
        <v>2</v>
      </c>
      <c r="J49" s="54" t="s">
        <v>2</v>
      </c>
      <c r="K49" s="54" t="s">
        <v>2</v>
      </c>
    </row>
    <row r="50" spans="2:11" s="18" customFormat="1" ht="16" outlineLevel="1" x14ac:dyDescent="0.2">
      <c r="B50" s="57">
        <v>0</v>
      </c>
      <c r="C50" s="58" t="s">
        <v>81</v>
      </c>
      <c r="D50" s="58"/>
      <c r="E50" s="58"/>
      <c r="F50" s="59">
        <v>10</v>
      </c>
      <c r="G50" s="78" t="s">
        <v>83</v>
      </c>
      <c r="I50" s="61">
        <f t="shared" ref="I50:K56" si="4">F50*B50</f>
        <v>0</v>
      </c>
      <c r="J50" s="66">
        <v>0</v>
      </c>
      <c r="K50" s="65">
        <f>-(I50-J50)</f>
        <v>0</v>
      </c>
    </row>
    <row r="51" spans="2:11" s="18" customFormat="1" ht="16" outlineLevel="1" x14ac:dyDescent="0.2">
      <c r="B51" s="57">
        <v>40</v>
      </c>
      <c r="C51" s="58" t="s">
        <v>82</v>
      </c>
      <c r="D51" s="58"/>
      <c r="E51" s="58"/>
      <c r="F51" s="59">
        <v>22</v>
      </c>
      <c r="G51" s="78" t="s">
        <v>83</v>
      </c>
      <c r="I51" s="61">
        <f t="shared" si="4"/>
        <v>880</v>
      </c>
      <c r="J51" s="66">
        <v>790</v>
      </c>
      <c r="K51" s="65">
        <f t="shared" ref="K51:K61" si="5">-(I51-J51)</f>
        <v>-90</v>
      </c>
    </row>
    <row r="52" spans="2:11" s="18" customFormat="1" ht="16" outlineLevel="1" x14ac:dyDescent="0.2">
      <c r="B52" s="57">
        <v>1</v>
      </c>
      <c r="C52" s="58" t="s">
        <v>11</v>
      </c>
      <c r="D52" s="58"/>
      <c r="E52" s="58"/>
      <c r="F52" s="59">
        <v>200</v>
      </c>
      <c r="G52" s="78" t="s">
        <v>72</v>
      </c>
      <c r="I52" s="61">
        <f t="shared" si="4"/>
        <v>200</v>
      </c>
      <c r="J52" s="66">
        <v>225</v>
      </c>
      <c r="K52" s="65">
        <f t="shared" si="5"/>
        <v>25</v>
      </c>
    </row>
    <row r="53" spans="2:11" s="18" customFormat="1" ht="16" outlineLevel="1" x14ac:dyDescent="0.2">
      <c r="B53" s="57">
        <v>1</v>
      </c>
      <c r="C53" s="58" t="s">
        <v>84</v>
      </c>
      <c r="D53" s="58"/>
      <c r="E53" s="58"/>
      <c r="F53" s="59">
        <v>200</v>
      </c>
      <c r="G53" s="78" t="s">
        <v>72</v>
      </c>
      <c r="I53" s="61">
        <f t="shared" si="4"/>
        <v>200</v>
      </c>
      <c r="J53" s="66">
        <v>180</v>
      </c>
      <c r="K53" s="65">
        <f t="shared" si="5"/>
        <v>-20</v>
      </c>
    </row>
    <row r="54" spans="2:11" s="18" customFormat="1" ht="16" outlineLevel="1" x14ac:dyDescent="0.2">
      <c r="B54" s="57">
        <v>0</v>
      </c>
      <c r="C54" s="58" t="s">
        <v>12</v>
      </c>
      <c r="D54" s="58"/>
      <c r="E54" s="58"/>
      <c r="F54" s="59">
        <v>200</v>
      </c>
      <c r="G54" s="78" t="s">
        <v>85</v>
      </c>
      <c r="I54" s="61">
        <f t="shared" si="4"/>
        <v>0</v>
      </c>
      <c r="J54" s="66"/>
      <c r="K54" s="65">
        <f t="shared" si="5"/>
        <v>0</v>
      </c>
    </row>
    <row r="55" spans="2:11" s="18" customFormat="1" ht="16" outlineLevel="1" x14ac:dyDescent="0.2">
      <c r="B55" s="57">
        <v>2</v>
      </c>
      <c r="C55" s="58" t="s">
        <v>87</v>
      </c>
      <c r="D55" s="58"/>
      <c r="E55" s="58"/>
      <c r="F55" s="59">
        <v>700</v>
      </c>
      <c r="G55" s="78" t="s">
        <v>70</v>
      </c>
      <c r="I55" s="61">
        <f t="shared" si="4"/>
        <v>1400</v>
      </c>
      <c r="J55" s="66">
        <v>1360</v>
      </c>
      <c r="K55" s="65">
        <f t="shared" si="5"/>
        <v>-40</v>
      </c>
    </row>
    <row r="56" spans="2:11" s="18" customFormat="1" ht="16" outlineLevel="1" x14ac:dyDescent="0.2">
      <c r="B56" s="57">
        <v>1</v>
      </c>
      <c r="C56" s="58" t="s">
        <v>86</v>
      </c>
      <c r="D56" s="58"/>
      <c r="E56" s="58"/>
      <c r="F56" s="59">
        <v>100</v>
      </c>
      <c r="G56" s="78" t="s">
        <v>70</v>
      </c>
      <c r="I56" s="61">
        <f t="shared" si="4"/>
        <v>100</v>
      </c>
      <c r="J56" s="66">
        <v>97</v>
      </c>
      <c r="K56" s="65">
        <f t="shared" si="5"/>
        <v>-3</v>
      </c>
    </row>
    <row r="57" spans="2:11" s="18" customFormat="1" ht="16" outlineLevel="1" x14ac:dyDescent="0.2">
      <c r="B57" s="57">
        <v>1</v>
      </c>
      <c r="C57" s="58" t="s">
        <v>58</v>
      </c>
      <c r="D57" s="58"/>
      <c r="E57" s="58"/>
      <c r="F57" s="59">
        <v>50</v>
      </c>
      <c r="G57" s="78" t="s">
        <v>75</v>
      </c>
      <c r="I57" s="67">
        <f t="shared" ref="I57:K59" si="6">F57*B57</f>
        <v>50</v>
      </c>
      <c r="J57" s="68">
        <v>62</v>
      </c>
      <c r="K57" s="65">
        <f t="shared" si="5"/>
        <v>12</v>
      </c>
    </row>
    <row r="58" spans="2:11" s="18" customFormat="1" ht="16" outlineLevel="1" x14ac:dyDescent="0.2">
      <c r="B58" s="57">
        <v>1</v>
      </c>
      <c r="C58" s="58" t="s">
        <v>88</v>
      </c>
      <c r="D58" s="58"/>
      <c r="E58" s="58"/>
      <c r="F58" s="59">
        <v>1500</v>
      </c>
      <c r="G58" s="78" t="s">
        <v>72</v>
      </c>
      <c r="I58" s="67">
        <f t="shared" si="6"/>
        <v>1500</v>
      </c>
      <c r="J58" s="68">
        <v>1420</v>
      </c>
      <c r="K58" s="65">
        <f t="shared" si="5"/>
        <v>-80</v>
      </c>
    </row>
    <row r="59" spans="2:11" s="18" customFormat="1" ht="16" outlineLevel="1" x14ac:dyDescent="0.2">
      <c r="B59" s="57">
        <v>1</v>
      </c>
      <c r="C59" s="58" t="s">
        <v>18</v>
      </c>
      <c r="D59" s="58"/>
      <c r="E59" s="58"/>
      <c r="F59" s="59">
        <v>200</v>
      </c>
      <c r="G59" s="78"/>
      <c r="I59" s="67">
        <f t="shared" si="6"/>
        <v>200</v>
      </c>
      <c r="J59" s="68">
        <v>250</v>
      </c>
      <c r="K59" s="65">
        <f t="shared" si="5"/>
        <v>50</v>
      </c>
    </row>
    <row r="60" spans="2:11" s="18" customFormat="1" ht="16" outlineLevel="1" x14ac:dyDescent="0.2">
      <c r="B60" s="57"/>
      <c r="C60" s="58"/>
      <c r="D60" s="58"/>
      <c r="E60" s="58"/>
      <c r="F60" s="59"/>
      <c r="G60" s="78"/>
      <c r="I60" s="67"/>
      <c r="J60" s="68"/>
      <c r="K60" s="65">
        <f t="shared" si="5"/>
        <v>0</v>
      </c>
    </row>
    <row r="61" spans="2:11" s="18" customFormat="1" ht="17" outlineLevel="1" thickBot="1" x14ac:dyDescent="0.25">
      <c r="B61" s="57">
        <v>1</v>
      </c>
      <c r="C61" s="58" t="s">
        <v>91</v>
      </c>
      <c r="D61" s="58"/>
      <c r="E61" s="58"/>
      <c r="F61" s="59">
        <v>1000</v>
      </c>
      <c r="G61" s="78"/>
      <c r="I61" s="67">
        <f t="shared" ref="I61:K61" si="7">F61*B61</f>
        <v>1000</v>
      </c>
      <c r="J61" s="68">
        <v>868</v>
      </c>
      <c r="K61" s="65">
        <f t="shared" si="5"/>
        <v>-132</v>
      </c>
    </row>
    <row r="62" spans="2:11" s="18" customFormat="1" ht="17" outlineLevel="1" thickBot="1" x14ac:dyDescent="0.25">
      <c r="B62" s="45" t="s">
        <v>32</v>
      </c>
      <c r="C62" s="45"/>
      <c r="D62" s="45"/>
      <c r="E62" s="45"/>
      <c r="F62" s="79"/>
      <c r="G62" s="80"/>
      <c r="H62" s="45"/>
      <c r="I62" s="71">
        <f>SUM(I50:I61)</f>
        <v>5530</v>
      </c>
      <c r="J62" s="72">
        <f>SUM(J50:J61)</f>
        <v>5252</v>
      </c>
      <c r="K62" s="72">
        <f>SUM(K50:K61)</f>
        <v>-278</v>
      </c>
    </row>
    <row r="63" spans="2:11" s="18" customFormat="1" ht="16" x14ac:dyDescent="0.2">
      <c r="F63" s="20"/>
      <c r="G63" s="21"/>
    </row>
    <row r="64" spans="2:11" s="18" customFormat="1" ht="17" thickBot="1" x14ac:dyDescent="0.25">
      <c r="B64" s="45"/>
      <c r="F64" s="20"/>
      <c r="G64" s="21"/>
      <c r="I64" s="81" t="s">
        <v>52</v>
      </c>
      <c r="J64" s="81" t="s">
        <v>52</v>
      </c>
      <c r="K64" s="81" t="s">
        <v>52</v>
      </c>
    </row>
    <row r="65" spans="2:11" s="18" customFormat="1" ht="17" thickBot="1" x14ac:dyDescent="0.25">
      <c r="B65" s="45" t="s">
        <v>53</v>
      </c>
      <c r="F65" s="20"/>
      <c r="G65" s="21"/>
      <c r="I65" s="82">
        <f>I30+I47+I62</f>
        <v>12090</v>
      </c>
      <c r="J65" s="83">
        <f>J62+J47+J30</f>
        <v>11812</v>
      </c>
      <c r="K65" s="83">
        <f>-(I65-J65)</f>
        <v>-278</v>
      </c>
    </row>
    <row r="66" spans="2:11" s="18" customFormat="1" ht="17" thickBot="1" x14ac:dyDescent="0.25">
      <c r="B66" s="45" t="s">
        <v>57</v>
      </c>
      <c r="F66" s="20"/>
      <c r="G66" s="21"/>
      <c r="I66" s="84">
        <v>10000</v>
      </c>
      <c r="J66" s="106">
        <v>8600</v>
      </c>
      <c r="K66" s="106">
        <f t="shared" ref="K66:K78" si="8">-(I66-J66)</f>
        <v>-1400</v>
      </c>
    </row>
    <row r="67" spans="2:11" s="18" customFormat="1" ht="17" thickBot="1" x14ac:dyDescent="0.25">
      <c r="B67" s="45" t="s">
        <v>51</v>
      </c>
      <c r="F67" s="20"/>
      <c r="G67" s="21"/>
      <c r="I67" s="84">
        <v>1250</v>
      </c>
      <c r="J67" s="106">
        <v>1175</v>
      </c>
      <c r="K67" s="106">
        <f t="shared" si="8"/>
        <v>-75</v>
      </c>
    </row>
    <row r="68" spans="2:11" s="18" customFormat="1" ht="17" thickBot="1" x14ac:dyDescent="0.25">
      <c r="B68" s="45" t="s">
        <v>48</v>
      </c>
      <c r="F68" s="20"/>
      <c r="G68" s="21"/>
      <c r="I68" s="84">
        <v>1250</v>
      </c>
      <c r="J68" s="106">
        <v>1095</v>
      </c>
      <c r="K68" s="106">
        <f t="shared" si="8"/>
        <v>-155</v>
      </c>
    </row>
    <row r="69" spans="2:11" s="18" customFormat="1" ht="17" thickBot="1" x14ac:dyDescent="0.25">
      <c r="B69" s="45" t="s">
        <v>89</v>
      </c>
      <c r="F69" s="20"/>
      <c r="G69" s="21"/>
      <c r="I69" s="84">
        <v>200</v>
      </c>
      <c r="J69" s="106">
        <v>300</v>
      </c>
      <c r="K69" s="106">
        <f t="shared" si="8"/>
        <v>100</v>
      </c>
    </row>
    <row r="70" spans="2:11" s="18" customFormat="1" ht="17" thickBot="1" x14ac:dyDescent="0.25">
      <c r="B70" s="45" t="s">
        <v>49</v>
      </c>
      <c r="F70" s="20"/>
      <c r="G70" s="21"/>
      <c r="I70" s="84">
        <v>500</v>
      </c>
      <c r="J70" s="106">
        <v>480</v>
      </c>
      <c r="K70" s="106">
        <f t="shared" si="8"/>
        <v>-20</v>
      </c>
    </row>
    <row r="71" spans="2:11" s="18" customFormat="1" ht="17" thickBot="1" x14ac:dyDescent="0.25">
      <c r="B71" s="45" t="s">
        <v>50</v>
      </c>
      <c r="F71" s="20"/>
      <c r="G71" s="21"/>
      <c r="I71" s="84">
        <v>500</v>
      </c>
      <c r="J71" s="106">
        <v>500</v>
      </c>
      <c r="K71" s="106">
        <f t="shared" si="8"/>
        <v>0</v>
      </c>
    </row>
    <row r="72" spans="2:11" s="18" customFormat="1" ht="17" thickBot="1" x14ac:dyDescent="0.25">
      <c r="B72" s="45" t="s">
        <v>54</v>
      </c>
      <c r="F72" s="20"/>
      <c r="G72" s="21"/>
      <c r="I72" s="85">
        <v>0</v>
      </c>
      <c r="J72" s="108"/>
      <c r="K72" s="106">
        <f t="shared" si="8"/>
        <v>0</v>
      </c>
    </row>
    <row r="73" spans="2:11" s="18" customFormat="1" ht="17" thickBot="1" x14ac:dyDescent="0.25">
      <c r="B73" s="45" t="s">
        <v>90</v>
      </c>
      <c r="F73" s="20"/>
      <c r="G73" s="21"/>
      <c r="I73" s="85">
        <v>150</v>
      </c>
      <c r="J73" s="108">
        <v>140</v>
      </c>
      <c r="K73" s="106">
        <f t="shared" si="8"/>
        <v>-10</v>
      </c>
    </row>
    <row r="74" spans="2:11" s="18" customFormat="1" ht="17" thickBot="1" x14ac:dyDescent="0.25">
      <c r="B74" s="45" t="s">
        <v>34</v>
      </c>
      <c r="F74" s="20"/>
      <c r="G74" s="21"/>
      <c r="I74" s="85">
        <v>150</v>
      </c>
      <c r="J74" s="108">
        <v>135</v>
      </c>
      <c r="K74" s="106">
        <f t="shared" si="8"/>
        <v>-15</v>
      </c>
    </row>
    <row r="75" spans="2:11" s="18" customFormat="1" ht="17" thickBot="1" x14ac:dyDescent="0.25">
      <c r="B75" s="45" t="s">
        <v>33</v>
      </c>
      <c r="F75" s="20"/>
      <c r="G75" s="21"/>
      <c r="I75" s="86">
        <f>3*E8</f>
        <v>540</v>
      </c>
      <c r="J75" s="109">
        <f>I75</f>
        <v>540</v>
      </c>
      <c r="K75" s="83">
        <f t="shared" si="8"/>
        <v>0</v>
      </c>
    </row>
    <row r="76" spans="2:11" s="18" customFormat="1" ht="17" thickBot="1" x14ac:dyDescent="0.25">
      <c r="B76" s="45" t="s">
        <v>17</v>
      </c>
      <c r="F76" s="20"/>
      <c r="G76" s="21"/>
      <c r="I76" s="85">
        <f>E7*0.02</f>
        <v>3860</v>
      </c>
      <c r="J76" s="108">
        <f>I76</f>
        <v>3860</v>
      </c>
      <c r="K76" s="106">
        <f t="shared" si="8"/>
        <v>0</v>
      </c>
    </row>
    <row r="77" spans="2:11" s="18" customFormat="1" ht="17" thickBot="1" x14ac:dyDescent="0.25">
      <c r="B77" s="45" t="s">
        <v>37</v>
      </c>
      <c r="F77" s="20"/>
      <c r="G77" s="21"/>
      <c r="I77" s="107" t="str">
        <f>IF(E12="KYLLÄ",E7*0.012,"0")</f>
        <v>0</v>
      </c>
      <c r="J77" s="107" t="str">
        <f>I77</f>
        <v>0</v>
      </c>
      <c r="K77" s="83">
        <f t="shared" si="8"/>
        <v>0</v>
      </c>
    </row>
    <row r="78" spans="2:11" s="18" customFormat="1" ht="17" thickBot="1" x14ac:dyDescent="0.25">
      <c r="B78" s="45" t="s">
        <v>38</v>
      </c>
      <c r="F78" s="20"/>
      <c r="G78" s="21"/>
      <c r="I78" s="86">
        <f>E10*E13/12*3+E14</f>
        <v>1594.375</v>
      </c>
      <c r="J78" s="109">
        <f>I78</f>
        <v>1594.375</v>
      </c>
      <c r="K78" s="83">
        <f t="shared" si="8"/>
        <v>0</v>
      </c>
    </row>
    <row r="79" spans="2:11" s="18" customFormat="1" ht="16" x14ac:dyDescent="0.2">
      <c r="F79" s="20"/>
      <c r="G79" s="21"/>
    </row>
    <row r="80" spans="2:11" s="18" customFormat="1" ht="17" thickBot="1" x14ac:dyDescent="0.25">
      <c r="B80" s="87" t="s">
        <v>19</v>
      </c>
      <c r="C80" s="88"/>
      <c r="D80" s="88"/>
      <c r="E80" s="88"/>
      <c r="F80" s="89"/>
      <c r="G80" s="90"/>
      <c r="H80" s="88"/>
      <c r="I80" s="91">
        <f>SUM(I65:I79)</f>
        <v>32084.375</v>
      </c>
      <c r="J80" s="92">
        <f>SUM(J65:J79)</f>
        <v>30231.375</v>
      </c>
      <c r="K80" s="92">
        <f>SUM(K65:K79)</f>
        <v>-1853</v>
      </c>
    </row>
    <row r="81" spans="2:11" s="18" customFormat="1" ht="17" thickTop="1" x14ac:dyDescent="0.2">
      <c r="F81" s="20"/>
      <c r="G81" s="21"/>
    </row>
    <row r="82" spans="2:11" s="18" customFormat="1" ht="16" x14ac:dyDescent="0.2">
      <c r="F82" s="20"/>
      <c r="G82" s="21"/>
    </row>
    <row r="83" spans="2:11" s="18" customFormat="1" ht="16" x14ac:dyDescent="0.2">
      <c r="B83" s="45" t="s">
        <v>20</v>
      </c>
      <c r="C83" s="45"/>
      <c r="D83" s="45"/>
      <c r="E83" s="45"/>
      <c r="F83" s="20"/>
      <c r="G83" s="21"/>
      <c r="H83" s="45"/>
      <c r="I83" s="45"/>
      <c r="J83" s="45"/>
      <c r="K83" s="45"/>
    </row>
    <row r="84" spans="2:11" s="18" customFormat="1" ht="16" x14ac:dyDescent="0.2">
      <c r="B84" s="18" t="s">
        <v>42</v>
      </c>
      <c r="F84" s="20"/>
      <c r="G84" s="21"/>
      <c r="I84" s="93">
        <v>289000</v>
      </c>
      <c r="J84" s="93">
        <f>I84</f>
        <v>289000</v>
      </c>
      <c r="K84" s="94"/>
    </row>
    <row r="85" spans="2:11" s="18" customFormat="1" ht="16" x14ac:dyDescent="0.2">
      <c r="B85" s="18" t="s">
        <v>43</v>
      </c>
      <c r="F85" s="20"/>
      <c r="G85" s="21"/>
      <c r="I85" s="93">
        <v>309000</v>
      </c>
      <c r="J85" s="93">
        <f>I85</f>
        <v>309000</v>
      </c>
      <c r="K85" s="94"/>
    </row>
    <row r="86" spans="2:11" s="18" customFormat="1" ht="16" x14ac:dyDescent="0.2">
      <c r="F86" s="20"/>
      <c r="G86" s="21"/>
    </row>
    <row r="87" spans="2:11" s="18" customFormat="1" ht="16" x14ac:dyDescent="0.2">
      <c r="B87" s="95" t="s">
        <v>23</v>
      </c>
      <c r="C87" s="58"/>
      <c r="D87" s="58"/>
      <c r="E87" s="58"/>
      <c r="F87" s="96"/>
      <c r="G87" s="97"/>
      <c r="H87" s="58"/>
      <c r="I87" s="58"/>
      <c r="J87" s="58"/>
      <c r="K87" s="58"/>
    </row>
    <row r="88" spans="2:11" s="18" customFormat="1" ht="16" x14ac:dyDescent="0.2">
      <c r="B88" s="45" t="s">
        <v>44</v>
      </c>
      <c r="F88" s="20"/>
      <c r="G88" s="21"/>
      <c r="I88" s="98">
        <f>I85-I80-E7</f>
        <v>83915.625</v>
      </c>
      <c r="J88" s="98">
        <f>J85-J80-E7</f>
        <v>85768.625</v>
      </c>
      <c r="K88" s="99"/>
    </row>
    <row r="89" spans="2:11" s="18" customFormat="1" ht="16" x14ac:dyDescent="0.2">
      <c r="B89" s="18" t="s">
        <v>21</v>
      </c>
      <c r="F89" s="20"/>
      <c r="G89" s="21"/>
      <c r="I89" s="100">
        <f>I88*0.3</f>
        <v>25174.6875</v>
      </c>
      <c r="J89" s="100">
        <f>J88*0.3</f>
        <v>25730.587499999998</v>
      </c>
      <c r="K89" s="101"/>
    </row>
    <row r="90" spans="2:11" s="18" customFormat="1" ht="16" x14ac:dyDescent="0.2">
      <c r="B90" s="45" t="s">
        <v>22</v>
      </c>
      <c r="F90" s="20"/>
      <c r="G90" s="21"/>
      <c r="I90" s="98">
        <f>I88*0.7</f>
        <v>58740.937499999993</v>
      </c>
      <c r="J90" s="98">
        <f>J88*0.7</f>
        <v>60038.037499999999</v>
      </c>
      <c r="K90" s="99"/>
    </row>
    <row r="91" spans="2:11" s="18" customFormat="1" ht="16" x14ac:dyDescent="0.2">
      <c r="B91" s="45" t="s">
        <v>41</v>
      </c>
      <c r="F91" s="20"/>
      <c r="G91" s="21"/>
      <c r="I91" s="102">
        <f>I90/E11</f>
        <v>1.0145239637305699</v>
      </c>
      <c r="J91" s="102">
        <f>J90/E11</f>
        <v>1.0369263816925733</v>
      </c>
      <c r="K91" s="103"/>
    </row>
    <row r="92" spans="2:11" s="18" customFormat="1" ht="16" x14ac:dyDescent="0.2">
      <c r="F92" s="20"/>
      <c r="G92" s="21"/>
    </row>
    <row r="93" spans="2:11" s="18" customFormat="1" ht="16" x14ac:dyDescent="0.2">
      <c r="B93" s="95" t="s">
        <v>24</v>
      </c>
      <c r="C93" s="58"/>
      <c r="D93" s="58"/>
      <c r="E93" s="58"/>
      <c r="F93" s="96"/>
      <c r="G93" s="97"/>
      <c r="H93" s="58"/>
      <c r="I93" s="58"/>
      <c r="J93" s="58"/>
      <c r="K93" s="58"/>
    </row>
    <row r="94" spans="2:11" s="18" customFormat="1" ht="16" x14ac:dyDescent="0.2">
      <c r="B94" s="45" t="s">
        <v>27</v>
      </c>
      <c r="F94" s="20"/>
      <c r="G94" s="21"/>
      <c r="I94" s="104">
        <f>(E9-E8)*12/(E7*1.02+I80)</f>
        <v>4.0359148373922703E-2</v>
      </c>
      <c r="J94" s="104">
        <f>(E9-E8)*12/(E7*1.02+J80)</f>
        <v>4.0688467362531934E-2</v>
      </c>
      <c r="K94" s="104"/>
    </row>
    <row r="95" spans="2:11" s="18" customFormat="1" ht="16" x14ac:dyDescent="0.2">
      <c r="B95" s="18" t="s">
        <v>25</v>
      </c>
      <c r="F95" s="20"/>
      <c r="G95" s="21"/>
      <c r="I95" s="100"/>
      <c r="J95" s="100"/>
      <c r="K95" s="100"/>
    </row>
    <row r="96" spans="2:11" s="18" customFormat="1" ht="17" thickBot="1" x14ac:dyDescent="0.25">
      <c r="F96" s="20"/>
      <c r="G96" s="21"/>
    </row>
    <row r="97" spans="2:11" s="18" customFormat="1" ht="16" x14ac:dyDescent="0.2">
      <c r="B97" s="11" t="s">
        <v>28</v>
      </c>
      <c r="C97" s="12"/>
      <c r="D97" s="12"/>
      <c r="E97" s="12"/>
      <c r="F97" s="13"/>
      <c r="G97" s="14"/>
      <c r="H97" s="12"/>
      <c r="I97" s="15"/>
      <c r="J97" s="16"/>
      <c r="K97" s="17"/>
    </row>
    <row r="98" spans="2:11" s="18" customFormat="1" ht="16" x14ac:dyDescent="0.2">
      <c r="B98" s="19" t="s">
        <v>45</v>
      </c>
      <c r="F98" s="20"/>
      <c r="G98" s="21"/>
      <c r="I98" s="22">
        <f>I84-I80-E7</f>
        <v>63915.625</v>
      </c>
      <c r="J98" s="23">
        <f>J84-J80-E7</f>
        <v>65768.625</v>
      </c>
      <c r="K98" s="24"/>
    </row>
    <row r="99" spans="2:11" s="18" customFormat="1" ht="16" x14ac:dyDescent="0.2">
      <c r="B99" s="25" t="s">
        <v>21</v>
      </c>
      <c r="F99" s="20"/>
      <c r="G99" s="21"/>
      <c r="I99" s="26">
        <f>I98*0.3</f>
        <v>19174.6875</v>
      </c>
      <c r="J99" s="27">
        <f>J98*0.3</f>
        <v>19730.587499999998</v>
      </c>
      <c r="K99" s="28"/>
    </row>
    <row r="100" spans="2:11" s="18" customFormat="1" ht="16" x14ac:dyDescent="0.2">
      <c r="B100" s="29" t="s">
        <v>22</v>
      </c>
      <c r="C100" s="30"/>
      <c r="D100" s="30"/>
      <c r="E100" s="30"/>
      <c r="F100" s="31"/>
      <c r="G100" s="32"/>
      <c r="H100" s="30"/>
      <c r="I100" s="33">
        <f>I98*0.7</f>
        <v>44740.9375</v>
      </c>
      <c r="J100" s="34">
        <f>J98*0.7</f>
        <v>46038.037499999999</v>
      </c>
      <c r="K100" s="24"/>
    </row>
    <row r="101" spans="2:11" s="18" customFormat="1" ht="17" thickBot="1" x14ac:dyDescent="0.25">
      <c r="B101" s="35" t="s">
        <v>41</v>
      </c>
      <c r="C101" s="36"/>
      <c r="D101" s="36"/>
      <c r="E101" s="36"/>
      <c r="F101" s="37"/>
      <c r="G101" s="38"/>
      <c r="H101" s="36"/>
      <c r="I101" s="39">
        <f>I100/E11</f>
        <v>0.77272776338514682</v>
      </c>
      <c r="J101" s="40">
        <f>J100/E11</f>
        <v>0.79513018134715019</v>
      </c>
      <c r="K101" s="41"/>
    </row>
    <row r="102" spans="2:11" x14ac:dyDescent="0.2">
      <c r="C102" s="3"/>
      <c r="D102" s="3"/>
      <c r="E102" s="3"/>
      <c r="F102" s="4"/>
      <c r="H102" s="3"/>
      <c r="I102" s="5"/>
      <c r="J102" s="5"/>
      <c r="K102" s="5"/>
    </row>
  </sheetData>
  <conditionalFormatting sqref="I98:I101">
    <cfRule type="cellIs" dxfId="5" priority="4" operator="lessThan">
      <formula>0</formula>
    </cfRule>
  </conditionalFormatting>
  <conditionalFormatting sqref="J98:J101">
    <cfRule type="cellIs" dxfId="4" priority="2" operator="lessThan">
      <formula>0</formula>
    </cfRule>
  </conditionalFormatting>
  <conditionalFormatting sqref="K98:K101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TÄYTETTÄVÄ</vt:lpstr>
      <vt:lpstr>MALLI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 Turunen</dc:creator>
  <cp:lastModifiedBy>Kata Mattila</cp:lastModifiedBy>
  <cp:lastPrinted>2013-07-18T10:34:32Z</cp:lastPrinted>
  <dcterms:created xsi:type="dcterms:W3CDTF">2013-04-01T19:47:35Z</dcterms:created>
  <dcterms:modified xsi:type="dcterms:W3CDTF">2023-08-10T14:30:02Z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