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ables/table1.xml" ContentType="application/vnd.openxmlformats-officedocument.spreadsheetml.table+xml"/>
  <Override PartName="/xl/tables/table3.xml" ContentType="application/vnd.openxmlformats-officedocument.spreadsheetml.table+xml"/>
  <Override PartName="/xl/tables/table5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xl/tables/table4.xml" ContentType="application/vnd.openxmlformats-officedocument.spreadsheetml.table+xml"/>
  <Override PartName="/xl/tables/table6.xml" ContentType="application/vnd.openxmlformats-officedocument.spreadsheetml.table+xml"/>
  <Override PartName="/xl/tables/table8.xml" ContentType="application/vnd.openxmlformats-officedocument.spreadsheetml.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E. coli composition (metabolite" sheetId="1" state="visible" r:id="rId3"/>
    <sheet name="E. coli composition (macromolec" sheetId="2" state="visible" r:id="rId4"/>
    <sheet name="E. coli composition (groups)" sheetId="3" state="visible" r:id="rId5"/>
    <sheet name="Conversion Factor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<sst xmlns="http://schemas.openxmlformats.org/spreadsheetml/2006/main" count="375" uniqueCount="308">
  <si>
    <t xml:space="preserve">Component</t>
  </si>
  <si>
    <t xml:space="preserve">$/L culture</t>
  </si>
  <si>
    <t xml:space="preserve">Cellular concentration (nM)
(equivalent to copy/cell)</t>
  </si>
  <si>
    <t xml:space="preserve">molecular weight</t>
  </si>
  <si>
    <t xml:space="preserve">$ (to buy)</t>
  </si>
  <si>
    <t xml:space="preserve">g (to buy)</t>
  </si>
  <si>
    <t xml:space="preserve">$/g</t>
  </si>
  <si>
    <t xml:space="preserve">g/L culture</t>
  </si>
  <si>
    <t xml:space="preserve">Notes</t>
  </si>
  <si>
    <t xml:space="preserve">Source</t>
  </si>
  <si>
    <t xml:space="preserve">Total g accounted for/L culture</t>
  </si>
  <si>
    <t xml:space="preserve">Total $/L culture</t>
  </si>
  <si>
    <t xml:space="preserve">glutamate</t>
  </si>
  <si>
    <t xml:space="preserve">https://doi.org/10.1038/nchembio.186</t>
  </si>
  <si>
    <t xml:space="preserve">glutathione</t>
  </si>
  <si>
    <t xml:space="preserve">https://doi.org/10.1038/nchembio.187</t>
  </si>
  <si>
    <t xml:space="preserve">Fraction of total cell 
Mass accounted for/L</t>
  </si>
  <si>
    <t xml:space="preserve">fructose-1,6-bisphosphate</t>
  </si>
  <si>
    <t xml:space="preserve">https://doi.org/10.1038/nchembio.188</t>
  </si>
  <si>
    <t xml:space="preserve">ATP</t>
  </si>
  <si>
    <t xml:space="preserve">https://doi.org/10.1038/nchembio.189</t>
  </si>
  <si>
    <t xml:space="preserve">UDP-N-acetyl-glucosamine</t>
  </si>
  <si>
    <t xml:space="preserve">https://doi.org/10.1038/nchembio.190</t>
  </si>
  <si>
    <t xml:space="preserve">Hexose-P</t>
  </si>
  <si>
    <t xml:space="preserve">Combined fructose-6-phosphate, glucose-6-phosphate, and glucose-1-phosphate; modeled as the cheapest of the three.</t>
  </si>
  <si>
    <t xml:space="preserve">https://doi.org/10.1038/nchembio.191</t>
  </si>
  <si>
    <t xml:space="preserve">UTP</t>
  </si>
  <si>
    <t xml:space="preserve">https://doi.org/10.1038/nchembio.192</t>
  </si>
  <si>
    <t xml:space="preserve">GTP</t>
  </si>
  <si>
    <t xml:space="preserve">https://doi.org/10.1038/nchembio.193</t>
  </si>
  <si>
    <t xml:space="preserve">dTTP</t>
  </si>
  <si>
    <t xml:space="preserve">https://doi.org/10.1038/nchembio.194</t>
  </si>
  <si>
    <t xml:space="preserve">aspartate</t>
  </si>
  <si>
    <t xml:space="preserve">https://doi.org/10.1038/nchembio.195</t>
  </si>
  <si>
    <t xml:space="preserve">valine</t>
  </si>
  <si>
    <t xml:space="preserve">https://doi.org/10.1038/nchembio.196</t>
  </si>
  <si>
    <t xml:space="preserve">glutamine</t>
  </si>
  <si>
    <t xml:space="preserve">https://doi.org/10.1038/nchembio.197</t>
  </si>
  <si>
    <t xml:space="preserve">6-phosphogluconate</t>
  </si>
  <si>
    <t xml:space="preserve">https://doi.org/10.1038/nchembio.198</t>
  </si>
  <si>
    <t xml:space="preserve">CTP</t>
  </si>
  <si>
    <t xml:space="preserve">https://doi.org/10.1038/nchembio.199</t>
  </si>
  <si>
    <t xml:space="preserve">alanine</t>
  </si>
  <si>
    <t xml:space="preserve">https://doi.org/10.1038/nchembio.200</t>
  </si>
  <si>
    <t xml:space="preserve">NAD+</t>
  </si>
  <si>
    <t xml:space="preserve">https://doi.org/10.1038/nchembio.201</t>
  </si>
  <si>
    <t xml:space="preserve">UDP-glucose</t>
  </si>
  <si>
    <t xml:space="preserve">https://doi.org/10.1038/nchembio.202</t>
  </si>
  <si>
    <t xml:space="preserve">glutathione disulfide</t>
  </si>
  <si>
    <t xml:space="preserve">https://doi.org/10.1038/nchembio.203</t>
  </si>
  <si>
    <t xml:space="preserve">uridine</t>
  </si>
  <si>
    <t xml:space="preserve">https://doi.org/10.1038/nchembio.204</t>
  </si>
  <si>
    <t xml:space="preserve">citrate</t>
  </si>
  <si>
    <t xml:space="preserve">https://doi.org/10.1038/nchembio.205</t>
  </si>
  <si>
    <t xml:space="preserve">UDP</t>
  </si>
  <si>
    <t xml:space="preserve">https://doi.org/10.1038/nchembio.206</t>
  </si>
  <si>
    <t xml:space="preserve">malate</t>
  </si>
  <si>
    <t xml:space="preserve">https://doi.org/10.1038/nchembio.207</t>
  </si>
  <si>
    <t xml:space="preserve">3-phosphoglycerate</t>
  </si>
  <si>
    <t xml:space="preserve">https://doi.org/10.1038/nchembio.208</t>
  </si>
  <si>
    <t xml:space="preserve">glycerate</t>
  </si>
  <si>
    <t xml:space="preserve">https://doi.org/10.1038/nchembio.209</t>
  </si>
  <si>
    <t xml:space="preserve">coenzyme A</t>
  </si>
  <si>
    <t xml:space="preserve">https://doi.org/10.1038/nchembio.210</t>
  </si>
  <si>
    <t xml:space="preserve">citrulline</t>
  </si>
  <si>
    <t xml:space="preserve">https://doi.org/10.1038/nchembio.211</t>
  </si>
  <si>
    <t xml:space="preserve">ribose-5-phosphate/ribulose-5-phosphate/xyulose-5-phosphate</t>
  </si>
  <si>
    <t xml:space="preserve">Combined ribose-5-phosphate, ribulose-5-phosphate, and xyulose-5-phosphate; modeled as the cheapest of the three.</t>
  </si>
  <si>
    <t xml:space="preserve">https://doi.org/10.1038/nchembio.212</t>
  </si>
  <si>
    <t xml:space="preserve">Glucosamine-6-phosphate</t>
  </si>
  <si>
    <t xml:space="preserve">https://doi.org/10.1038/nchembio.213</t>
  </si>
  <si>
    <t xml:space="preserve">acetylphosphate</t>
  </si>
  <si>
    <t xml:space="preserve">https://doi.org/10.1038/nchembio.214</t>
  </si>
  <si>
    <t xml:space="preserve">gluconolactone</t>
  </si>
  <si>
    <t xml:space="preserve">https://doi.org/10.1038/nchembio.215</t>
  </si>
  <si>
    <t xml:space="preserve">GDP</t>
  </si>
  <si>
    <t xml:space="preserve">https://doi.org/10.1038/nchembio.216</t>
  </si>
  <si>
    <t xml:space="preserve">acetyl-CoA</t>
  </si>
  <si>
    <t xml:space="preserve">https://doi.org/10.1038/nchembio.217</t>
  </si>
  <si>
    <t xml:space="preserve">carbamyl-aspartate</t>
  </si>
  <si>
    <t xml:space="preserve">https://doi.org/10.1038/nchembio.218</t>
  </si>
  <si>
    <t xml:space="preserve">arginine</t>
  </si>
  <si>
    <t xml:space="preserve">https://doi.org/10.1038/nchembio.219</t>
  </si>
  <si>
    <t xml:space="preserve">succinate</t>
  </si>
  <si>
    <t xml:space="preserve">https://doi.org/10.1038/nchembio.220</t>
  </si>
  <si>
    <t xml:space="preserve">UDP-glucaronate</t>
  </si>
  <si>
    <t xml:space="preserve">https://doi.org/10.1038/nchembio.221</t>
  </si>
  <si>
    <t xml:space="preserve">ADP</t>
  </si>
  <si>
    <t xml:space="preserve">https://doi.org/10.1038/nchembio.222</t>
  </si>
  <si>
    <t xml:space="preserve">asparagine</t>
  </si>
  <si>
    <t xml:space="preserve">https://doi.org/10.1038/nchembio.223</t>
  </si>
  <si>
    <t xml:space="preserve">α-ketoglutarate</t>
  </si>
  <si>
    <t xml:space="preserve">https://doi.org/10.1038/nchembio.224</t>
  </si>
  <si>
    <t xml:space="preserve">lysine</t>
  </si>
  <si>
    <t xml:space="preserve">https://doi.org/10.1038/nchembio.225</t>
  </si>
  <si>
    <t xml:space="preserve">proline</t>
  </si>
  <si>
    <t xml:space="preserve">https://doi.org/10.1038/nchembio.226</t>
  </si>
  <si>
    <t xml:space="preserve">dTDP</t>
  </si>
  <si>
    <t xml:space="preserve">https://doi.org/10.1038/nchembio.227</t>
  </si>
  <si>
    <t xml:space="preserve">dihydroxyacetone-phosphate</t>
  </si>
  <si>
    <t xml:space="preserve">https://doi.org/10.1038/nchembio.228</t>
  </si>
  <si>
    <t xml:space="preserve">homocysteine</t>
  </si>
  <si>
    <t xml:space="preserve">https://doi.org/10.1038/nchembio.229</t>
  </si>
  <si>
    <t xml:space="preserve">CMP</t>
  </si>
  <si>
    <t xml:space="preserve">https://doi.org/10.1038/nchembio.230</t>
  </si>
  <si>
    <t xml:space="preserve">deoxyribose-5-P</t>
  </si>
  <si>
    <t xml:space="preserve">https://doi.org/10.1038/nchembio.231</t>
  </si>
  <si>
    <t xml:space="preserve">isoleucine+leuicine</t>
  </si>
  <si>
    <t xml:space="preserve">Used price for leucine</t>
  </si>
  <si>
    <t xml:space="preserve">https://doi.org/10.1038/nchembio.232</t>
  </si>
  <si>
    <t xml:space="preserve">AMP</t>
  </si>
  <si>
    <t xml:space="preserve">https://doi.org/10.1038/nchembio.233</t>
  </si>
  <si>
    <t xml:space="preserve">inosine-monophosohate</t>
  </si>
  <si>
    <t xml:space="preserve">https://doi.org/10.1038/nchembio.234</t>
  </si>
  <si>
    <t xml:space="preserve">PRPP</t>
  </si>
  <si>
    <t xml:space="preserve">https://doi.org/10.1038/nchembio.235</t>
  </si>
  <si>
    <t xml:space="preserve">succinyl-CoA</t>
  </si>
  <si>
    <t xml:space="preserve">https://doi.org/10.1038/nchembio.236</t>
  </si>
  <si>
    <t xml:space="preserve">inosine-triphosphate</t>
  </si>
  <si>
    <t xml:space="preserve">https://doi.org/10.1038/nchembio.237</t>
  </si>
  <si>
    <t xml:space="preserve">guanine</t>
  </si>
  <si>
    <t xml:space="preserve">https://doi.org/10.1038/nchembio.238</t>
  </si>
  <si>
    <t xml:space="preserve">phosphoenolpyruvate</t>
  </si>
  <si>
    <t xml:space="preserve">https://doi.org/10.1038/nchembio.239</t>
  </si>
  <si>
    <t xml:space="preserve">S-adenosyl-L-methionine</t>
  </si>
  <si>
    <t xml:space="preserve">https://doi.org/10.1038/nchembio.240</t>
  </si>
  <si>
    <t xml:space="preserve">threonine</t>
  </si>
  <si>
    <t xml:space="preserve">https://doi.org/10.1038/nchembio.241</t>
  </si>
  <si>
    <t xml:space="preserve">FAD</t>
  </si>
  <si>
    <t xml:space="preserve">https://doi.org/10.1038/nchembio.242</t>
  </si>
  <si>
    <t xml:space="preserve">methionine</t>
  </si>
  <si>
    <t xml:space="preserve">https://doi.org/10.1038/nchembio.243</t>
  </si>
  <si>
    <t xml:space="preserve">2,3-Dihydroxybenzoic acid</t>
  </si>
  <si>
    <t xml:space="preserve">https://doi.org/10.1038/nchembio.244</t>
  </si>
  <si>
    <t xml:space="preserve">NADPH</t>
  </si>
  <si>
    <t xml:space="preserve">https://doi.org/10.1038/nchembio.245</t>
  </si>
  <si>
    <t xml:space="preserve">fumarate</t>
  </si>
  <si>
    <t xml:space="preserve">https://doi.org/10.1038/nchembio.246</t>
  </si>
  <si>
    <t xml:space="preserve">phenylpyruvate</t>
  </si>
  <si>
    <t xml:space="preserve">https://doi.org/10.1038/nchembio.247</t>
  </si>
  <si>
    <t xml:space="preserve">NADH</t>
  </si>
  <si>
    <t xml:space="preserve">https://doi.org/10.1038/nchembio.248</t>
  </si>
  <si>
    <t xml:space="preserve">N-acetyl-glucosamine-1P</t>
  </si>
  <si>
    <t xml:space="preserve">https://doi.org/10.1038/nchembio.249</t>
  </si>
  <si>
    <t xml:space="preserve">serine</t>
  </si>
  <si>
    <t xml:space="preserve">https://doi.org/10.1038/nchembio.250</t>
  </si>
  <si>
    <t xml:space="preserve">histidine</t>
  </si>
  <si>
    <t xml:space="preserve">https://doi.org/10.1038/nchembio.251</t>
  </si>
  <si>
    <t xml:space="preserve">flavin mononucleotide</t>
  </si>
  <si>
    <t xml:space="preserve">https://doi.org/10.1038/nchembio.252</t>
  </si>
  <si>
    <t xml:space="preserve">4-hydroxybenzoate</t>
  </si>
  <si>
    <t xml:space="preserve">https://doi.org/10.1038/nchembio.253</t>
  </si>
  <si>
    <t xml:space="preserve">dGMP</t>
  </si>
  <si>
    <t xml:space="preserve">https://doi.org/10.1038/nchembio.254</t>
  </si>
  <si>
    <t xml:space="preserve">glycerol-3-phosphate</t>
  </si>
  <si>
    <t xml:space="preserve">https://doi.org/10.1038/nchembio.255</t>
  </si>
  <si>
    <t xml:space="preserve">N-acetyl-ornithine</t>
  </si>
  <si>
    <t xml:space="preserve">https://doi.org/10.1038/nchembio.256</t>
  </si>
  <si>
    <t xml:space="preserve">gluconate</t>
  </si>
  <si>
    <t xml:space="preserve">https://doi.org/10.1038/nchembio.257</t>
  </si>
  <si>
    <t xml:space="preserve">malonyl-CoA</t>
  </si>
  <si>
    <t xml:space="preserve">https://doi.org/10.1038/nchembio.258</t>
  </si>
  <si>
    <t xml:space="preserve">cyclic-AMP</t>
  </si>
  <si>
    <t xml:space="preserve">https://doi.org/10.1038/nchembio.259</t>
  </si>
  <si>
    <t xml:space="preserve">dCTP</t>
  </si>
  <si>
    <t xml:space="preserve">https://doi.org/10.1038/nchembio.260</t>
  </si>
  <si>
    <t xml:space="preserve">tyrosine</t>
  </si>
  <si>
    <t xml:space="preserve">https://doi.org/10.1038/nchembio.261</t>
  </si>
  <si>
    <t xml:space="preserve">inosine-diphosphate</t>
  </si>
  <si>
    <t xml:space="preserve">https://doi.org/10.1038/nchembio.262</t>
  </si>
  <si>
    <t xml:space="preserve">GMP</t>
  </si>
  <si>
    <t xml:space="preserve">https://doi.org/10.1038/nchembio.263</t>
  </si>
  <si>
    <t xml:space="preserve">acetoacetyl-CoA</t>
  </si>
  <si>
    <t xml:space="preserve">https://doi.org/10.1038/nchembio.264</t>
  </si>
  <si>
    <t xml:space="preserve">riboflavin</t>
  </si>
  <si>
    <t xml:space="preserve">https://doi.org/10.1038/nchembio.265</t>
  </si>
  <si>
    <t xml:space="preserve">phenylalanine</t>
  </si>
  <si>
    <t xml:space="preserve">https://doi.org/10.1038/nchembio.266</t>
  </si>
  <si>
    <t xml:space="preserve">cis-aconitate</t>
  </si>
  <si>
    <t xml:space="preserve">https://doi.org/10.1038/nchembio.267</t>
  </si>
  <si>
    <t xml:space="preserve">dATP</t>
  </si>
  <si>
    <t xml:space="preserve">https://doi.org/10.1038/nchembio.268</t>
  </si>
  <si>
    <t xml:space="preserve">cytosine</t>
  </si>
  <si>
    <t xml:space="preserve">https://doi.org/10.1038/nchembio.269</t>
  </si>
  <si>
    <t xml:space="preserve">shikimate</t>
  </si>
  <si>
    <t xml:space="preserve">https://doi.org/10.1038/nchembio.270</t>
  </si>
  <si>
    <t xml:space="preserve">histidinol</t>
  </si>
  <si>
    <t xml:space="preserve">https://doi.org/10.1038/nchembio.271</t>
  </si>
  <si>
    <t xml:space="preserve">tryptophan</t>
  </si>
  <si>
    <t xml:space="preserve">https://doi.org/10.1038/nchembio.272</t>
  </si>
  <si>
    <t xml:space="preserve">dihydroorotate</t>
  </si>
  <si>
    <t xml:space="preserve">https://doi.org/10.1038/nchembio.273</t>
  </si>
  <si>
    <t xml:space="preserve">quinolinate</t>
  </si>
  <si>
    <t xml:space="preserve">https://doi.org/10.1038/nchembio.274</t>
  </si>
  <si>
    <t xml:space="preserve">ornithine</t>
  </si>
  <si>
    <t xml:space="preserve">https://doi.org/10.1038/nchembio.275</t>
  </si>
  <si>
    <t xml:space="preserve">dAMP</t>
  </si>
  <si>
    <t xml:space="preserve">https://doi.org/10.1038/nchembio.276</t>
  </si>
  <si>
    <t xml:space="preserve">adenosine-phosphosulfate</t>
  </si>
  <si>
    <t xml:space="preserve">https://doi.org/10.1038/nchembio.277</t>
  </si>
  <si>
    <t xml:space="preserve">myo-inositol</t>
  </si>
  <si>
    <t xml:space="preserve">https://doi.org/10.1038/nchembio.278</t>
  </si>
  <si>
    <t xml:space="preserve">propionyl-CoA</t>
  </si>
  <si>
    <t xml:space="preserve">https://doi.org/10.1038/nchembio.279</t>
  </si>
  <si>
    <t xml:space="preserve">ADP-glucose</t>
  </si>
  <si>
    <t xml:space="preserve">https://doi.org/10.1038/nchembio.280</t>
  </si>
  <si>
    <t xml:space="preserve">anthranilate</t>
  </si>
  <si>
    <t xml:space="preserve">https://doi.org/10.1038/nchembio.281</t>
  </si>
  <si>
    <t xml:space="preserve">deoxyadenosine</t>
  </si>
  <si>
    <t xml:space="preserve">https://doi.org/10.1038/nchembio.282</t>
  </si>
  <si>
    <t xml:space="preserve">cytidine</t>
  </si>
  <si>
    <t xml:space="preserve">https://doi.org/10.1038/nchembio.283</t>
  </si>
  <si>
    <t xml:space="preserve">NADP+</t>
  </si>
  <si>
    <t xml:space="preserve">https://doi.org/10.1038/nchembio.284</t>
  </si>
  <si>
    <t xml:space="preserve">guanosine</t>
  </si>
  <si>
    <t xml:space="preserve">https://doi.org/10.1038/nchembio.285</t>
  </si>
  <si>
    <t xml:space="preserve">adenine</t>
  </si>
  <si>
    <t xml:space="preserve">https://doi.org/10.1038/nchembio.286</t>
  </si>
  <si>
    <t xml:space="preserve">deoxyguanosine</t>
  </si>
  <si>
    <t xml:space="preserve">https://doi.org/10.1038/nchembio.287</t>
  </si>
  <si>
    <t xml:space="preserve">adenosine</t>
  </si>
  <si>
    <t xml:space="preserve">https://doi.org/10.1038/nchembio.288</t>
  </si>
  <si>
    <t xml:space="preserve">cysteine</t>
  </si>
  <si>
    <t xml:space="preserve">glycine</t>
  </si>
  <si>
    <t xml:space="preserve">dGTP</t>
  </si>
  <si>
    <t xml:space="preserve">spermidine</t>
  </si>
  <si>
    <t xml:space="preserve">putrescine</t>
  </si>
  <si>
    <t xml:space="preserve">fg/cell</t>
  </si>
  <si>
    <t xml:space="preserve">Peptidoglycan</t>
  </si>
  <si>
    <t xml:space="preserve">Used price for B. subtilis peptidoglycan</t>
  </si>
  <si>
    <t xml:space="preserve">https://book.bionumbers.org/what-is-the-macromolecular-composition-of-the-cell/</t>
  </si>
  <si>
    <t xml:space="preserve">Lipopolysaccharides</t>
  </si>
  <si>
    <t xml:space="preserve">Glycogen</t>
  </si>
  <si>
    <t xml:space="preserve">Used price for bovine glycogen</t>
  </si>
  <si>
    <t xml:space="preserve">Phosphatidylglycerol</t>
  </si>
  <si>
    <t xml:space="preserve">Used price for egg PG</t>
  </si>
  <si>
    <r>
      <rPr>
        <sz val="10"/>
        <color rgb="FF0000FF"/>
        <rFont val="Arial"/>
        <family val="2"/>
      </rPr>
      <t xml:space="preserve">https://doi.org/10.1093/femsre/fuv008</t>
    </r>
    <r>
      <rPr>
        <sz val="10"/>
        <rFont val="Arial"/>
        <family val="2"/>
      </rPr>
      <t xml:space="preserve"> and https://book.bionumbers.org/what-is-the-macromolecular-composition-of-the-cell/</t>
    </r>
  </si>
  <si>
    <t xml:space="preserve">phosphatidylethanolamine</t>
  </si>
  <si>
    <t xml:space="preserve">Used price for soya PE</t>
  </si>
  <si>
    <t xml:space="preserve">cardiolipin</t>
  </si>
  <si>
    <t xml:space="preserve">phosphatidylserine</t>
  </si>
  <si>
    <t xml:space="preserve">tRNAs</t>
  </si>
  <si>
    <t xml:space="preserve">Total RNA</t>
  </si>
  <si>
    <t xml:space="preserve">https://www.thermofisher.com/order/catalog/product/AM7940?SID=srch-srp-AM7940</t>
  </si>
  <si>
    <t xml:space="preserve">DNA</t>
  </si>
  <si>
    <r>
      <rPr>
        <sz val="10"/>
        <rFont val="Arial"/>
        <family val="2"/>
      </rPr>
      <t xml:space="preserve">Based on M13 ssDNA price (</t>
    </r>
    <r>
      <rPr>
        <sz val="10"/>
        <color rgb="FF0000FF"/>
        <rFont val="Arial"/>
        <family val="2"/>
      </rPr>
      <t xml:space="preserve">https://www.neb.com/en-us/products/n4040-m13mp18-single-stranded-dna?gQT=1</t>
    </r>
    <r>
      <rPr>
        <sz val="10"/>
        <rFont val="Arial"/>
        <family val="2"/>
      </rPr>
      <t xml:space="preserve">)</t>
    </r>
  </si>
  <si>
    <t xml:space="preserve">Proteins</t>
  </si>
  <si>
    <t xml:space="preserve">Commonly-used proteins</t>
  </si>
  <si>
    <t xml:space="preserve">RecA</t>
  </si>
  <si>
    <t xml:space="preserve">Alkaline phosphatase</t>
  </si>
  <si>
    <t xml:space="preserve">Exonuclease V (RecB+RecC+RecD)</t>
  </si>
  <si>
    <r>
      <rPr>
        <sz val="10"/>
        <rFont val="Arial"/>
        <family val="2"/>
      </rPr>
      <t xml:space="preserve">Price based on NEB Exonuclease V, with units-to-mass conversion from Amundsen et al (1986, Proceedings of the National Academy of Sciences) (</t>
    </r>
    <r>
      <rPr>
        <sz val="10"/>
        <color rgb="FF0000FF"/>
        <rFont val="Arial"/>
        <family val="2"/>
      </rPr>
      <t xml:space="preserve">https://www.pnas.org/doi/pdf/10.1073/pnas.83.15.5558</t>
    </r>
    <r>
      <rPr>
        <sz val="10"/>
        <rFont val="Arial"/>
        <family val="2"/>
      </rPr>
      <t xml:space="preserve">).</t>
    </r>
  </si>
  <si>
    <t xml:space="preserve">Abundant proteins</t>
  </si>
  <si>
    <t xml:space="preserve">Ribosome</t>
  </si>
  <si>
    <t xml:space="preserve">https://bionumbers.hms.harvard.edu/bionumber.aspx?s=n&amp;v=8&amp;id=102509</t>
  </si>
  <si>
    <t xml:space="preserve">Major outer membrane lipoprotein (Lpp)</t>
  </si>
  <si>
    <r>
      <rPr>
        <sz val="10"/>
        <rFont val="Arial"/>
        <family val="2"/>
      </rPr>
      <t xml:space="preserve">Masses from </t>
    </r>
    <r>
      <rPr>
        <sz val="10"/>
        <color rgb="FF0000FF"/>
        <rFont val="Arial"/>
        <family val="2"/>
      </rPr>
      <t xml:space="preserve">https://pmc.ncbi.nlm.nih.gov/articles/PMC283446/pdf/pnas00102-0270.pdf</t>
    </r>
    <r>
      <rPr>
        <sz val="10"/>
        <rFont val="Arial"/>
        <family val="2"/>
      </rPr>
      <t xml:space="preserve"> and </t>
    </r>
    <r>
      <rPr>
        <sz val="10"/>
        <color rgb="FF0000FF"/>
        <rFont val="Arial"/>
        <family val="2"/>
      </rPr>
      <t xml:space="preserve">https://bionumbers.hms.harvard.edu/files/Partial%20specific%20volumes%20of%20the%20ribosomal%20components.pdf</t>
    </r>
  </si>
  <si>
    <t xml:space="preserve">Elongation factor Tu (tuf)</t>
  </si>
  <si>
    <t xml:space="preserve">DNA-binding protein HU-alpha (hupA)</t>
  </si>
  <si>
    <t xml:space="preserve">Glyceraldehyde-3-phosphate dehydrogenase A (gapA)</t>
  </si>
  <si>
    <t xml:space="preserve">DNA-binding protein HU-beta (hupB)</t>
  </si>
  <si>
    <t xml:space="preserve">Random proteins</t>
  </si>
  <si>
    <t xml:space="preserve">(pfkA) 6-phosphofructokinase 1</t>
  </si>
  <si>
    <t xml:space="preserve">(hemX) PF04375 family protein HemX</t>
  </si>
  <si>
    <t xml:space="preserve">(fre) NAD(P)H-flavin reductase</t>
  </si>
  <si>
    <t xml:space="preserve">(argE) acetylornithine deacetylase</t>
  </si>
  <si>
    <t xml:space="preserve">(sapF) putrescine ABC exporter ATP binding protein SapF</t>
  </si>
  <si>
    <t xml:space="preserve">(ackA) acetate kinase</t>
  </si>
  <si>
    <t xml:space="preserve">(gstB) glutathione S-transferase GstB</t>
  </si>
  <si>
    <t xml:space="preserve">(fucO) L-1,2-propanediol oxidoreductase</t>
  </si>
  <si>
    <t xml:space="preserve">(argR) DNA-binding transcriptional dual regulator ArgR</t>
  </si>
  <si>
    <t xml:space="preserve">(csiE) stationary phase-inducible protein CsiE</t>
  </si>
  <si>
    <t xml:space="preserve">Avivasys Bio Products</t>
  </si>
  <si>
    <t xml:space="preserve">CEXE</t>
  </si>
  <si>
    <t xml:space="preserve">Estimated total</t>
  </si>
  <si>
    <t xml:space="preserve">birA (DNA-binding transcriptional repressor, bio-5’-AMP-binding)</t>
  </si>
  <si>
    <t xml:space="preserve">Free Nucleic Acids</t>
  </si>
  <si>
    <t xml:space="preserve">Free Amino Acids</t>
  </si>
  <si>
    <t xml:space="preserve">Total non-nucleotide, non-amino acid</t>
  </si>
  <si>
    <t xml:space="preserve">RNA precursors:</t>
  </si>
  <si>
    <t xml:space="preserve">Cellular Concentration (nM)</t>
  </si>
  <si>
    <t xml:space="preserve">Mass</t>
  </si>
  <si>
    <t xml:space="preserve">DNA precursors:</t>
  </si>
  <si>
    <t xml:space="preserve">Total</t>
  </si>
  <si>
    <t xml:space="preserve">From unit</t>
  </si>
  <si>
    <t xml:space="preserve">To unit</t>
  </si>
  <si>
    <t xml:space="preserve">Value</t>
  </si>
  <si>
    <t xml:space="preserve">Constant</t>
  </si>
  <si>
    <t xml:space="preserve">Unit</t>
  </si>
  <si>
    <t xml:space="preserve">OD</t>
  </si>
  <si>
    <t xml:space="preserve">cells/L</t>
  </si>
  <si>
    <t xml:space="preserve">https://book.bionumbers.org/what-is-the-concentration-of-bacterial-cells-in-a-saturated-culture/</t>
  </si>
  <si>
    <t xml:space="preserve">Density of “high density” E. coli culture in LB</t>
  </si>
  <si>
    <t xml:space="preserve">Conservative assumption! Labs routinely get OD 3-5, industrial optimization can get much higher</t>
  </si>
  <si>
    <t xml:space="preserve">L culture</t>
  </si>
  <si>
    <t xml:space="preserve">cells</t>
  </si>
  <si>
    <t xml:space="preserve">Derived</t>
  </si>
  <si>
    <t xml:space="preserve">Avogadro’s number</t>
  </si>
  <si>
    <t xml:space="preserve">number</t>
  </si>
  <si>
    <t xml:space="preserve">L cell</t>
  </si>
  <si>
    <r>
      <rPr>
        <sz val="10"/>
        <rFont val="Times New Roman"/>
        <family val="1"/>
      </rPr>
      <t xml:space="preserve">F. C. Neidhardt et al., “Physiology of the bacterial cell”, Sinauer, 1990 (BNID 104954) (cited in </t>
    </r>
    <r>
      <rPr>
        <sz val="10"/>
        <color rgb="FF0000FF"/>
        <rFont val="Times New Roman"/>
        <family val="1"/>
      </rPr>
      <t xml:space="preserve">https://book.bionumbers.org/what-is-the-macromolecular-composition-of-the-cell/</t>
    </r>
    <r>
      <rPr>
        <sz val="10"/>
        <rFont val="Times New Roman"/>
        <family val="1"/>
      </rPr>
      <t xml:space="preserve">)</t>
    </r>
  </si>
  <si>
    <r>
      <rPr>
        <sz val="10"/>
        <color rgb="FF0000FF"/>
        <rFont val="Arial"/>
        <family val="2"/>
      </rPr>
      <t xml:space="preserve">https://journals.plos.org/plosone/article?id=10.1371/journal.pone.0023126</t>
    </r>
    <r>
      <rPr>
        <sz val="10"/>
        <rFont val="Arial"/>
        <family val="2"/>
      </rPr>
      <t xml:space="preserve"> (Figure 2)</t>
    </r>
  </si>
  <si>
    <t xml:space="preserve">g cells (dry weight)</t>
  </si>
  <si>
    <r>
      <rPr>
        <sz val="10"/>
        <color rgb="FF0000FF"/>
        <rFont val="Arial"/>
        <family val="2"/>
      </rPr>
      <t xml:space="preserve">https://book.bionumbers.org/what-is-the-macromolecular-composition-of-the-cell/</t>
    </r>
    <r>
      <rPr>
        <sz val="10"/>
        <rFont val="Arial"/>
        <family val="2"/>
      </rPr>
      <t xml:space="preserve"> (300 fg/cell dry)</t>
    </r>
  </si>
  <si>
    <t xml:space="preserve">L cells</t>
  </si>
  <si>
    <r>
      <rPr>
        <sz val="10"/>
        <color rgb="FF0000FF"/>
        <rFont val="Arial"/>
        <family val="2"/>
      </rPr>
      <t xml:space="preserve">https://pmc.ncbi.nlm.nih.gov/articles/PMC2710577/pdf/nihms118973.pdf</t>
    </r>
    <r>
      <rPr>
        <sz val="10"/>
        <rFont val="Arial"/>
        <family val="2"/>
      </rPr>
      <t xml:space="preserve"> (procedure step 17)</t>
    </r>
  </si>
  <si>
    <t xml:space="preserve">(derived from c7)</t>
  </si>
  <si>
    <t xml:space="preserve">(derived from c4+c6)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</si>
</sst>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E+00"/>
    <numFmt numFmtId="166" formatCode="0.00%"/>
    <numFmt numFmtId="167" formatCode="#,##0.00"/>
    <numFmt numFmtId="168" formatCode="#,##0.0000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Times New Roman"/>
      <family val="1"/>
    </font>
    <font>
      <sz val="10"/>
      <color rgb="FF0000FF"/>
      <name val="Arial"/>
      <family val="2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  <charset val="1"/>
    </font>
    <font>
      <sz val="10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orner" xfId="20"/>
    <cellStyle name="Pivot Table Value" xfId="21"/>
    <cellStyle name="Pivot Table Field" xfId="22"/>
    <cellStyle name="Pivot Table Category" xfId="23"/>
    <cellStyle name="Pivot Table Title" xfId="24"/>
    <cellStyle name="Pivot Table Result" xfId="2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EEEEEE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copy_per_cell" displayName="copy_per_cell" ref="C:C" headerRowCount="1" totalsRowCount="0" totalsRowShown="0">
  <tableColumns count="1">
    <tableColumn id="1" name="Cellular concentration (nM)&#10;(equivalent to copy/cell)"/>
  </tableColumns>
</table>
</file>

<file path=xl/tables/table2.xml><?xml version="1.0" encoding="utf-8"?>
<table xmlns="http://schemas.openxmlformats.org/spreadsheetml/2006/main" id="2" name="copy_per_cell_2" displayName="copy_per_cell_2" ref="D:D" headerRowCount="1" totalsRowCount="0" totalsRowShown="0">
  <tableColumns count="1">
    <tableColumn id="1" name="Cellular concentration (nM)&#10;(equivalent to copy/cell)"/>
  </tableColumns>
</table>
</file>

<file path=xl/tables/table3.xml><?xml version="1.0" encoding="utf-8"?>
<table xmlns="http://schemas.openxmlformats.org/spreadsheetml/2006/main" id="3" name="dollar_per_L" displayName="dollar_per_L" ref="B:B" headerRowCount="1" totalsRowCount="0" totalsRowShown="0">
  <tableColumns count="1">
    <tableColumn id="1" name="$/L culture"/>
  </tableColumns>
</table>
</file>

<file path=xl/tables/table4.xml><?xml version="1.0" encoding="utf-8"?>
<table xmlns="http://schemas.openxmlformats.org/spreadsheetml/2006/main" id="4" name="dollar_per_L_2" displayName="dollar_per_L_2" ref="B:B" headerRowCount="1" totalsRowCount="0" totalsRowShown="0">
  <tableColumns count="1">
    <tableColumn id="1" name="$/L culture"/>
  </tableColumns>
</table>
</file>

<file path=xl/tables/table5.xml><?xml version="1.0" encoding="utf-8"?>
<table xmlns="http://schemas.openxmlformats.org/spreadsheetml/2006/main" id="5" name="g_per_L" displayName="g_per_L" ref="H:H" headerRowCount="1" totalsRowCount="0" totalsRowShown="0">
  <tableColumns count="1">
    <tableColumn id="1" name="g/L culture"/>
  </tableColumns>
</table>
</file>

<file path=xl/tables/table6.xml><?xml version="1.0" encoding="utf-8"?>
<table xmlns="http://schemas.openxmlformats.org/spreadsheetml/2006/main" id="6" name="g_per_L_2" displayName="g_per_L_2" ref="I:I" headerRowCount="1" totalsRowCount="0" totalsRowShown="0">
  <tableColumns count="1">
    <tableColumn id="1" name="g/L culture"/>
  </tableColumns>
</table>
</file>

<file path=xl/tables/table7.xml><?xml version="1.0" encoding="utf-8"?>
<table xmlns="http://schemas.openxmlformats.org/spreadsheetml/2006/main" id="7" name="Molecules" displayName="Molecules" ref="A:A" headerRowCount="1" totalsRowCount="0" totalsRowShown="0">
  <tableColumns count="1">
    <tableColumn id="1" name="Component"/>
  </tableColumns>
</table>
</file>

<file path=xl/tables/table8.xml><?xml version="1.0" encoding="utf-8"?>
<table xmlns="http://schemas.openxmlformats.org/spreadsheetml/2006/main" id="8" name="Molecules_2" displayName="Molecules_2" ref="A:A" headerRowCount="1" totalsRowCount="0" totalsRowShown="0">
  <tableColumns count="1">
    <tableColumn id="1" name="Component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3.xml"/><Relationship Id="rId3" Type="http://schemas.openxmlformats.org/officeDocument/2006/relationships/table" Target="../tables/table5.xml"/><Relationship Id="rId4" Type="http://schemas.openxmlformats.org/officeDocument/2006/relationships/table" Target="../tables/table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doi.org/10.1093/femsre/fuv008" TargetMode="External"/><Relationship Id="rId2" Type="http://schemas.openxmlformats.org/officeDocument/2006/relationships/hyperlink" Target="https://doi.org/10.1093/femsre/fuv008" TargetMode="External"/><Relationship Id="rId3" Type="http://schemas.openxmlformats.org/officeDocument/2006/relationships/hyperlink" Target="https://doi.org/10.1093/femsre/fuv008" TargetMode="External"/><Relationship Id="rId4" Type="http://schemas.openxmlformats.org/officeDocument/2006/relationships/hyperlink" Target="https://www.neb.com/en-us/products/n4040-m13mp18-single-stranded-dna?gQT=1" TargetMode="External"/><Relationship Id="rId5" Type="http://schemas.openxmlformats.org/officeDocument/2006/relationships/hyperlink" Target="https://www.pnas.org/doi/pdf/10.1073/pnas.83.15.5558" TargetMode="External"/><Relationship Id="rId6" Type="http://schemas.openxmlformats.org/officeDocument/2006/relationships/table" Target="../tables/table2.xml"/><Relationship Id="rId7" Type="http://schemas.openxmlformats.org/officeDocument/2006/relationships/table" Target="../tables/table4.xml"/><Relationship Id="rId8" Type="http://schemas.openxmlformats.org/officeDocument/2006/relationships/table" Target="../tables/table6.xml"/><Relationship Id="rId9" Type="http://schemas.openxmlformats.org/officeDocument/2006/relationships/table" Target="../tables/table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book.bionumbers.org/what-is-the-macromolecular-composition-of-the-cell/" TargetMode="External"/><Relationship Id="rId2" Type="http://schemas.openxmlformats.org/officeDocument/2006/relationships/hyperlink" Target="https://journals.plos.org/plosone/article?id=10.1371/journal.pone.0023126" TargetMode="External"/><Relationship Id="rId3" Type="http://schemas.openxmlformats.org/officeDocument/2006/relationships/hyperlink" Target="https://book.bionumbers.org/what-is-the-macromolecular-composition-of-the-cell/" TargetMode="External"/><Relationship Id="rId4" Type="http://schemas.openxmlformats.org/officeDocument/2006/relationships/hyperlink" Target="https://pmc.ncbi.nlm.nih.gov/articles/PMC2710577/pdf/nihms118973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" topLeftCell="F2" activePane="bottomRight" state="frozen"/>
      <selection pane="topLeft" activeCell="A1" activeCellId="0" sqref="A1"/>
      <selection pane="topRight" activeCell="F1" activeCellId="0" sqref="F1"/>
      <selection pane="bottomLeft" activeCell="A2" activeCellId="0" sqref="A2"/>
      <selection pane="bottomRight" activeCell="M2" activeCellId="0" sqref="M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2.04"/>
    <col collapsed="false" customWidth="true" hidden="false" outlineLevel="0" max="2" min="2" style="2" width="23.04"/>
    <col collapsed="false" customWidth="true" hidden="false" outlineLevel="0" max="3" min="3" style="1" width="25.84"/>
    <col collapsed="false" customWidth="true" hidden="false" outlineLevel="0" max="4" min="4" style="1" width="16.13"/>
    <col collapsed="false" customWidth="true" hidden="false" outlineLevel="0" max="6" min="5" style="1" width="9.02"/>
    <col collapsed="false" customWidth="false" hidden="false" outlineLevel="0" max="8" min="7" style="2" width="11.53"/>
    <col collapsed="false" customWidth="true" hidden="false" outlineLevel="0" max="9" min="9" style="3" width="21.47"/>
    <col collapsed="false" customWidth="true" hidden="false" outlineLevel="0" max="10" min="10" style="1" width="63.51"/>
    <col collapsed="false" customWidth="true" hidden="false" outlineLevel="0" max="11" min="11" style="1" width="18.11"/>
    <col collapsed="false" customWidth="true" hidden="false" outlineLevel="0" max="12" min="12" style="1" width="26.82"/>
    <col collapsed="false" customWidth="true" hidden="false" outlineLevel="0" max="13" min="13" style="1" width="16.1"/>
    <col collapsed="false" customWidth="true" hidden="false" outlineLevel="0" max="14" min="14" style="1" width="10.66"/>
    <col collapsed="false" customWidth="true" hidden="false" outlineLevel="0" max="15" min="15" style="1" width="9.21"/>
    <col collapsed="false" customWidth="false" hidden="false" outlineLevel="0" max="16384" min="16" style="1" width="11.53"/>
  </cols>
  <sheetData>
    <row r="1" customFormat="false" ht="23.85" hidden="false" customHeight="false" outlineLevel="0" collapsed="false">
      <c r="A1" s="4" t="s">
        <v>0</v>
      </c>
      <c r="B1" s="5" t="s">
        <v>1</v>
      </c>
      <c r="C1" s="6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7" t="s">
        <v>8</v>
      </c>
      <c r="J1" s="4" t="s">
        <v>9</v>
      </c>
      <c r="K1" s="4"/>
      <c r="L1" s="5" t="s">
        <v>10</v>
      </c>
      <c r="M1" s="5" t="s">
        <v>11</v>
      </c>
    </row>
    <row r="2" customFormat="false" ht="12.8" hidden="false" customHeight="false" outlineLevel="0" collapsed="false">
      <c r="A2" s="8" t="s">
        <v>12</v>
      </c>
      <c r="B2" s="2" t="n">
        <f aca="false">IF(OR(H2=0, G2=""), "", H2*G2)</f>
        <v>0.007006069728</v>
      </c>
      <c r="C2" s="9" t="n">
        <v>96000000</v>
      </c>
      <c r="D2" s="1" t="n">
        <v>203.23</v>
      </c>
      <c r="E2" s="1" t="n">
        <v>399</v>
      </c>
      <c r="F2" s="1" t="n">
        <v>1000</v>
      </c>
      <c r="G2" s="2" t="n">
        <f aca="false">IF(F2=0, "", E2/F2)</f>
        <v>0.399</v>
      </c>
      <c r="H2" s="10" t="n">
        <f aca="false">IF(C2="","",C2*'Conversion Factors'!$C$4*D2/1000000000)</f>
        <v>0.017559072</v>
      </c>
      <c r="I2" s="11"/>
      <c r="J2" s="9" t="s">
        <v>13</v>
      </c>
      <c r="K2" s="9"/>
      <c r="L2" s="2" t="n">
        <f aca="false">SUM(H2:H1000)</f>
        <v>0.07003091137266</v>
      </c>
      <c r="M2" s="2" t="n">
        <f aca="false">SUM(B2:B1000)</f>
        <v>36.0622281048203</v>
      </c>
    </row>
    <row r="3" customFormat="false" ht="24.05" hidden="false" customHeight="false" outlineLevel="0" collapsed="false">
      <c r="A3" s="8" t="s">
        <v>14</v>
      </c>
      <c r="B3" s="2" t="n">
        <f aca="false">IF(OR(H3=0, G3=""), "", H3*G3)</f>
        <v>1.0005847488</v>
      </c>
      <c r="C3" s="9" t="n">
        <v>17000000</v>
      </c>
      <c r="D3" s="1" t="n">
        <v>307.32</v>
      </c>
      <c r="E3" s="1" t="n">
        <v>106.4</v>
      </c>
      <c r="F3" s="12" t="n">
        <v>0.5</v>
      </c>
      <c r="G3" s="2" t="n">
        <f aca="false">IF(F3=0, "", E3/F3)</f>
        <v>212.8</v>
      </c>
      <c r="H3" s="10" t="n">
        <f aca="false">IF(C3="","",C3*'Conversion Factors'!$C$4*D3/1000000000)</f>
        <v>0.004701996</v>
      </c>
      <c r="I3" s="11"/>
      <c r="J3" s="9" t="s">
        <v>15</v>
      </c>
      <c r="K3" s="13" t="s">
        <v>16</v>
      </c>
      <c r="L3" s="14" t="n">
        <f aca="false">$L$2/'Conversion Factors'!C9</f>
        <v>0.17896788461902</v>
      </c>
    </row>
    <row r="4" customFormat="false" ht="12.8" hidden="false" customHeight="false" outlineLevel="0" collapsed="false">
      <c r="A4" s="8" t="s">
        <v>17</v>
      </c>
      <c r="B4" s="2" t="n">
        <f aca="false">IF(OR(H4=0, G4=""), "", H4*G4)</f>
        <v>0.00195708825</v>
      </c>
      <c r="C4" s="9" t="n">
        <v>15000000</v>
      </c>
      <c r="D4" s="1" t="n">
        <v>446.06</v>
      </c>
      <c r="E4" s="1" t="n">
        <v>325</v>
      </c>
      <c r="F4" s="1" t="n">
        <v>1000</v>
      </c>
      <c r="G4" s="2" t="n">
        <f aca="false">IF(F4=0, "", E4/F4)</f>
        <v>0.325</v>
      </c>
      <c r="H4" s="10" t="n">
        <f aca="false">IF(C4="","",C4*'Conversion Factors'!$C$4*D4/1000000000)</f>
        <v>0.00602181</v>
      </c>
      <c r="I4" s="11"/>
      <c r="J4" s="9" t="s">
        <v>18</v>
      </c>
      <c r="K4" s="9"/>
    </row>
    <row r="5" customFormat="false" ht="12.8" hidden="false" customHeight="false" outlineLevel="0" collapsed="false">
      <c r="A5" s="8" t="s">
        <v>19</v>
      </c>
      <c r="B5" s="2" t="n">
        <f aca="false">IF(OR(H5=0, G5=""), "", H5*G5)</f>
        <v>0.0063999624096</v>
      </c>
      <c r="C5" s="9" t="n">
        <v>9600000</v>
      </c>
      <c r="D5" s="1" t="n">
        <v>507.18</v>
      </c>
      <c r="E5" s="1" t="n">
        <v>146.05</v>
      </c>
      <c r="F5" s="1" t="n">
        <v>100</v>
      </c>
      <c r="G5" s="2" t="n">
        <f aca="false">IF(F5=0, "", E5/F5)</f>
        <v>1.4605</v>
      </c>
      <c r="H5" s="10" t="n">
        <f aca="false">IF(C5="","",C5*'Conversion Factors'!$C$4*D5/1000000000)</f>
        <v>0.0043820352</v>
      </c>
      <c r="I5" s="11"/>
      <c r="J5" s="9" t="s">
        <v>20</v>
      </c>
      <c r="K5" s="9"/>
    </row>
    <row r="6" customFormat="false" ht="12.8" hidden="false" customHeight="false" outlineLevel="0" collapsed="false">
      <c r="A6" s="8" t="s">
        <v>21</v>
      </c>
      <c r="B6" s="2" t="n">
        <f aca="false">IF(OR(H6=0, G6=""), "", H6*G6)</f>
        <v>0.0094519719</v>
      </c>
      <c r="C6" s="9" t="n">
        <v>9200000</v>
      </c>
      <c r="D6" s="1" t="n">
        <v>652.31</v>
      </c>
      <c r="E6" s="1" t="n">
        <v>1750</v>
      </c>
      <c r="F6" s="1" t="n">
        <v>1000</v>
      </c>
      <c r="G6" s="2" t="n">
        <f aca="false">IF(F6=0, "", E6/F6)</f>
        <v>1.75</v>
      </c>
      <c r="H6" s="10" t="n">
        <f aca="false">IF(C6="","",C6*'Conversion Factors'!$C$4*D6/1000000000)</f>
        <v>0.0054011268</v>
      </c>
      <c r="I6" s="11"/>
      <c r="J6" s="9" t="s">
        <v>22</v>
      </c>
      <c r="K6" s="9"/>
    </row>
    <row r="7" customFormat="false" ht="12.8" hidden="false" customHeight="false" outlineLevel="0" collapsed="false">
      <c r="A7" s="8" t="s">
        <v>23</v>
      </c>
      <c r="B7" s="2" t="n">
        <f aca="false">IF(OR(H7=0, G7=""), "", H7*G7)</f>
        <v>0.0219821184</v>
      </c>
      <c r="C7" s="9" t="n">
        <v>8800000</v>
      </c>
      <c r="D7" s="1" t="n">
        <v>304</v>
      </c>
      <c r="E7" s="1" t="n">
        <v>913</v>
      </c>
      <c r="F7" s="1" t="n">
        <v>100</v>
      </c>
      <c r="G7" s="2" t="n">
        <f aca="false">IF(F7=0, "", E7/F7)</f>
        <v>9.13</v>
      </c>
      <c r="H7" s="10" t="n">
        <f aca="false">IF(C7="","",C7*'Conversion Factors'!$C$4*D7/1000000000)</f>
        <v>0.00240768</v>
      </c>
      <c r="I7" s="11" t="s">
        <v>24</v>
      </c>
      <c r="J7" s="9" t="s">
        <v>25</v>
      </c>
      <c r="K7" s="9"/>
    </row>
    <row r="8" customFormat="false" ht="12.8" hidden="false" customHeight="false" outlineLevel="0" collapsed="false">
      <c r="A8" s="8" t="s">
        <v>26</v>
      </c>
      <c r="B8" s="2" t="n">
        <f aca="false">IF(OR(H8=0, G8=""), "", H8*G8)</f>
        <v>1.68968412</v>
      </c>
      <c r="C8" s="9" t="n">
        <v>8300000</v>
      </c>
      <c r="D8" s="1" t="n">
        <v>586</v>
      </c>
      <c r="E8" s="1" t="n">
        <v>386</v>
      </c>
      <c r="F8" s="1" t="n">
        <v>1</v>
      </c>
      <c r="G8" s="2" t="n">
        <f aca="false">IF(F8=0, "", E8/F8)</f>
        <v>386</v>
      </c>
      <c r="H8" s="10" t="n">
        <f aca="false">IF(C8="","",C8*'Conversion Factors'!$C$4*D8/1000000000)</f>
        <v>0.00437742</v>
      </c>
      <c r="I8" s="11"/>
      <c r="J8" s="9" t="s">
        <v>27</v>
      </c>
      <c r="K8" s="9"/>
      <c r="M8" s="8"/>
      <c r="N8" s="15"/>
    </row>
    <row r="9" customFormat="false" ht="12.8" hidden="false" customHeight="false" outlineLevel="0" collapsed="false">
      <c r="A9" s="8" t="s">
        <v>28</v>
      </c>
      <c r="B9" s="2" t="n">
        <f aca="false">IF(OR(H9=0, G9=""), "", H9*G9)</f>
        <v>1.7350322976</v>
      </c>
      <c r="C9" s="9" t="n">
        <v>4900000</v>
      </c>
      <c r="D9" s="1" t="n">
        <v>523.18</v>
      </c>
      <c r="E9" s="1" t="n">
        <v>752</v>
      </c>
      <c r="F9" s="1" t="n">
        <v>1</v>
      </c>
      <c r="G9" s="2" t="n">
        <f aca="false">IF(F9=0, "", E9/F9)</f>
        <v>752</v>
      </c>
      <c r="H9" s="10" t="n">
        <f aca="false">IF(C9="","",C9*'Conversion Factors'!$C$4*D9/1000000000)</f>
        <v>0.0023072238</v>
      </c>
      <c r="I9" s="11"/>
      <c r="J9" s="9" t="s">
        <v>29</v>
      </c>
      <c r="K9" s="9"/>
      <c r="M9" s="8"/>
      <c r="N9" s="15"/>
    </row>
    <row r="10" customFormat="false" ht="12.8" hidden="false" customHeight="false" outlineLevel="0" collapsed="false">
      <c r="A10" s="8" t="s">
        <v>30</v>
      </c>
      <c r="B10" s="2" t="n">
        <f aca="false">IF(OR(H10=0, G10=""), "", H10*G10)</f>
        <v>0.00308092176</v>
      </c>
      <c r="C10" s="9" t="n">
        <v>4600000</v>
      </c>
      <c r="D10" s="1" t="n">
        <v>548</v>
      </c>
      <c r="E10" s="1" t="n">
        <v>679</v>
      </c>
      <c r="F10" s="1" t="n">
        <v>500</v>
      </c>
      <c r="G10" s="2" t="n">
        <f aca="false">IF(F10=0, "", E10/F10)</f>
        <v>1.358</v>
      </c>
      <c r="H10" s="10" t="n">
        <f aca="false">IF(C10="","",C10*'Conversion Factors'!$C$4*D10/1000000000)</f>
        <v>0.00226872</v>
      </c>
      <c r="I10" s="11"/>
      <c r="J10" s="9" t="s">
        <v>31</v>
      </c>
      <c r="K10" s="9"/>
      <c r="M10" s="8"/>
      <c r="N10" s="15"/>
    </row>
    <row r="11" customFormat="false" ht="12.8" hidden="false" customHeight="false" outlineLevel="0" collapsed="false">
      <c r="A11" s="8" t="s">
        <v>32</v>
      </c>
      <c r="B11" s="2" t="n">
        <f aca="false">IF(OR(H11=0, G11=""), "", H11*G11)</f>
        <v>7.20464976E-005</v>
      </c>
      <c r="C11" s="9" t="n">
        <v>4200000</v>
      </c>
      <c r="D11" s="1" t="n">
        <v>133.1</v>
      </c>
      <c r="E11" s="1" t="n">
        <v>716</v>
      </c>
      <c r="F11" s="1" t="n">
        <v>5000</v>
      </c>
      <c r="G11" s="2" t="n">
        <f aca="false">IF(F11=0, "", E11/F11)</f>
        <v>0.1432</v>
      </c>
      <c r="H11" s="10" t="n">
        <f aca="false">IF(C11="","",C11*'Conversion Factors'!$C$4*D11/1000000000)</f>
        <v>0.000503118</v>
      </c>
      <c r="I11" s="11"/>
      <c r="J11" s="9" t="s">
        <v>33</v>
      </c>
      <c r="K11" s="9"/>
      <c r="M11" s="8"/>
      <c r="N11" s="15"/>
    </row>
    <row r="12" customFormat="false" ht="12.8" hidden="false" customHeight="false" outlineLevel="0" collapsed="false">
      <c r="A12" s="8" t="s">
        <v>34</v>
      </c>
      <c r="B12" s="2" t="n">
        <f aca="false">IF(OR(H12=0, G12=""), "", H12*G12)</f>
        <v>0.000264684024</v>
      </c>
      <c r="C12" s="9" t="n">
        <v>4000000</v>
      </c>
      <c r="D12" s="1" t="n">
        <v>117.15</v>
      </c>
      <c r="E12" s="1" t="n">
        <v>15690</v>
      </c>
      <c r="F12" s="1" t="n">
        <v>25000</v>
      </c>
      <c r="G12" s="2" t="n">
        <f aca="false">IF(F12=0, "", E12/F12)</f>
        <v>0.6276</v>
      </c>
      <c r="H12" s="10" t="n">
        <f aca="false">IF(C12="","",C12*'Conversion Factors'!$C$4*D12/1000000000)</f>
        <v>0.00042174</v>
      </c>
      <c r="I12" s="11"/>
      <c r="J12" s="9" t="s">
        <v>35</v>
      </c>
      <c r="K12" s="9"/>
      <c r="M12" s="8"/>
      <c r="N12" s="15"/>
    </row>
    <row r="13" customFormat="false" ht="12.8" hidden="false" customHeight="false" outlineLevel="0" collapsed="false">
      <c r="A13" s="8" t="s">
        <v>36</v>
      </c>
      <c r="B13" s="2" t="n">
        <f aca="false">IF(OR(H13=0, G13=""), "", H13*G13)</f>
        <v>0.0001801774674</v>
      </c>
      <c r="C13" s="9" t="n">
        <v>3800000</v>
      </c>
      <c r="D13" s="1" t="n">
        <v>146.14</v>
      </c>
      <c r="E13" s="1" t="n">
        <v>3605</v>
      </c>
      <c r="F13" s="1" t="n">
        <v>10000</v>
      </c>
      <c r="G13" s="2" t="n">
        <f aca="false">IF(F13=0, "", E13/F13)</f>
        <v>0.3605</v>
      </c>
      <c r="H13" s="10" t="n">
        <f aca="false">IF(C13="","",C13*'Conversion Factors'!$C$4*D13/1000000000)</f>
        <v>0.0004997988</v>
      </c>
      <c r="I13" s="11"/>
      <c r="J13" s="9" t="s">
        <v>37</v>
      </c>
      <c r="K13" s="9"/>
      <c r="M13" s="8"/>
      <c r="N13" s="15"/>
    </row>
    <row r="14" customFormat="false" ht="12.8" hidden="false" customHeight="false" outlineLevel="0" collapsed="false">
      <c r="A14" s="8" t="s">
        <v>38</v>
      </c>
      <c r="B14" s="2" t="n">
        <f aca="false">IF(OR(H14=0, G14=""), "", H14*G14)</f>
        <v>5.872966272</v>
      </c>
      <c r="C14" s="9" t="n">
        <v>3800000</v>
      </c>
      <c r="D14" s="1" t="n">
        <v>342.08</v>
      </c>
      <c r="E14" s="1" t="n">
        <v>25100</v>
      </c>
      <c r="F14" s="1" t="n">
        <v>5</v>
      </c>
      <c r="G14" s="2" t="n">
        <f aca="false">IF(F14=0, "", E14/F14)</f>
        <v>5020</v>
      </c>
      <c r="H14" s="10" t="n">
        <f aca="false">IF(C14="","",C14*'Conversion Factors'!$C$4*D14/1000000000)</f>
        <v>0.0011699136</v>
      </c>
      <c r="I14" s="11"/>
      <c r="J14" s="9" t="s">
        <v>39</v>
      </c>
      <c r="K14" s="9"/>
      <c r="M14" s="8"/>
      <c r="N14" s="15"/>
    </row>
    <row r="15" customFormat="false" ht="12.8" hidden="false" customHeight="false" outlineLevel="0" collapsed="false">
      <c r="A15" s="8" t="s">
        <v>40</v>
      </c>
      <c r="B15" s="2" t="n">
        <f aca="false">IF(OR(H15=0, G15=""), "", H15*G15)</f>
        <v>0.079370361</v>
      </c>
      <c r="C15" s="9" t="n">
        <v>2700000</v>
      </c>
      <c r="D15" s="1" t="n">
        <v>563.15</v>
      </c>
      <c r="E15" s="1" t="n">
        <v>29</v>
      </c>
      <c r="F15" s="1" t="n">
        <v>0.5</v>
      </c>
      <c r="G15" s="2" t="n">
        <f aca="false">IF(F15=0, "", E15/F15)</f>
        <v>58</v>
      </c>
      <c r="H15" s="10" t="n">
        <f aca="false">IF(C15="","",C15*'Conversion Factors'!$C$4*D15/1000000000)</f>
        <v>0.0013684545</v>
      </c>
      <c r="I15" s="11"/>
      <c r="J15" s="9" t="s">
        <v>41</v>
      </c>
      <c r="K15" s="9"/>
      <c r="M15" s="8"/>
      <c r="N15" s="15"/>
    </row>
    <row r="16" customFormat="false" ht="12.8" hidden="false" customHeight="false" outlineLevel="0" collapsed="false">
      <c r="A16" s="8" t="s">
        <v>42</v>
      </c>
      <c r="B16" s="2" t="n">
        <f aca="false">IF(OR(H16=0, G16=""), "", H16*G16)</f>
        <v>3.76289433E-005</v>
      </c>
      <c r="C16" s="9" t="n">
        <v>2600000</v>
      </c>
      <c r="D16" s="1" t="n">
        <v>89.09</v>
      </c>
      <c r="E16" s="1" t="n">
        <v>180.5</v>
      </c>
      <c r="F16" s="1" t="n">
        <v>1000</v>
      </c>
      <c r="G16" s="2" t="n">
        <f aca="false">IF(F16=0, "", E16/F16)</f>
        <v>0.1805</v>
      </c>
      <c r="H16" s="10" t="n">
        <f aca="false">IF(C16="","",C16*'Conversion Factors'!$C$4*D16/1000000000)</f>
        <v>0.0002084706</v>
      </c>
      <c r="I16" s="11"/>
      <c r="J16" s="9" t="s">
        <v>43</v>
      </c>
      <c r="K16" s="9"/>
      <c r="M16" s="8"/>
      <c r="N16" s="15"/>
    </row>
    <row r="17" customFormat="false" ht="12.8" hidden="false" customHeight="false" outlineLevel="0" collapsed="false">
      <c r="A17" s="8" t="s">
        <v>44</v>
      </c>
      <c r="B17" s="2" t="n">
        <f aca="false">IF(OR(H17=0, G17=""), "", H17*G17)</f>
        <v>0.007855276572</v>
      </c>
      <c r="C17" s="9" t="n">
        <v>2600000</v>
      </c>
      <c r="D17" s="1" t="n">
        <v>663.43</v>
      </c>
      <c r="E17" s="1" t="n">
        <v>126.5</v>
      </c>
      <c r="F17" s="1" t="n">
        <v>25</v>
      </c>
      <c r="G17" s="2" t="n">
        <f aca="false">IF(F17=0, "", E17/F17)</f>
        <v>5.06</v>
      </c>
      <c r="H17" s="10" t="n">
        <f aca="false">IF(C17="","",C17*'Conversion Factors'!$C$4*D17/1000000000)</f>
        <v>0.0015524262</v>
      </c>
      <c r="I17" s="11"/>
      <c r="J17" s="9" t="s">
        <v>45</v>
      </c>
      <c r="K17" s="9"/>
      <c r="M17" s="8"/>
      <c r="N17" s="15"/>
    </row>
    <row r="18" customFormat="false" ht="12.8" hidden="false" customHeight="false" outlineLevel="0" collapsed="false">
      <c r="A18" s="8" t="s">
        <v>46</v>
      </c>
      <c r="B18" s="2" t="n">
        <f aca="false">IF(OR(H18=0, G18=""), "", H18*G18)</f>
        <v>0.87291</v>
      </c>
      <c r="C18" s="9" t="n">
        <v>2500000</v>
      </c>
      <c r="D18" s="1" t="n">
        <v>610</v>
      </c>
      <c r="E18" s="1" t="n">
        <v>159</v>
      </c>
      <c r="F18" s="1" t="n">
        <v>0.25</v>
      </c>
      <c r="G18" s="2" t="n">
        <f aca="false">IF(F18=0, "", E18/F18)</f>
        <v>636</v>
      </c>
      <c r="H18" s="10" t="n">
        <f aca="false">IF(C18="","",C18*'Conversion Factors'!$C$4*D18/1000000000)</f>
        <v>0.0013725</v>
      </c>
      <c r="I18" s="11"/>
      <c r="J18" s="9" t="s">
        <v>47</v>
      </c>
      <c r="K18" s="9"/>
      <c r="M18" s="8"/>
      <c r="N18" s="15"/>
    </row>
    <row r="19" customFormat="false" ht="12.8" hidden="false" customHeight="false" outlineLevel="0" collapsed="false">
      <c r="A19" s="8" t="s">
        <v>48</v>
      </c>
      <c r="B19" s="2" t="n">
        <f aca="false">IF(OR(H19=0, G19=""), "", H19*G19)</f>
        <v>0.20801974176</v>
      </c>
      <c r="C19" s="9" t="n">
        <v>2400000</v>
      </c>
      <c r="D19" s="1" t="n">
        <v>612.63</v>
      </c>
      <c r="E19" s="1" t="n">
        <v>786</v>
      </c>
      <c r="F19" s="1" t="n">
        <v>5</v>
      </c>
      <c r="G19" s="2" t="n">
        <f aca="false">IF(F19=0, "", E19/F19)</f>
        <v>157.2</v>
      </c>
      <c r="H19" s="10" t="n">
        <f aca="false">IF(C19="","",C19*'Conversion Factors'!$C$4*D19/1000000000)</f>
        <v>0.0013232808</v>
      </c>
      <c r="I19" s="11"/>
      <c r="J19" s="9" t="s">
        <v>49</v>
      </c>
      <c r="K19" s="9"/>
      <c r="M19" s="8"/>
      <c r="N19" s="15"/>
    </row>
    <row r="20" customFormat="false" ht="12.8" hidden="false" customHeight="false" outlineLevel="0" collapsed="false">
      <c r="A20" s="8" t="s">
        <v>50</v>
      </c>
      <c r="B20" s="2" t="n">
        <f aca="false">IF(OR(H20=0, G20=""), "", H20*G20)</f>
        <v>0.00202615182</v>
      </c>
      <c r="C20" s="9" t="n">
        <v>2100000</v>
      </c>
      <c r="D20" s="1" t="n">
        <v>244.2</v>
      </c>
      <c r="E20" s="1" t="n">
        <v>439</v>
      </c>
      <c r="F20" s="1" t="n">
        <v>100</v>
      </c>
      <c r="G20" s="2" t="n">
        <f aca="false">IF(F20=0, "", E20/F20)</f>
        <v>4.39</v>
      </c>
      <c r="H20" s="10" t="n">
        <f aca="false">IF(C20="","",C20*'Conversion Factors'!$C$4*D20/1000000000)</f>
        <v>0.000461538</v>
      </c>
      <c r="I20" s="11"/>
      <c r="J20" s="9" t="s">
        <v>51</v>
      </c>
      <c r="K20" s="9"/>
      <c r="M20" s="8"/>
      <c r="N20" s="15"/>
    </row>
    <row r="21" customFormat="false" ht="12.8" hidden="false" customHeight="false" outlineLevel="0" collapsed="false">
      <c r="A21" s="8" t="s">
        <v>52</v>
      </c>
      <c r="B21" s="2" t="n">
        <f aca="false">IF(OR(H21=0, G21=""), "", H21*G21)</f>
        <v>6.359067E-005</v>
      </c>
      <c r="C21" s="9" t="n">
        <v>2000000</v>
      </c>
      <c r="D21" s="1" t="n">
        <v>214.11</v>
      </c>
      <c r="E21" s="1" t="n">
        <v>165</v>
      </c>
      <c r="F21" s="1" t="n">
        <v>1000</v>
      </c>
      <c r="G21" s="2" t="n">
        <f aca="false">IF(F21=0, "", E21/F21)</f>
        <v>0.165</v>
      </c>
      <c r="H21" s="10" t="n">
        <f aca="false">IF(C21="","",C21*'Conversion Factors'!$C$4*D21/1000000000)</f>
        <v>0.000385398</v>
      </c>
      <c r="I21" s="11"/>
      <c r="J21" s="9" t="s">
        <v>53</v>
      </c>
      <c r="K21" s="9"/>
      <c r="M21" s="8"/>
      <c r="N21" s="15"/>
    </row>
    <row r="22" customFormat="false" ht="12.8" hidden="false" customHeight="false" outlineLevel="0" collapsed="false">
      <c r="A22" s="8" t="s">
        <v>54</v>
      </c>
      <c r="B22" s="2" t="n">
        <f aca="false">IF(OR(H22=0, G22=""), "", H22*G22)</f>
        <v>0.00856645308</v>
      </c>
      <c r="C22" s="9" t="n">
        <v>1800000</v>
      </c>
      <c r="D22" s="1" t="n">
        <v>448.13</v>
      </c>
      <c r="E22" s="1" t="n">
        <v>118</v>
      </c>
      <c r="F22" s="1" t="n">
        <v>10</v>
      </c>
      <c r="G22" s="2" t="n">
        <f aca="false">IF(F22=0, "", E22/F22)</f>
        <v>11.8</v>
      </c>
      <c r="H22" s="10" t="n">
        <f aca="false">IF(C22="","",C22*'Conversion Factors'!$C$4*D22/1000000000)</f>
        <v>0.0007259706</v>
      </c>
      <c r="I22" s="11"/>
      <c r="J22" s="9" t="s">
        <v>55</v>
      </c>
      <c r="K22" s="9"/>
      <c r="M22" s="8"/>
      <c r="N22" s="15"/>
    </row>
    <row r="23" customFormat="false" ht="12.8" hidden="false" customHeight="false" outlineLevel="0" collapsed="false">
      <c r="A23" s="8" t="s">
        <v>56</v>
      </c>
      <c r="B23" s="2" t="n">
        <f aca="false">IF(OR(H23=0, G23=""), "", H23*G23)</f>
        <v>0.00047545296975</v>
      </c>
      <c r="C23" s="9" t="n">
        <v>1700000</v>
      </c>
      <c r="D23" s="1" t="n">
        <v>134.09</v>
      </c>
      <c r="E23" s="1" t="n">
        <v>231.75</v>
      </c>
      <c r="F23" s="1" t="n">
        <v>100</v>
      </c>
      <c r="G23" s="2" t="n">
        <f aca="false">IF(F23=0, "", E23/F23)</f>
        <v>2.3175</v>
      </c>
      <c r="H23" s="10" t="n">
        <f aca="false">IF(C23="","",C23*'Conversion Factors'!$C$4*D23/1000000000)</f>
        <v>0.0002051577</v>
      </c>
      <c r="I23" s="11"/>
      <c r="J23" s="9" t="s">
        <v>57</v>
      </c>
      <c r="K23" s="9"/>
      <c r="M23" s="8"/>
      <c r="N23" s="15"/>
    </row>
    <row r="24" customFormat="false" ht="12.8" hidden="false" customHeight="false" outlineLevel="0" collapsed="false">
      <c r="A24" s="8" t="s">
        <v>58</v>
      </c>
      <c r="B24" s="2" t="n">
        <f aca="false">IF(OR(H24=0, G24=""), "", H24*G24)</f>
        <v>0.2343158064</v>
      </c>
      <c r="C24" s="9" t="n">
        <v>1500000</v>
      </c>
      <c r="D24" s="1" t="n">
        <v>194.06</v>
      </c>
      <c r="E24" s="1" t="n">
        <v>894.4</v>
      </c>
      <c r="F24" s="1" t="n">
        <v>1</v>
      </c>
      <c r="G24" s="2" t="n">
        <f aca="false">IF(F24=0, "", E24/F24)</f>
        <v>894.4</v>
      </c>
      <c r="H24" s="10" t="n">
        <f aca="false">IF(C24="","",C24*'Conversion Factors'!$C$4*D24/1000000000)</f>
        <v>0.000261981</v>
      </c>
      <c r="I24" s="11"/>
      <c r="J24" s="9" t="s">
        <v>59</v>
      </c>
      <c r="K24" s="9"/>
      <c r="M24" s="8"/>
      <c r="N24" s="15"/>
    </row>
    <row r="25" customFormat="false" ht="12.8" hidden="false" customHeight="false" outlineLevel="0" collapsed="false">
      <c r="A25" s="8" t="s">
        <v>60</v>
      </c>
      <c r="B25" s="2" t="n">
        <f aca="false">IF(OR(H25=0, G25=""), "", H25*G25)</f>
        <v>0.545336064</v>
      </c>
      <c r="C25" s="9" t="n">
        <v>1400000</v>
      </c>
      <c r="D25" s="1" t="n">
        <v>106.08</v>
      </c>
      <c r="E25" s="1" t="n">
        <v>1020</v>
      </c>
      <c r="F25" s="1" t="n">
        <v>0.25</v>
      </c>
      <c r="G25" s="2" t="n">
        <f aca="false">IF(F25=0, "", E25/F25)</f>
        <v>4080</v>
      </c>
      <c r="H25" s="10" t="n">
        <f aca="false">IF(C25="","",C25*'Conversion Factors'!$C$4*D25/1000000000)</f>
        <v>0.0001336608</v>
      </c>
      <c r="I25" s="11"/>
      <c r="J25" s="9" t="s">
        <v>61</v>
      </c>
      <c r="K25" s="9"/>
      <c r="M25" s="8"/>
      <c r="N25" s="15"/>
    </row>
    <row r="26" customFormat="false" ht="12.8" hidden="false" customHeight="false" outlineLevel="0" collapsed="false">
      <c r="A26" s="8" t="s">
        <v>62</v>
      </c>
      <c r="B26" s="2" t="n">
        <f aca="false">IF(OR(H26=0, G26=""), "", H26*G26)</f>
        <v>0.38147275278</v>
      </c>
      <c r="C26" s="9" t="n">
        <v>1400000</v>
      </c>
      <c r="D26" s="1" t="n">
        <v>767.54</v>
      </c>
      <c r="E26" s="1" t="n">
        <v>394.45</v>
      </c>
      <c r="F26" s="1" t="n">
        <v>1</v>
      </c>
      <c r="G26" s="2" t="n">
        <f aca="false">IF(F26=0, "", E26/F26)</f>
        <v>394.45</v>
      </c>
      <c r="H26" s="10" t="n">
        <f aca="false">IF(C26="","",C26*'Conversion Factors'!$C$4*D26/1000000000)</f>
        <v>0.0009671004</v>
      </c>
      <c r="I26" s="11"/>
      <c r="J26" s="9" t="s">
        <v>63</v>
      </c>
      <c r="K26" s="9"/>
      <c r="M26" s="8"/>
      <c r="N26" s="15"/>
    </row>
    <row r="27" customFormat="false" ht="12.8" hidden="false" customHeight="false" outlineLevel="0" collapsed="false">
      <c r="A27" s="8" t="s">
        <v>64</v>
      </c>
      <c r="B27" s="2" t="n">
        <f aca="false">IF(OR(H27=0, G27=""), "", H27*G27)</f>
        <v>0.0004774593222</v>
      </c>
      <c r="C27" s="9" t="n">
        <v>1400000</v>
      </c>
      <c r="D27" s="1" t="n">
        <v>175.19</v>
      </c>
      <c r="E27" s="1" t="n">
        <v>2163</v>
      </c>
      <c r="F27" s="1" t="n">
        <v>1000</v>
      </c>
      <c r="G27" s="2" t="n">
        <f aca="false">IF(F27=0, "", E27/F27)</f>
        <v>2.163</v>
      </c>
      <c r="H27" s="10" t="n">
        <f aca="false">IF(C27="","",C27*'Conversion Factors'!$C$4*D27/1000000000)</f>
        <v>0.0002207394</v>
      </c>
      <c r="I27" s="11"/>
      <c r="J27" s="9" t="s">
        <v>65</v>
      </c>
      <c r="K27" s="9"/>
      <c r="M27" s="8"/>
      <c r="N27" s="15"/>
    </row>
    <row r="28" customFormat="false" ht="23.85" hidden="false" customHeight="false" outlineLevel="0" collapsed="false">
      <c r="A28" s="8" t="s">
        <v>66</v>
      </c>
      <c r="B28" s="2" t="n">
        <f aca="false">IF(OR(H28=0, G28=""), "", H28*G28)</f>
        <v>0.0968398938</v>
      </c>
      <c r="C28" s="9" t="n">
        <v>1300000</v>
      </c>
      <c r="D28" s="1" t="n">
        <v>274.07</v>
      </c>
      <c r="E28" s="1" t="n">
        <v>1510</v>
      </c>
      <c r="F28" s="1" t="n">
        <v>5</v>
      </c>
      <c r="G28" s="2" t="n">
        <f aca="false">IF(F28=0, "", E28/F28)</f>
        <v>302</v>
      </c>
      <c r="H28" s="10" t="n">
        <f aca="false">IF(C28="","",C28*'Conversion Factors'!$C$4*D28/1000000000)</f>
        <v>0.0003206619</v>
      </c>
      <c r="I28" s="11" t="s">
        <v>67</v>
      </c>
      <c r="J28" s="9" t="s">
        <v>68</v>
      </c>
      <c r="K28" s="9"/>
      <c r="M28" s="8"/>
      <c r="N28" s="15"/>
    </row>
    <row r="29" customFormat="false" ht="12.8" hidden="false" customHeight="false" outlineLevel="0" collapsed="false">
      <c r="A29" s="8" t="s">
        <v>69</v>
      </c>
      <c r="B29" s="2" t="n">
        <f aca="false">IF(OR(H29=0, G29=""), "", H29*G29)</f>
        <v>0.180803772</v>
      </c>
      <c r="C29" s="9" t="n">
        <v>1200000</v>
      </c>
      <c r="D29" s="1" t="n">
        <v>259.15</v>
      </c>
      <c r="E29" s="1" t="n">
        <v>646</v>
      </c>
      <c r="F29" s="1" t="n">
        <v>1</v>
      </c>
      <c r="G29" s="2" t="n">
        <f aca="false">IF(F29=0, "", E29/F29)</f>
        <v>646</v>
      </c>
      <c r="H29" s="10" t="n">
        <f aca="false">IF(C29="","",C29*'Conversion Factors'!$C$4*D29/1000000000)</f>
        <v>0.000279882</v>
      </c>
      <c r="I29" s="11"/>
      <c r="J29" s="9" t="s">
        <v>70</v>
      </c>
      <c r="K29" s="9"/>
      <c r="M29" s="8"/>
      <c r="N29" s="15"/>
    </row>
    <row r="30" customFormat="false" ht="12.8" hidden="false" customHeight="false" outlineLevel="0" collapsed="false">
      <c r="A30" s="8" t="s">
        <v>71</v>
      </c>
      <c r="B30" s="2" t="n">
        <f aca="false">IF(OR(H30=0, G30=""), "", H30*G30)</f>
        <v>0.02252231784</v>
      </c>
      <c r="C30" s="9" t="n">
        <v>1100000</v>
      </c>
      <c r="D30" s="1" t="n">
        <v>184.06</v>
      </c>
      <c r="E30" s="1" t="n">
        <v>309</v>
      </c>
      <c r="F30" s="1" t="n">
        <v>2.5</v>
      </c>
      <c r="G30" s="2" t="n">
        <f aca="false">IF(F30=0, "", E30/F30)</f>
        <v>123.6</v>
      </c>
      <c r="H30" s="10" t="n">
        <f aca="false">IF(C30="","",C30*'Conversion Factors'!$C$4*D30/1000000000)</f>
        <v>0.0001822194</v>
      </c>
      <c r="I30" s="11"/>
      <c r="J30" s="9" t="s">
        <v>72</v>
      </c>
      <c r="K30" s="9"/>
      <c r="M30" s="8"/>
      <c r="N30" s="15"/>
    </row>
    <row r="31" customFormat="false" ht="12.8" hidden="false" customHeight="false" outlineLevel="0" collapsed="false">
      <c r="A31" s="8" t="s">
        <v>73</v>
      </c>
      <c r="B31" s="2" t="n">
        <f aca="false">IF(OR(H31=0, G31=""), "", H31*G31)</f>
        <v>1.7315208E-005</v>
      </c>
      <c r="C31" s="9" t="n">
        <v>1000000</v>
      </c>
      <c r="D31" s="1" t="n">
        <v>178.14</v>
      </c>
      <c r="E31" s="1" t="n">
        <v>108</v>
      </c>
      <c r="F31" s="1" t="n">
        <v>1000</v>
      </c>
      <c r="G31" s="2" t="n">
        <f aca="false">IF(F31=0, "", E31/F31)</f>
        <v>0.108</v>
      </c>
      <c r="H31" s="10" t="n">
        <f aca="false">IF(C31="","",C31*'Conversion Factors'!$C$4*D31/1000000000)</f>
        <v>0.000160326</v>
      </c>
      <c r="I31" s="11"/>
      <c r="J31" s="9" t="s">
        <v>74</v>
      </c>
      <c r="K31" s="9"/>
      <c r="M31" s="8"/>
      <c r="N31" s="15"/>
    </row>
    <row r="32" customFormat="false" ht="12.8" hidden="false" customHeight="false" outlineLevel="0" collapsed="false">
      <c r="A32" s="8" t="s">
        <v>75</v>
      </c>
      <c r="B32" s="2" t="n">
        <f aca="false">IF(OR(H32=0, G32=""), "", H32*G32)</f>
        <v>0.02400876459</v>
      </c>
      <c r="C32" s="9" t="n">
        <v>680000</v>
      </c>
      <c r="D32" s="1" t="n">
        <v>509.15</v>
      </c>
      <c r="E32" s="1" t="n">
        <v>385.25</v>
      </c>
      <c r="F32" s="1" t="n">
        <v>5</v>
      </c>
      <c r="G32" s="2" t="n">
        <f aca="false">IF(F32=0, "", E32/F32)</f>
        <v>77.05</v>
      </c>
      <c r="H32" s="10" t="n">
        <f aca="false">IF(C32="","",C32*'Conversion Factors'!$C$4*D32/1000000000)</f>
        <v>0.0003115998</v>
      </c>
      <c r="I32" s="11"/>
      <c r="J32" s="9" t="s">
        <v>76</v>
      </c>
      <c r="K32" s="9"/>
      <c r="M32" s="8"/>
      <c r="N32" s="15"/>
    </row>
    <row r="33" customFormat="false" ht="12.8" hidden="false" customHeight="false" outlineLevel="0" collapsed="false">
      <c r="A33" s="8" t="s">
        <v>77</v>
      </c>
      <c r="B33" s="2" t="n">
        <f aca="false">IF(OR(H33=0, G33=""), "", H33*G33)</f>
        <v>3.4090893954</v>
      </c>
      <c r="C33" s="9" t="n">
        <v>610000</v>
      </c>
      <c r="D33" s="1" t="n">
        <v>816.52</v>
      </c>
      <c r="E33" s="1" t="n">
        <v>7605</v>
      </c>
      <c r="F33" s="1" t="n">
        <v>1</v>
      </c>
      <c r="G33" s="2" t="n">
        <f aca="false">IF(F33=0, "", E33/F33)</f>
        <v>7605</v>
      </c>
      <c r="H33" s="10" t="n">
        <f aca="false">IF(C33="","",C33*'Conversion Factors'!$C$4*D33/1000000000)</f>
        <v>0.00044826948</v>
      </c>
      <c r="I33" s="11"/>
      <c r="J33" s="9" t="s">
        <v>78</v>
      </c>
      <c r="K33" s="9"/>
      <c r="M33" s="8"/>
      <c r="N33" s="9"/>
    </row>
    <row r="34" customFormat="false" ht="12.8" hidden="false" customHeight="false" outlineLevel="0" collapsed="false">
      <c r="A34" s="8" t="s">
        <v>79</v>
      </c>
      <c r="B34" s="2" t="n">
        <f aca="false">IF(OR(H34=0, G34=""), "", H34*G34)</f>
        <v>0.088624318428</v>
      </c>
      <c r="C34" s="9" t="n">
        <v>590000</v>
      </c>
      <c r="D34" s="1" t="n">
        <v>176.13</v>
      </c>
      <c r="E34" s="1" t="n">
        <v>236.9</v>
      </c>
      <c r="F34" s="1" t="n">
        <v>0.25</v>
      </c>
      <c r="G34" s="2" t="n">
        <f aca="false">IF(F34=0, "", E34/F34)</f>
        <v>947.6</v>
      </c>
      <c r="H34" s="10" t="n">
        <f aca="false">IF(C34="","",C34*'Conversion Factors'!$C$4*D34/1000000000)</f>
        <v>9.352503E-005</v>
      </c>
      <c r="I34" s="11"/>
      <c r="J34" s="9" t="s">
        <v>80</v>
      </c>
      <c r="K34" s="9"/>
      <c r="M34" s="8"/>
      <c r="N34" s="9"/>
    </row>
    <row r="35" customFormat="false" ht="12.8" hidden="false" customHeight="false" outlineLevel="0" collapsed="false">
      <c r="A35" s="8" t="s">
        <v>81</v>
      </c>
      <c r="B35" s="2" t="n">
        <f aca="false">IF(OR(H35=0, G35=""), "", H35*G35)</f>
        <v>4.7810061E-006</v>
      </c>
      <c r="C35" s="9" t="n">
        <v>570000</v>
      </c>
      <c r="D35" s="1" t="n">
        <v>174.2</v>
      </c>
      <c r="E35" s="1" t="n">
        <v>535</v>
      </c>
      <c r="F35" s="1" t="n">
        <v>10000</v>
      </c>
      <c r="G35" s="2" t="n">
        <f aca="false">IF(F35=0, "", E35/F35)</f>
        <v>0.0535</v>
      </c>
      <c r="H35" s="10" t="n">
        <f aca="false">IF(C35="","",C35*'Conversion Factors'!$C$4*D35/1000000000)</f>
        <v>8.93646E-005</v>
      </c>
      <c r="I35" s="11"/>
      <c r="J35" s="9" t="s">
        <v>82</v>
      </c>
      <c r="K35" s="9"/>
      <c r="M35" s="8"/>
      <c r="N35" s="9"/>
    </row>
    <row r="36" customFormat="false" ht="12.8" hidden="false" customHeight="false" outlineLevel="0" collapsed="false">
      <c r="A36" s="8" t="s">
        <v>83</v>
      </c>
      <c r="B36" s="2" t="n">
        <f aca="false">IF(OR(H36=0, G36=""), "", H36*G36)</f>
        <v>9.63224703E-006</v>
      </c>
      <c r="C36" s="9" t="n">
        <v>570000</v>
      </c>
      <c r="D36" s="1" t="n">
        <v>118.09</v>
      </c>
      <c r="E36" s="1" t="n">
        <v>159</v>
      </c>
      <c r="F36" s="1" t="n">
        <v>1000</v>
      </c>
      <c r="G36" s="2" t="n">
        <f aca="false">IF(F36=0, "", E36/F36)</f>
        <v>0.159</v>
      </c>
      <c r="H36" s="10" t="n">
        <f aca="false">IF(C36="","",C36*'Conversion Factors'!$C$4*D36/1000000000)</f>
        <v>6.058017E-005</v>
      </c>
      <c r="I36" s="11"/>
      <c r="J36" s="9" t="s">
        <v>84</v>
      </c>
      <c r="K36" s="9"/>
      <c r="M36" s="8"/>
      <c r="N36" s="9"/>
    </row>
    <row r="37" customFormat="false" ht="12.8" hidden="false" customHeight="false" outlineLevel="0" collapsed="false">
      <c r="A37" s="8" t="s">
        <v>85</v>
      </c>
      <c r="B37" s="2" t="n">
        <f aca="false">IF(OR(H37=0, G37=""), "", H37*G37)</f>
        <v>0.7591716171</v>
      </c>
      <c r="C37" s="9" t="n">
        <v>570000</v>
      </c>
      <c r="D37" s="1" t="n">
        <v>646.23</v>
      </c>
      <c r="E37" s="1" t="n">
        <v>2290</v>
      </c>
      <c r="F37" s="1" t="n">
        <v>1</v>
      </c>
      <c r="G37" s="2" t="n">
        <f aca="false">IF(F37=0, "", E37/F37)</f>
        <v>2290</v>
      </c>
      <c r="H37" s="10" t="n">
        <f aca="false">IF(C37="","",C37*'Conversion Factors'!$C$4*D37/1000000000)</f>
        <v>0.00033151599</v>
      </c>
      <c r="I37" s="11"/>
      <c r="J37" s="9" t="s">
        <v>86</v>
      </c>
      <c r="K37" s="9"/>
      <c r="M37" s="8"/>
      <c r="N37" s="9"/>
    </row>
    <row r="38" customFormat="false" ht="12.8" hidden="false" customHeight="false" outlineLevel="0" collapsed="false">
      <c r="A38" s="8" t="s">
        <v>87</v>
      </c>
      <c r="B38" s="2" t="n">
        <f aca="false">IF(OR(H38=0, G38=""), "", H38*G38)</f>
        <v>0.02670157728</v>
      </c>
      <c r="C38" s="9" t="n">
        <v>560000</v>
      </c>
      <c r="D38" s="1" t="n">
        <v>417.16</v>
      </c>
      <c r="E38" s="1" t="n">
        <v>127</v>
      </c>
      <c r="F38" s="1" t="n">
        <v>1</v>
      </c>
      <c r="G38" s="2" t="n">
        <f aca="false">IF(F38=0, "", E38/F38)</f>
        <v>127</v>
      </c>
      <c r="H38" s="10" t="n">
        <f aca="false">IF(C38="","",C38*'Conversion Factors'!$C$4*D38/1000000000)</f>
        <v>0.00021024864</v>
      </c>
      <c r="I38" s="11"/>
      <c r="J38" s="9" t="s">
        <v>88</v>
      </c>
      <c r="K38" s="9"/>
      <c r="M38" s="8"/>
      <c r="N38" s="9"/>
    </row>
    <row r="39" customFormat="false" ht="12.8" hidden="false" customHeight="false" outlineLevel="0" collapsed="false">
      <c r="A39" s="8" t="s">
        <v>89</v>
      </c>
      <c r="B39" s="2" t="n">
        <f aca="false">IF(OR(H39=0, G39=""), "", H39*G39)</f>
        <v>5.348719656E-005</v>
      </c>
      <c r="C39" s="9" t="n">
        <v>510000</v>
      </c>
      <c r="D39" s="1" t="n">
        <v>132.12</v>
      </c>
      <c r="E39" s="1" t="n">
        <v>441</v>
      </c>
      <c r="F39" s="1" t="n">
        <v>500</v>
      </c>
      <c r="G39" s="2" t="n">
        <f aca="false">IF(F39=0, "", E39/F39)</f>
        <v>0.882</v>
      </c>
      <c r="H39" s="10" t="n">
        <f aca="false">IF(C39="","",C39*'Conversion Factors'!$C$4*D39/1000000000)</f>
        <v>6.064308E-005</v>
      </c>
      <c r="I39" s="11"/>
      <c r="J39" s="9" t="s">
        <v>90</v>
      </c>
      <c r="K39" s="9"/>
      <c r="M39" s="8"/>
      <c r="N39" s="9"/>
    </row>
    <row r="40" customFormat="false" ht="12.8" hidden="false" customHeight="false" outlineLevel="0" collapsed="false">
      <c r="A40" s="8" t="s">
        <v>91</v>
      </c>
      <c r="B40" s="2" t="n">
        <f aca="false">IF(OR(H40=0, G40=""), "", H40*G40)</f>
        <v>9.3147516E-005</v>
      </c>
      <c r="C40" s="9" t="n">
        <v>440000</v>
      </c>
      <c r="D40" s="1" t="n">
        <v>146.1</v>
      </c>
      <c r="E40" s="1" t="n">
        <v>161</v>
      </c>
      <c r="F40" s="1" t="n">
        <v>100</v>
      </c>
      <c r="G40" s="2" t="n">
        <f aca="false">IF(F40=0, "", E40/F40)</f>
        <v>1.61</v>
      </c>
      <c r="H40" s="10" t="n">
        <f aca="false">IF(C40="","",C40*'Conversion Factors'!$C$4*D40/1000000000)</f>
        <v>5.78556E-005</v>
      </c>
      <c r="I40" s="11"/>
      <c r="J40" s="9" t="s">
        <v>92</v>
      </c>
      <c r="K40" s="9"/>
      <c r="M40" s="8"/>
      <c r="N40" s="9"/>
    </row>
    <row r="41" customFormat="false" ht="12.8" hidden="false" customHeight="false" outlineLevel="0" collapsed="false">
      <c r="A41" s="8" t="s">
        <v>93</v>
      </c>
      <c r="B41" s="2" t="n">
        <f aca="false">IF(OR(H41=0, G41=""), "", H41*G41)</f>
        <v>4.649982282E-005</v>
      </c>
      <c r="C41" s="9" t="n">
        <v>410000</v>
      </c>
      <c r="D41" s="1" t="n">
        <v>146.19</v>
      </c>
      <c r="E41" s="1" t="n">
        <v>4310</v>
      </c>
      <c r="F41" s="1" t="n">
        <v>5000</v>
      </c>
      <c r="G41" s="2" t="n">
        <f aca="false">IF(F41=0, "", E41/F41)</f>
        <v>0.862</v>
      </c>
      <c r="H41" s="10" t="n">
        <f aca="false">IF(C41="","",C41*'Conversion Factors'!$C$4*D41/1000000000)</f>
        <v>5.394411E-005</v>
      </c>
      <c r="I41" s="11"/>
      <c r="J41" s="9" t="s">
        <v>94</v>
      </c>
      <c r="K41" s="9"/>
      <c r="M41" s="8"/>
      <c r="N41" s="9"/>
      <c r="Q41" s="16"/>
      <c r="R41" s="16"/>
    </row>
    <row r="42" customFormat="false" ht="12.8" hidden="false" customHeight="false" outlineLevel="0" collapsed="false">
      <c r="A42" s="8" t="s">
        <v>95</v>
      </c>
      <c r="B42" s="2" t="n">
        <f aca="false">IF(OR(H42=0, G42=""), "", H42*G42)</f>
        <v>2.7907581078E-005</v>
      </c>
      <c r="C42" s="9" t="n">
        <v>390000</v>
      </c>
      <c r="D42" s="1" t="n">
        <v>115.13</v>
      </c>
      <c r="E42" s="1" t="n">
        <v>6906</v>
      </c>
      <c r="F42" s="1" t="n">
        <v>10000</v>
      </c>
      <c r="G42" s="2" t="n">
        <f aca="false">IF(F42=0, "", E42/F42)</f>
        <v>0.6906</v>
      </c>
      <c r="H42" s="10" t="n">
        <f aca="false">IF(C42="","",C42*'Conversion Factors'!$C$4*D42/1000000000)</f>
        <v>4.041063E-005</v>
      </c>
      <c r="I42" s="11"/>
      <c r="J42" s="9" t="s">
        <v>96</v>
      </c>
      <c r="K42" s="9"/>
      <c r="M42" s="8"/>
      <c r="N42" s="9"/>
    </row>
    <row r="43" customFormat="false" ht="12.8" hidden="false" customHeight="false" outlineLevel="0" collapsed="false">
      <c r="A43" s="8" t="s">
        <v>97</v>
      </c>
      <c r="B43" s="2" t="n">
        <f aca="false">IF(OR(H43=0, G43=""), "", H43*G43)</f>
        <v>1.394939225772</v>
      </c>
      <c r="C43" s="9" t="n">
        <v>380000</v>
      </c>
      <c r="D43" s="1" t="n">
        <v>402.19</v>
      </c>
      <c r="E43" s="1" t="n">
        <v>507.07</v>
      </c>
      <c r="F43" s="1" t="n">
        <v>0.05</v>
      </c>
      <c r="G43" s="2" t="n">
        <f aca="false">IF(F43=0, "", E43/F43)</f>
        <v>10141.4</v>
      </c>
      <c r="H43" s="10" t="n">
        <f aca="false">IF(C43="","",C43*'Conversion Factors'!$C$4*D43/1000000000)</f>
        <v>0.00013754898</v>
      </c>
      <c r="I43" s="11"/>
      <c r="J43" s="9" t="s">
        <v>98</v>
      </c>
      <c r="K43" s="9"/>
      <c r="M43" s="8"/>
      <c r="N43" s="9"/>
    </row>
    <row r="44" customFormat="false" ht="12.8" hidden="false" customHeight="false" outlineLevel="0" collapsed="false">
      <c r="A44" s="8" t="s">
        <v>99</v>
      </c>
      <c r="B44" s="2" t="n">
        <f aca="false">IF(OR(H44=0, G44=""), "", H44*G44)</f>
        <v>0.1392075864</v>
      </c>
      <c r="C44" s="9" t="n">
        <v>370000</v>
      </c>
      <c r="D44" s="1" t="n">
        <v>180.19</v>
      </c>
      <c r="E44" s="1" t="n">
        <v>1160</v>
      </c>
      <c r="F44" s="1" t="n">
        <v>0.5</v>
      </c>
      <c r="G44" s="2" t="n">
        <f aca="false">IF(F44=0, "", E44/F44)</f>
        <v>2320</v>
      </c>
      <c r="H44" s="10" t="n">
        <f aca="false">IF(C44="","",C44*'Conversion Factors'!$C$4*D44/1000000000)</f>
        <v>6.000327E-005</v>
      </c>
      <c r="I44" s="11"/>
      <c r="J44" s="9" t="s">
        <v>100</v>
      </c>
      <c r="K44" s="9"/>
      <c r="M44" s="8"/>
      <c r="N44" s="9"/>
    </row>
    <row r="45" customFormat="false" ht="12.8" hidden="false" customHeight="false" outlineLevel="0" collapsed="false">
      <c r="A45" s="8" t="s">
        <v>101</v>
      </c>
      <c r="B45" s="2" t="n">
        <f aca="false">IF(OR(H45=0, G45=""), "", H45*G45)</f>
        <v>0.2709899388</v>
      </c>
      <c r="C45" s="9" t="n">
        <v>370000</v>
      </c>
      <c r="D45" s="1" t="n">
        <v>135.18</v>
      </c>
      <c r="E45" s="1" t="n">
        <v>301</v>
      </c>
      <c r="F45" s="1" t="n">
        <v>0.05</v>
      </c>
      <c r="G45" s="2" t="n">
        <f aca="false">IF(F45=0, "", E45/F45)</f>
        <v>6020</v>
      </c>
      <c r="H45" s="10" t="n">
        <f aca="false">IF(C45="","",C45*'Conversion Factors'!$C$4*D45/1000000000)</f>
        <v>4.501494E-005</v>
      </c>
      <c r="I45" s="11"/>
      <c r="J45" s="9" t="s">
        <v>102</v>
      </c>
      <c r="K45" s="9"/>
      <c r="M45" s="8"/>
      <c r="N45" s="9"/>
    </row>
    <row r="46" customFormat="false" ht="12.8" hidden="false" customHeight="false" outlineLevel="0" collapsed="false">
      <c r="A46" s="8" t="s">
        <v>103</v>
      </c>
      <c r="B46" s="2" t="n">
        <f aca="false">IF(OR(H46=0, G46=""), "", H46*G46)</f>
        <v>0.004116010464</v>
      </c>
      <c r="C46" s="9" t="n">
        <v>360000</v>
      </c>
      <c r="D46" s="1" t="n">
        <v>367.16</v>
      </c>
      <c r="E46" s="1" t="n">
        <v>173</v>
      </c>
      <c r="F46" s="1" t="n">
        <v>5</v>
      </c>
      <c r="G46" s="2" t="n">
        <f aca="false">IF(F46=0, "", E46/F46)</f>
        <v>34.6</v>
      </c>
      <c r="H46" s="10" t="n">
        <f aca="false">IF(C46="","",C46*'Conversion Factors'!$C$4*D46/1000000000)</f>
        <v>0.00011895984</v>
      </c>
      <c r="I46" s="11"/>
      <c r="J46" s="9" t="s">
        <v>104</v>
      </c>
      <c r="K46" s="9"/>
      <c r="M46" s="8"/>
      <c r="N46" s="9"/>
    </row>
    <row r="47" customFormat="false" ht="12.8" hidden="false" customHeight="false" outlineLevel="0" collapsed="false">
      <c r="A47" s="8" t="s">
        <v>105</v>
      </c>
      <c r="B47" s="2" t="n">
        <f aca="false">IF(OR(H47=0, G47=""), "", H47*G47)</f>
        <v>1.730194128</v>
      </c>
      <c r="C47" s="9" t="n">
        <v>300000</v>
      </c>
      <c r="D47" s="1" t="n">
        <v>258.08</v>
      </c>
      <c r="E47" s="1" t="n">
        <v>248.3</v>
      </c>
      <c r="F47" s="1" t="n">
        <v>0.01</v>
      </c>
      <c r="G47" s="2" t="n">
        <f aca="false">IF(F47=0, "", E47/F47)</f>
        <v>24830</v>
      </c>
      <c r="H47" s="10" t="n">
        <f aca="false">IF(C47="","",C47*'Conversion Factors'!$C$4*D47/1000000000)</f>
        <v>6.96816E-005</v>
      </c>
      <c r="I47" s="11"/>
      <c r="J47" s="9" t="s">
        <v>106</v>
      </c>
      <c r="K47" s="9"/>
      <c r="M47" s="8"/>
      <c r="N47" s="9"/>
    </row>
    <row r="48" customFormat="false" ht="12.8" hidden="false" customHeight="false" outlineLevel="0" collapsed="false">
      <c r="A48" s="8" t="s">
        <v>107</v>
      </c>
      <c r="B48" s="2" t="n">
        <f aca="false">IF(OR(H48=0, G48=""), "", H48*G48)</f>
        <v>4.1436603E-006</v>
      </c>
      <c r="C48" s="9" t="n">
        <v>300000</v>
      </c>
      <c r="D48" s="1" t="n">
        <v>131.17</v>
      </c>
      <c r="E48" s="1" t="n">
        <v>585</v>
      </c>
      <c r="F48" s="1" t="n">
        <v>5000</v>
      </c>
      <c r="G48" s="2" t="n">
        <f aca="false">IF(F48=0, "", E48/F48)</f>
        <v>0.117</v>
      </c>
      <c r="H48" s="10" t="n">
        <f aca="false">IF(C48="","",C48*'Conversion Factors'!$C$4*D48/1000000000)</f>
        <v>3.54159E-005</v>
      </c>
      <c r="I48" s="11" t="s">
        <v>108</v>
      </c>
      <c r="J48" s="9" t="s">
        <v>109</v>
      </c>
      <c r="K48" s="9"/>
      <c r="M48" s="8"/>
      <c r="N48" s="9"/>
    </row>
    <row r="49" customFormat="false" ht="12.8" hidden="false" customHeight="false" outlineLevel="0" collapsed="false">
      <c r="A49" s="8" t="s">
        <v>110</v>
      </c>
      <c r="B49" s="2" t="n">
        <f aca="false">IF(OR(H49=0, G49=""), "", H49*G49)</f>
        <v>0.0017625631968</v>
      </c>
      <c r="C49" s="9" t="n">
        <v>280000</v>
      </c>
      <c r="D49" s="1" t="n">
        <v>391.18</v>
      </c>
      <c r="E49" s="1" t="n">
        <v>447</v>
      </c>
      <c r="F49" s="1" t="n">
        <v>25</v>
      </c>
      <c r="G49" s="2" t="n">
        <f aca="false">IF(F49=0, "", E49/F49)</f>
        <v>17.88</v>
      </c>
      <c r="H49" s="10" t="n">
        <f aca="false">IF(C49="","",C49*'Conversion Factors'!$C$4*D49/1000000000)</f>
        <v>9.857736E-005</v>
      </c>
      <c r="I49" s="11"/>
      <c r="J49" s="9" t="s">
        <v>111</v>
      </c>
      <c r="K49" s="9"/>
      <c r="M49" s="8"/>
      <c r="N49" s="9"/>
    </row>
    <row r="50" customFormat="false" ht="12.8" hidden="false" customHeight="false" outlineLevel="0" collapsed="false">
      <c r="A50" s="8" t="s">
        <v>112</v>
      </c>
      <c r="B50" s="2" t="n">
        <f aca="false">IF(OR(H50=0, G50=""), "", H50*G50)</f>
        <v>0.0013894347798</v>
      </c>
      <c r="C50" s="9" t="n">
        <v>270000</v>
      </c>
      <c r="D50" s="1" t="n">
        <v>392.17</v>
      </c>
      <c r="E50" s="1" t="n">
        <v>72.9</v>
      </c>
      <c r="F50" s="1" t="n">
        <v>5</v>
      </c>
      <c r="G50" s="2" t="n">
        <f aca="false">IF(F50=0, "", E50/F50)</f>
        <v>14.58</v>
      </c>
      <c r="H50" s="10" t="n">
        <f aca="false">IF(C50="","",C50*'Conversion Factors'!$C$4*D50/1000000000)</f>
        <v>9.529731E-005</v>
      </c>
      <c r="I50" s="11"/>
      <c r="J50" s="9" t="s">
        <v>113</v>
      </c>
      <c r="K50" s="9"/>
      <c r="M50" s="8"/>
      <c r="N50" s="9"/>
    </row>
    <row r="51" customFormat="false" ht="12.8" hidden="false" customHeight="false" outlineLevel="0" collapsed="false">
      <c r="A51" s="8" t="s">
        <v>114</v>
      </c>
      <c r="B51" s="2" t="n">
        <f aca="false">IF(OR(H51=0, G51=""), "", H51*G51)</f>
        <v>5.93774648064</v>
      </c>
      <c r="C51" s="9" t="n">
        <v>260000</v>
      </c>
      <c r="D51" s="1" t="n">
        <v>499.98</v>
      </c>
      <c r="E51" s="1" t="n">
        <v>5075.2</v>
      </c>
      <c r="F51" s="1" t="n">
        <v>0.1</v>
      </c>
      <c r="G51" s="2" t="n">
        <f aca="false">IF(F51=0, "", E51/F51)</f>
        <v>50752</v>
      </c>
      <c r="H51" s="10" t="n">
        <f aca="false">IF(C51="","",C51*'Conversion Factors'!$C$4*D51/1000000000)</f>
        <v>0.00011699532</v>
      </c>
      <c r="I51" s="11"/>
      <c r="J51" s="9" t="s">
        <v>115</v>
      </c>
      <c r="K51" s="9"/>
      <c r="M51" s="8"/>
      <c r="N51" s="9"/>
    </row>
    <row r="52" customFormat="false" ht="12.8" hidden="false" customHeight="false" outlineLevel="0" collapsed="false">
      <c r="A52" s="8" t="s">
        <v>116</v>
      </c>
      <c r="B52" s="2" t="n">
        <f aca="false">IF(OR(H52=0, G52=""), "", H52*G52)</f>
        <v>7.1838108</v>
      </c>
      <c r="C52" s="9" t="n">
        <v>230000</v>
      </c>
      <c r="D52" s="1" t="n">
        <v>867.61</v>
      </c>
      <c r="E52" s="1" t="n">
        <v>1000</v>
      </c>
      <c r="F52" s="1" t="n">
        <v>0.025</v>
      </c>
      <c r="G52" s="2" t="n">
        <f aca="false">IF(F52=0, "", E52/F52)</f>
        <v>40000</v>
      </c>
      <c r="H52" s="10" t="n">
        <f aca="false">IF(C52="","",C52*'Conversion Factors'!$C$4*D52/1000000000)</f>
        <v>0.00017959527</v>
      </c>
      <c r="I52" s="11"/>
      <c r="J52" s="9" t="s">
        <v>117</v>
      </c>
      <c r="K52" s="9"/>
      <c r="M52" s="8"/>
      <c r="N52" s="9"/>
    </row>
    <row r="53" customFormat="false" ht="12.8" hidden="false" customHeight="false" outlineLevel="0" collapsed="false">
      <c r="A53" s="8" t="s">
        <v>118</v>
      </c>
      <c r="B53" s="2" t="n">
        <f aca="false">IF(OR(H53=0, G53=""), "", H53*G53)</f>
        <v>0.020464380594</v>
      </c>
      <c r="C53" s="9" t="n">
        <v>210000</v>
      </c>
      <c r="D53" s="1" t="n">
        <v>574.11</v>
      </c>
      <c r="E53" s="1" t="n">
        <v>47.15</v>
      </c>
      <c r="F53" s="1" t="n">
        <v>0.25</v>
      </c>
      <c r="G53" s="2" t="n">
        <f aca="false">IF(F53=0, "", E53/F53)</f>
        <v>188.6</v>
      </c>
      <c r="H53" s="10" t="n">
        <f aca="false">IF(C53="","",C53*'Conversion Factors'!$C$4*D53/1000000000)</f>
        <v>0.00010850679</v>
      </c>
      <c r="I53" s="11"/>
      <c r="J53" s="9" t="s">
        <v>119</v>
      </c>
      <c r="K53" s="9"/>
      <c r="M53" s="8"/>
      <c r="N53" s="9"/>
    </row>
    <row r="54" customFormat="false" ht="12.8" hidden="false" customHeight="false" outlineLevel="0" collapsed="false">
      <c r="A54" s="8" t="s">
        <v>120</v>
      </c>
      <c r="B54" s="2" t="n">
        <f aca="false">IF(OR(H54=0, G54=""), "", H54*G54)</f>
        <v>2.307800439E-005</v>
      </c>
      <c r="C54" s="9" t="n">
        <v>190000</v>
      </c>
      <c r="D54" s="1" t="n">
        <v>151.13</v>
      </c>
      <c r="E54" s="1" t="n">
        <v>89.3</v>
      </c>
      <c r="F54" s="1" t="n">
        <v>100</v>
      </c>
      <c r="G54" s="2" t="n">
        <f aca="false">IF(F54=0, "", E54/F54)</f>
        <v>0.893</v>
      </c>
      <c r="H54" s="10" t="n">
        <f aca="false">IF(C54="","",C54*'Conversion Factors'!$C$4*D54/1000000000)</f>
        <v>2.584323E-005</v>
      </c>
      <c r="I54" s="11"/>
      <c r="J54" s="9" t="s">
        <v>121</v>
      </c>
      <c r="K54" s="9"/>
      <c r="M54" s="8"/>
      <c r="N54" s="9"/>
    </row>
    <row r="55" customFormat="false" ht="12.8" hidden="false" customHeight="false" outlineLevel="0" collapsed="false">
      <c r="A55" s="8" t="s">
        <v>122</v>
      </c>
      <c r="B55" s="2" t="n">
        <f aca="false">IF(OR(H55=0, G55=""), "", H55*G55)</f>
        <v>0.004004196768</v>
      </c>
      <c r="C55" s="9" t="n">
        <v>180000</v>
      </c>
      <c r="D55" s="1" t="n">
        <v>360.1</v>
      </c>
      <c r="E55" s="1" t="n">
        <v>1716</v>
      </c>
      <c r="F55" s="1" t="n">
        <v>25</v>
      </c>
      <c r="G55" s="2" t="n">
        <f aca="false">IF(F55=0, "", E55/F55)</f>
        <v>68.64</v>
      </c>
      <c r="H55" s="10" t="n">
        <f aca="false">IF(C55="","",C55*'Conversion Factors'!$C$4*D55/1000000000)</f>
        <v>5.83362E-005</v>
      </c>
      <c r="I55" s="11"/>
      <c r="J55" s="9" t="s">
        <v>123</v>
      </c>
      <c r="K55" s="9"/>
      <c r="M55" s="8"/>
      <c r="N55" s="9"/>
    </row>
    <row r="56" customFormat="false" ht="12.8" hidden="false" customHeight="false" outlineLevel="0" collapsed="false">
      <c r="A56" s="8" t="s">
        <v>124</v>
      </c>
      <c r="B56" s="2" t="n">
        <f aca="false">IF(OR(H56=0, G56=""), "", H56*G56)</f>
        <v>0.09719827146</v>
      </c>
      <c r="C56" s="9" t="n">
        <v>180000</v>
      </c>
      <c r="D56" s="1" t="n">
        <v>507.82</v>
      </c>
      <c r="E56" s="1" t="n">
        <v>1181.5</v>
      </c>
      <c r="F56" s="1" t="n">
        <v>1</v>
      </c>
      <c r="G56" s="2" t="n">
        <f aca="false">IF(F56=0, "", E56/F56)</f>
        <v>1181.5</v>
      </c>
      <c r="H56" s="10" t="n">
        <f aca="false">IF(C56="","",C56*'Conversion Factors'!$C$4*D56/1000000000)</f>
        <v>8.226684E-005</v>
      </c>
      <c r="I56" s="11"/>
      <c r="J56" s="9" t="s">
        <v>125</v>
      </c>
      <c r="K56" s="9"/>
      <c r="M56" s="8"/>
      <c r="N56" s="9"/>
    </row>
    <row r="57" customFormat="false" ht="12.8" hidden="false" customHeight="false" outlineLevel="0" collapsed="false">
      <c r="A57" s="8" t="s">
        <v>126</v>
      </c>
      <c r="B57" s="2" t="n">
        <f aca="false">IF(OR(H57=0, G57=""), "", H57*G57)</f>
        <v>1.8317130048E-005</v>
      </c>
      <c r="C57" s="9" t="n">
        <v>180000</v>
      </c>
      <c r="D57" s="1" t="n">
        <v>119.12</v>
      </c>
      <c r="E57" s="1" t="n">
        <v>23730</v>
      </c>
      <c r="F57" s="1" t="n">
        <v>25000</v>
      </c>
      <c r="G57" s="2" t="n">
        <f aca="false">IF(F57=0, "", E57/F57)</f>
        <v>0.9492</v>
      </c>
      <c r="H57" s="10" t="n">
        <f aca="false">IF(C57="","",C57*'Conversion Factors'!$C$4*D57/1000000000)</f>
        <v>1.929744E-005</v>
      </c>
      <c r="I57" s="11"/>
      <c r="J57" s="9" t="s">
        <v>127</v>
      </c>
      <c r="K57" s="9"/>
      <c r="M57" s="8"/>
      <c r="N57" s="9"/>
    </row>
    <row r="58" customFormat="false" ht="12.8" hidden="false" customHeight="false" outlineLevel="0" collapsed="false">
      <c r="A58" s="8" t="s">
        <v>128</v>
      </c>
      <c r="B58" s="2" t="n">
        <f aca="false">IF(OR(H58=0, G58=""), "", H58*G58)</f>
        <v>0.02532848404608</v>
      </c>
      <c r="C58" s="9" t="n">
        <v>170000</v>
      </c>
      <c r="D58" s="1" t="n">
        <v>829.52</v>
      </c>
      <c r="E58" s="1" t="n">
        <v>4989.2</v>
      </c>
      <c r="F58" s="1" t="n">
        <v>25</v>
      </c>
      <c r="G58" s="2" t="n">
        <f aca="false">IF(F58=0, "", E58/F58)</f>
        <v>199.568</v>
      </c>
      <c r="H58" s="10" t="n">
        <f aca="false">IF(C58="","",C58*'Conversion Factors'!$C$4*D58/1000000000)</f>
        <v>0.00012691656</v>
      </c>
      <c r="I58" s="11"/>
      <c r="J58" s="9" t="s">
        <v>129</v>
      </c>
      <c r="K58" s="9"/>
      <c r="M58" s="8"/>
      <c r="N58" s="9"/>
    </row>
    <row r="59" customFormat="false" ht="12.8" hidden="false" customHeight="false" outlineLevel="0" collapsed="false">
      <c r="A59" s="8" t="s">
        <v>130</v>
      </c>
      <c r="B59" s="2" t="n">
        <f aca="false">IF(OR(H59=0, G59=""), "", H59*G59)</f>
        <v>7.371972E-006</v>
      </c>
      <c r="C59" s="9" t="n">
        <v>150000</v>
      </c>
      <c r="D59" s="1" t="n">
        <v>149.2</v>
      </c>
      <c r="E59" s="1" t="n">
        <v>3660</v>
      </c>
      <c r="F59" s="1" t="n">
        <v>10000</v>
      </c>
      <c r="G59" s="2" t="n">
        <f aca="false">IF(F59=0, "", E59/F59)</f>
        <v>0.366</v>
      </c>
      <c r="H59" s="10" t="n">
        <f aca="false">IF(C59="","",C59*'Conversion Factors'!$C$4*D59/1000000000)</f>
        <v>2.0142E-005</v>
      </c>
      <c r="I59" s="11"/>
      <c r="J59" s="9" t="s">
        <v>131</v>
      </c>
      <c r="K59" s="9"/>
      <c r="M59" s="8"/>
      <c r="N59" s="9"/>
    </row>
    <row r="60" customFormat="false" ht="12.8" hidden="false" customHeight="false" outlineLevel="0" collapsed="false">
      <c r="A60" s="8" t="s">
        <v>132</v>
      </c>
      <c r="B60" s="2" t="n">
        <f aca="false">IF(OR(H60=0, G60=""), "", H60*G60)</f>
        <v>0.00022910677776</v>
      </c>
      <c r="C60" s="9" t="n">
        <v>140000</v>
      </c>
      <c r="D60" s="1" t="n">
        <v>154.12</v>
      </c>
      <c r="E60" s="1" t="n">
        <v>58.99</v>
      </c>
      <c r="F60" s="1" t="n">
        <v>5</v>
      </c>
      <c r="G60" s="2" t="n">
        <f aca="false">IF(F60=0, "", E60/F60)</f>
        <v>11.798</v>
      </c>
      <c r="H60" s="10" t="n">
        <f aca="false">IF(C60="","",C60*'Conversion Factors'!$C$4*D60/1000000000)</f>
        <v>1.941912E-005</v>
      </c>
      <c r="I60" s="11"/>
      <c r="J60" s="9" t="s">
        <v>133</v>
      </c>
      <c r="K60" s="9"/>
      <c r="M60" s="8"/>
      <c r="N60" s="9"/>
    </row>
    <row r="61" customFormat="false" ht="12.8" hidden="false" customHeight="false" outlineLevel="0" collapsed="false">
      <c r="A61" s="8" t="s">
        <v>134</v>
      </c>
      <c r="B61" s="2" t="n">
        <f aca="false">IF(OR(H61=0, G61=""), "", H61*G61)</f>
        <v>0.022542750846</v>
      </c>
      <c r="C61" s="9" t="n">
        <v>120000</v>
      </c>
      <c r="D61" s="1" t="n">
        <v>833.35</v>
      </c>
      <c r="E61" s="1" t="n">
        <v>1252.35</v>
      </c>
      <c r="F61" s="1" t="n">
        <v>5</v>
      </c>
      <c r="G61" s="2" t="n">
        <f aca="false">IF(F61=0, "", E61/F61)</f>
        <v>250.47</v>
      </c>
      <c r="H61" s="10" t="n">
        <f aca="false">IF(C61="","",C61*'Conversion Factors'!$C$4*D61/1000000000)</f>
        <v>9.00018E-005</v>
      </c>
      <c r="I61" s="11"/>
      <c r="J61" s="9" t="s">
        <v>135</v>
      </c>
      <c r="K61" s="9"/>
      <c r="M61" s="8"/>
      <c r="N61" s="9"/>
    </row>
    <row r="62" customFormat="false" ht="12.8" hidden="false" customHeight="false" outlineLevel="0" collapsed="false">
      <c r="A62" s="8" t="s">
        <v>136</v>
      </c>
      <c r="B62" s="2" t="n">
        <f aca="false">IF(OR(H62=0, G62=""), "", H62*G62)</f>
        <v>4.80504096E-006</v>
      </c>
      <c r="C62" s="9" t="n">
        <v>120000</v>
      </c>
      <c r="D62" s="1" t="n">
        <v>160.04</v>
      </c>
      <c r="E62" s="1" t="n">
        <v>139</v>
      </c>
      <c r="F62" s="1" t="n">
        <v>500</v>
      </c>
      <c r="G62" s="2" t="n">
        <f aca="false">IF(F62=0, "", E62/F62)</f>
        <v>0.278</v>
      </c>
      <c r="H62" s="10" t="n">
        <f aca="false">IF(C62="","",C62*'Conversion Factors'!$C$4*D62/1000000000)</f>
        <v>1.728432E-005</v>
      </c>
      <c r="I62" s="11"/>
      <c r="J62" s="9" t="s">
        <v>137</v>
      </c>
      <c r="K62" s="9"/>
      <c r="M62" s="8"/>
      <c r="N62" s="9"/>
    </row>
    <row r="63" customFormat="false" ht="12.8" hidden="false" customHeight="false" outlineLevel="0" collapsed="false">
      <c r="A63" s="8" t="s">
        <v>138</v>
      </c>
      <c r="B63" s="2" t="n">
        <f aca="false">IF(OR(H63=0, G63=""), "", H63*G63)</f>
        <v>0.0001127785032</v>
      </c>
      <c r="C63" s="9" t="n">
        <v>90000</v>
      </c>
      <c r="D63" s="1" t="n">
        <v>186.14</v>
      </c>
      <c r="E63" s="1" t="n">
        <v>187</v>
      </c>
      <c r="F63" s="1" t="n">
        <v>25</v>
      </c>
      <c r="G63" s="2" t="n">
        <f aca="false">IF(F63=0, "", E63/F63)</f>
        <v>7.48</v>
      </c>
      <c r="H63" s="10" t="n">
        <f aca="false">IF(C63="","",C63*'Conversion Factors'!$C$4*D63/1000000000)</f>
        <v>1.507734E-005</v>
      </c>
      <c r="I63" s="11"/>
      <c r="J63" s="9" t="s">
        <v>139</v>
      </c>
      <c r="K63" s="9"/>
      <c r="M63" s="8"/>
      <c r="N63" s="9"/>
    </row>
    <row r="64" customFormat="false" ht="12.8" hidden="false" customHeight="false" outlineLevel="0" collapsed="false">
      <c r="A64" s="8" t="s">
        <v>140</v>
      </c>
      <c r="B64" s="2" t="n">
        <f aca="false">IF(OR(H64=0, G64=""), "", H64*G64)</f>
        <v>0.00816079572</v>
      </c>
      <c r="C64" s="9" t="n">
        <v>83000</v>
      </c>
      <c r="D64" s="1" t="n">
        <v>709.4</v>
      </c>
      <c r="E64" s="1" t="n">
        <v>154</v>
      </c>
      <c r="F64" s="1" t="n">
        <v>1</v>
      </c>
      <c r="G64" s="2" t="n">
        <f aca="false">IF(F64=0, "", E64/F64)</f>
        <v>154</v>
      </c>
      <c r="H64" s="10" t="n">
        <f aca="false">IF(C64="","",C64*'Conversion Factors'!$C$4*D64/1000000000)</f>
        <v>5.299218E-005</v>
      </c>
      <c r="I64" s="11"/>
      <c r="J64" s="9" t="s">
        <v>141</v>
      </c>
      <c r="K64" s="9"/>
      <c r="M64" s="8"/>
      <c r="N64" s="9"/>
    </row>
    <row r="65" customFormat="false" ht="12.8" hidden="false" customHeight="false" outlineLevel="0" collapsed="false">
      <c r="A65" s="8" t="s">
        <v>142</v>
      </c>
      <c r="B65" s="2" t="n">
        <f aca="false">IF(OR(H65=0, G65=""), "", H65*G65)</f>
        <v>0.4246376700384</v>
      </c>
      <c r="C65" s="9" t="n">
        <v>82000</v>
      </c>
      <c r="D65" s="1" t="n">
        <v>345.14</v>
      </c>
      <c r="E65" s="1" t="n">
        <v>416.78</v>
      </c>
      <c r="F65" s="1" t="n">
        <v>0.025</v>
      </c>
      <c r="G65" s="2" t="n">
        <f aca="false">IF(F65=0, "", E65/F65)</f>
        <v>16671.2</v>
      </c>
      <c r="H65" s="10" t="n">
        <f aca="false">IF(C65="","",C65*'Conversion Factors'!$C$4*D65/1000000000)</f>
        <v>2.5471332E-005</v>
      </c>
      <c r="I65" s="11"/>
      <c r="J65" s="9" t="s">
        <v>143</v>
      </c>
      <c r="K65" s="9"/>
      <c r="M65" s="8"/>
      <c r="N65" s="9"/>
    </row>
    <row r="66" customFormat="false" ht="12.8" hidden="false" customHeight="false" outlineLevel="0" collapsed="false">
      <c r="A66" s="8" t="s">
        <v>144</v>
      </c>
      <c r="B66" s="2" t="n">
        <f aca="false">IF(OR(H66=0, G66=""), "", H66*G66)</f>
        <v>5.44343542596E-006</v>
      </c>
      <c r="C66" s="9" t="n">
        <v>68000</v>
      </c>
      <c r="D66" s="1" t="n">
        <v>105.09</v>
      </c>
      <c r="E66" s="1" t="n">
        <v>846.37</v>
      </c>
      <c r="F66" s="1" t="n">
        <v>1000</v>
      </c>
      <c r="G66" s="2" t="n">
        <f aca="false">IF(F66=0, "", E66/F66)</f>
        <v>0.84637</v>
      </c>
      <c r="H66" s="10" t="n">
        <f aca="false">IF(C66="","",C66*'Conversion Factors'!$C$4*D66/1000000000)</f>
        <v>6.431508E-006</v>
      </c>
      <c r="I66" s="11"/>
      <c r="J66" s="9" t="s">
        <v>145</v>
      </c>
      <c r="K66" s="9"/>
      <c r="M66" s="8"/>
      <c r="N66" s="9"/>
    </row>
    <row r="67" customFormat="false" ht="12.8" hidden="false" customHeight="false" outlineLevel="0" collapsed="false">
      <c r="A67" s="8" t="s">
        <v>146</v>
      </c>
      <c r="B67" s="2" t="n">
        <f aca="false">IF(OR(H67=0, G67=""), "", H67*G67)</f>
        <v>1.795635275616E-006</v>
      </c>
      <c r="C67" s="9" t="n">
        <v>68000</v>
      </c>
      <c r="D67" s="1" t="n">
        <v>155.16</v>
      </c>
      <c r="E67" s="1" t="n">
        <v>4727.45</v>
      </c>
      <c r="F67" s="1" t="n">
        <v>25000</v>
      </c>
      <c r="G67" s="2" t="n">
        <f aca="false">IF(F67=0, "", E67/F67)</f>
        <v>0.189098</v>
      </c>
      <c r="H67" s="10" t="n">
        <f aca="false">IF(C67="","",C67*'Conversion Factors'!$C$4*D67/1000000000)</f>
        <v>9.495792E-006</v>
      </c>
      <c r="I67" s="11"/>
      <c r="J67" s="9" t="s">
        <v>147</v>
      </c>
      <c r="K67" s="9"/>
      <c r="M67" s="8"/>
      <c r="N67" s="9"/>
    </row>
    <row r="68" customFormat="false" ht="12.8" hidden="false" customHeight="false" outlineLevel="0" collapsed="false">
      <c r="A68" s="8" t="s">
        <v>148</v>
      </c>
      <c r="B68" s="2" t="n">
        <f aca="false">IF(OR(H68=0, G68=""), "", H68*G68)</f>
        <v>8.578083222E-005</v>
      </c>
      <c r="C68" s="9" t="n">
        <v>54000</v>
      </c>
      <c r="D68" s="1" t="n">
        <v>478.33</v>
      </c>
      <c r="E68" s="1" t="n">
        <v>369</v>
      </c>
      <c r="F68" s="1" t="n">
        <v>100</v>
      </c>
      <c r="G68" s="2" t="n">
        <f aca="false">IF(F68=0, "", E68/F68)</f>
        <v>3.69</v>
      </c>
      <c r="H68" s="10" t="n">
        <f aca="false">IF(C68="","",C68*'Conversion Factors'!$C$4*D68/1000000000)</f>
        <v>2.3246838E-005</v>
      </c>
      <c r="I68" s="11"/>
      <c r="J68" s="9" t="s">
        <v>149</v>
      </c>
      <c r="K68" s="9"/>
      <c r="M68" s="8"/>
      <c r="N68" s="9"/>
    </row>
    <row r="69" customFormat="false" ht="12.8" hidden="false" customHeight="false" outlineLevel="0" collapsed="false">
      <c r="A69" s="8" t="s">
        <v>150</v>
      </c>
      <c r="B69" s="2" t="n">
        <f aca="false">IF(OR(H69=0, G69=""), "", H69*G69)</f>
        <v>6.7872168E-007</v>
      </c>
      <c r="C69" s="9" t="n">
        <v>52000</v>
      </c>
      <c r="D69" s="1" t="n">
        <v>138.12</v>
      </c>
      <c r="E69" s="1" t="n">
        <v>105</v>
      </c>
      <c r="F69" s="1" t="n">
        <v>1000</v>
      </c>
      <c r="G69" s="2" t="n">
        <f aca="false">IF(F69=0, "", E69/F69)</f>
        <v>0.105</v>
      </c>
      <c r="H69" s="10" t="n">
        <f aca="false">IF(C69="","",C69*'Conversion Factors'!$C$4*D69/1000000000)</f>
        <v>6.464016E-006</v>
      </c>
      <c r="I69" s="11"/>
      <c r="J69" s="9" t="s">
        <v>151</v>
      </c>
      <c r="K69" s="9"/>
      <c r="M69" s="8"/>
      <c r="N69" s="9"/>
    </row>
    <row r="70" customFormat="false" ht="12.8" hidden="false" customHeight="false" outlineLevel="0" collapsed="false">
      <c r="A70" s="8" t="s">
        <v>152</v>
      </c>
      <c r="B70" s="2" t="n">
        <f aca="false">IF(OR(H70=0, G70=""), "", H70*G70)</f>
        <v>0.002916543834</v>
      </c>
      <c r="C70" s="9" t="n">
        <v>51000</v>
      </c>
      <c r="D70" s="1" t="n">
        <v>347.22</v>
      </c>
      <c r="E70" s="1" t="n">
        <v>183</v>
      </c>
      <c r="F70" s="1" t="n">
        <v>1</v>
      </c>
      <c r="G70" s="2" t="n">
        <f aca="false">IF(F70=0, "", E70/F70)</f>
        <v>183</v>
      </c>
      <c r="H70" s="10" t="n">
        <f aca="false">IF(C70="","",C70*'Conversion Factors'!$C$4*D70/1000000000)</f>
        <v>1.5937398E-005</v>
      </c>
      <c r="I70" s="11"/>
      <c r="J70" s="9" t="s">
        <v>153</v>
      </c>
      <c r="K70" s="9"/>
      <c r="M70" s="8"/>
      <c r="N70" s="9"/>
    </row>
    <row r="71" customFormat="false" ht="12.8" hidden="false" customHeight="false" outlineLevel="0" collapsed="false">
      <c r="A71" s="8" t="s">
        <v>154</v>
      </c>
      <c r="B71" s="2" t="n">
        <f aca="false">IF(OR(H71=0, G71=""), "", H71*G71)</f>
        <v>0.037941435</v>
      </c>
      <c r="C71" s="9" t="n">
        <v>49000</v>
      </c>
      <c r="D71" s="1" t="n">
        <v>172.07</v>
      </c>
      <c r="E71" s="1" t="n">
        <v>2500</v>
      </c>
      <c r="F71" s="1" t="n">
        <v>0.5</v>
      </c>
      <c r="G71" s="2" t="n">
        <f aca="false">IF(F71=0, "", E71/F71)</f>
        <v>5000</v>
      </c>
      <c r="H71" s="10" t="n">
        <f aca="false">IF(C71="","",C71*'Conversion Factors'!$C$4*D71/1000000000)</f>
        <v>7.588287E-006</v>
      </c>
      <c r="I71" s="11"/>
      <c r="J71" s="9" t="s">
        <v>155</v>
      </c>
      <c r="K71" s="9"/>
      <c r="M71" s="8"/>
      <c r="N71" s="9"/>
    </row>
    <row r="72" customFormat="false" ht="12.8" hidden="false" customHeight="false" outlineLevel="0" collapsed="false">
      <c r="A72" s="8" t="s">
        <v>156</v>
      </c>
      <c r="B72" s="2" t="n">
        <f aca="false">IF(OR(H72=0, G72=""), "", H72*G72)</f>
        <v>0.00477301032</v>
      </c>
      <c r="C72" s="9" t="n">
        <v>43000</v>
      </c>
      <c r="D72" s="1" t="n">
        <v>174.2</v>
      </c>
      <c r="E72" s="1" t="n">
        <v>354</v>
      </c>
      <c r="F72" s="1" t="n">
        <v>0.5</v>
      </c>
      <c r="G72" s="2" t="n">
        <f aca="false">IF(F72=0, "", E72/F72)</f>
        <v>708</v>
      </c>
      <c r="H72" s="10" t="n">
        <f aca="false">IF(C72="","",C72*'Conversion Factors'!$C$4*D72/1000000000)</f>
        <v>6.74154E-006</v>
      </c>
      <c r="I72" s="11"/>
      <c r="J72" s="9" t="s">
        <v>157</v>
      </c>
      <c r="K72" s="9"/>
      <c r="M72" s="8"/>
      <c r="N72" s="9"/>
    </row>
    <row r="73" customFormat="false" ht="12.8" hidden="false" customHeight="false" outlineLevel="0" collapsed="false">
      <c r="A73" s="8" t="s">
        <v>158</v>
      </c>
      <c r="B73" s="2" t="n">
        <f aca="false">IF(OR(H73=0, G73=""), "", H73*G73)</f>
        <v>1.9344393432E-007</v>
      </c>
      <c r="C73" s="9" t="n">
        <v>42000</v>
      </c>
      <c r="D73" s="1" t="n">
        <v>218.14</v>
      </c>
      <c r="E73" s="1" t="n">
        <v>1173</v>
      </c>
      <c r="F73" s="1" t="n">
        <v>50000</v>
      </c>
      <c r="G73" s="2" t="n">
        <f aca="false">IF(F73=0, "", E73/F73)</f>
        <v>0.02346</v>
      </c>
      <c r="H73" s="10" t="n">
        <f aca="false">IF(C73="","",C73*'Conversion Factors'!$C$4*D73/1000000000)</f>
        <v>8.245692E-006</v>
      </c>
      <c r="I73" s="11"/>
      <c r="J73" s="9" t="s">
        <v>159</v>
      </c>
      <c r="K73" s="9"/>
      <c r="M73" s="8"/>
      <c r="N73" s="9"/>
    </row>
    <row r="74" customFormat="false" ht="12.8" hidden="false" customHeight="false" outlineLevel="0" collapsed="false">
      <c r="A74" s="8" t="s">
        <v>160</v>
      </c>
      <c r="B74" s="2" t="n">
        <f aca="false">IF(OR(H74=0, G74=""), "", H74*G74)</f>
        <v>0.000505490076</v>
      </c>
      <c r="C74" s="9" t="n">
        <v>35000</v>
      </c>
      <c r="D74" s="1" t="n">
        <v>853.58</v>
      </c>
      <c r="E74" s="1" t="n">
        <v>1880</v>
      </c>
      <c r="F74" s="1" t="n">
        <v>100</v>
      </c>
      <c r="G74" s="2" t="n">
        <f aca="false">IF(F74=0, "", E74/F74)</f>
        <v>18.8</v>
      </c>
      <c r="H74" s="10" t="n">
        <f aca="false">IF(C74="","",C74*'Conversion Factors'!$C$4*D74/1000000000)</f>
        <v>2.688777E-005</v>
      </c>
      <c r="I74" s="11"/>
      <c r="J74" s="9" t="s">
        <v>161</v>
      </c>
      <c r="K74" s="9"/>
      <c r="M74" s="8"/>
      <c r="N74" s="9"/>
    </row>
    <row r="75" customFormat="false" ht="12.8" hidden="false" customHeight="false" outlineLevel="0" collapsed="false">
      <c r="A75" s="8" t="s">
        <v>162</v>
      </c>
      <c r="B75" s="2" t="n">
        <f aca="false">IF(OR(H75=0, G75=""), "", H75*G75)</f>
        <v>0.004477473</v>
      </c>
      <c r="C75" s="9" t="n">
        <v>35000</v>
      </c>
      <c r="D75" s="1" t="n">
        <v>369.2</v>
      </c>
      <c r="E75" s="1" t="n">
        <v>385</v>
      </c>
      <c r="F75" s="1" t="n">
        <v>1</v>
      </c>
      <c r="G75" s="2" t="n">
        <f aca="false">IF(F75=0, "", E75/F75)</f>
        <v>385</v>
      </c>
      <c r="H75" s="10" t="n">
        <f aca="false">IF(C75="","",C75*'Conversion Factors'!$C$4*D75/1000000000)</f>
        <v>1.16298E-005</v>
      </c>
      <c r="I75" s="11"/>
      <c r="J75" s="9" t="s">
        <v>163</v>
      </c>
      <c r="K75" s="9"/>
      <c r="M75" s="8"/>
      <c r="N75" s="9"/>
    </row>
    <row r="76" customFormat="false" ht="12.8" hidden="false" customHeight="false" outlineLevel="0" collapsed="false">
      <c r="A76" s="8" t="s">
        <v>164</v>
      </c>
      <c r="B76" s="2" t="n">
        <f aca="false">IF(OR(H76=0, G76=""), "", H76*G76)</f>
        <v>0.00046164762</v>
      </c>
      <c r="C76" s="9" t="n">
        <v>35000</v>
      </c>
      <c r="D76" s="1" t="n">
        <v>511</v>
      </c>
      <c r="E76" s="1" t="n">
        <v>717</v>
      </c>
      <c r="F76" s="1" t="n">
        <v>25</v>
      </c>
      <c r="G76" s="2" t="n">
        <f aca="false">IF(F76=0, "", E76/F76)</f>
        <v>28.68</v>
      </c>
      <c r="H76" s="10" t="n">
        <f aca="false">IF(C76="","",C76*'Conversion Factors'!$C$4*D76/1000000000)</f>
        <v>1.60965E-005</v>
      </c>
      <c r="I76" s="11"/>
      <c r="J76" s="9" t="s">
        <v>165</v>
      </c>
      <c r="K76" s="9"/>
      <c r="M76" s="8"/>
      <c r="N76" s="9"/>
    </row>
    <row r="77" customFormat="false" ht="12.8" hidden="false" customHeight="false" outlineLevel="0" collapsed="false">
      <c r="A77" s="8" t="s">
        <v>166</v>
      </c>
      <c r="B77" s="2" t="n">
        <f aca="false">IF(OR(H77=0, G77=""), "", H77*G77)</f>
        <v>2.34296499096E-006</v>
      </c>
      <c r="C77" s="9" t="n">
        <v>29000</v>
      </c>
      <c r="D77" s="1" t="n">
        <v>181.19</v>
      </c>
      <c r="E77" s="1" t="n">
        <v>12386</v>
      </c>
      <c r="F77" s="1" t="n">
        <v>25000</v>
      </c>
      <c r="G77" s="2" t="n">
        <f aca="false">IF(F77=0, "", E77/F77)</f>
        <v>0.49544</v>
      </c>
      <c r="H77" s="10" t="n">
        <f aca="false">IF(C77="","",C77*'Conversion Factors'!$C$4*D77/1000000000)</f>
        <v>4.729059E-006</v>
      </c>
      <c r="I77" s="11"/>
      <c r="J77" s="9" t="s">
        <v>167</v>
      </c>
      <c r="K77" s="9"/>
      <c r="M77" s="8"/>
      <c r="N77" s="9"/>
    </row>
    <row r="78" customFormat="false" ht="12.8" hidden="false" customHeight="false" outlineLevel="0" collapsed="false">
      <c r="A78" s="8" t="s">
        <v>168</v>
      </c>
      <c r="B78" s="2" t="n">
        <f aca="false">IF(OR(H78=0, G78=""), "", H78*G78)</f>
        <v>7.646790312E-005</v>
      </c>
      <c r="C78" s="9" t="n">
        <v>24000</v>
      </c>
      <c r="D78" s="1" t="n">
        <v>472.15</v>
      </c>
      <c r="E78" s="1" t="n">
        <v>187.45</v>
      </c>
      <c r="F78" s="1" t="n">
        <v>25</v>
      </c>
      <c r="G78" s="2" t="n">
        <f aca="false">IF(F78=0, "", E78/F78)</f>
        <v>7.498</v>
      </c>
      <c r="H78" s="10" t="n">
        <f aca="false">IF(C78="","",C78*'Conversion Factors'!$C$4*D78/1000000000)</f>
        <v>1.019844E-005</v>
      </c>
      <c r="I78" s="11"/>
      <c r="J78" s="9" t="s">
        <v>169</v>
      </c>
      <c r="K78" s="9"/>
      <c r="M78" s="8"/>
      <c r="N78" s="9"/>
    </row>
    <row r="79" customFormat="false" ht="12.8" hidden="false" customHeight="false" outlineLevel="0" collapsed="false">
      <c r="A79" s="8" t="s">
        <v>170</v>
      </c>
      <c r="B79" s="2" t="n">
        <f aca="false">IF(OR(H79=0, G79=""), "", H79*G79)</f>
        <v>0.0001152156528</v>
      </c>
      <c r="C79" s="9" t="n">
        <v>24000</v>
      </c>
      <c r="D79" s="1" t="n">
        <v>407.18</v>
      </c>
      <c r="E79" s="1" t="n">
        <v>1310</v>
      </c>
      <c r="F79" s="1" t="n">
        <v>100</v>
      </c>
      <c r="G79" s="2" t="n">
        <f aca="false">IF(F79=0, "", E79/F79)</f>
        <v>13.1</v>
      </c>
      <c r="H79" s="10" t="n">
        <f aca="false">IF(C79="","",C79*'Conversion Factors'!$C$4*D79/1000000000)</f>
        <v>8.795088E-006</v>
      </c>
      <c r="I79" s="11"/>
      <c r="J79" s="9" t="s">
        <v>171</v>
      </c>
      <c r="K79" s="9"/>
      <c r="M79" s="8"/>
      <c r="N79" s="9"/>
    </row>
    <row r="80" customFormat="false" ht="12.8" hidden="false" customHeight="false" outlineLevel="0" collapsed="false">
      <c r="A80" s="8" t="s">
        <v>172</v>
      </c>
      <c r="B80" s="2" t="n">
        <f aca="false">IF(OR(H80=0, G80=""), "", H80*G80)</f>
        <v>0.52474164336</v>
      </c>
      <c r="C80" s="9" t="n">
        <v>22000</v>
      </c>
      <c r="D80" s="1" t="n">
        <v>851.61</v>
      </c>
      <c r="E80" s="1" t="n">
        <v>778</v>
      </c>
      <c r="F80" s="1" t="n">
        <v>0.025</v>
      </c>
      <c r="G80" s="2" t="n">
        <f aca="false">IF(F80=0, "", E80/F80)</f>
        <v>31120</v>
      </c>
      <c r="H80" s="10" t="n">
        <f aca="false">IF(C80="","",C80*'Conversion Factors'!$C$4*D80/1000000000)</f>
        <v>1.6861878E-005</v>
      </c>
      <c r="I80" s="11"/>
      <c r="J80" s="9" t="s">
        <v>173</v>
      </c>
      <c r="K80" s="9"/>
      <c r="M80" s="8"/>
      <c r="N80" s="9"/>
    </row>
    <row r="81" customFormat="false" ht="12.8" hidden="false" customHeight="false" outlineLevel="0" collapsed="false">
      <c r="A81" s="8" t="s">
        <v>174</v>
      </c>
      <c r="B81" s="2" t="n">
        <f aca="false">IF(OR(H81=0, G81=""), "", H81*G81)</f>
        <v>6.294169368E-006</v>
      </c>
      <c r="C81" s="9" t="n">
        <v>19000</v>
      </c>
      <c r="D81" s="1" t="n">
        <v>376.36</v>
      </c>
      <c r="E81" s="1" t="n">
        <v>489</v>
      </c>
      <c r="F81" s="1" t="n">
        <v>500</v>
      </c>
      <c r="G81" s="2" t="n">
        <f aca="false">IF(F81=0, "", E81/F81)</f>
        <v>0.978</v>
      </c>
      <c r="H81" s="10" t="n">
        <f aca="false">IF(C81="","",C81*'Conversion Factors'!$C$4*D81/1000000000)</f>
        <v>6.435756E-006</v>
      </c>
      <c r="I81" s="11"/>
      <c r="J81" s="9" t="s">
        <v>175</v>
      </c>
      <c r="K81" s="9"/>
      <c r="M81" s="8"/>
      <c r="N81" s="9"/>
    </row>
    <row r="82" customFormat="false" ht="12.8" hidden="false" customHeight="false" outlineLevel="0" collapsed="false">
      <c r="A82" s="8" t="s">
        <v>176</v>
      </c>
      <c r="B82" s="2" t="n">
        <f aca="false">IF(OR(H82=0, G82=""), "", H82*G82)</f>
        <v>1.188178632E-006</v>
      </c>
      <c r="C82" s="9" t="n">
        <v>18000</v>
      </c>
      <c r="D82" s="1" t="n">
        <v>165.19</v>
      </c>
      <c r="E82" s="1" t="n">
        <v>4440</v>
      </c>
      <c r="F82" s="1" t="n">
        <v>10000</v>
      </c>
      <c r="G82" s="2" t="n">
        <f aca="false">IF(F82=0, "", E82/F82)</f>
        <v>0.444</v>
      </c>
      <c r="H82" s="10" t="n">
        <f aca="false">IF(C82="","",C82*'Conversion Factors'!$C$4*D82/1000000000)</f>
        <v>2.676078E-006</v>
      </c>
      <c r="I82" s="11"/>
      <c r="J82" s="9" t="s">
        <v>177</v>
      </c>
      <c r="K82" s="9"/>
      <c r="M82" s="8"/>
      <c r="N82" s="9"/>
    </row>
    <row r="83" customFormat="false" ht="12.8" hidden="false" customHeight="false" outlineLevel="0" collapsed="false">
      <c r="A83" s="8" t="s">
        <v>178</v>
      </c>
      <c r="B83" s="2" t="n">
        <f aca="false">IF(OR(H83=0, G83=""), "", H83*G83)</f>
        <v>0.0001409037408</v>
      </c>
      <c r="C83" s="9" t="n">
        <v>16000</v>
      </c>
      <c r="D83" s="1" t="n">
        <v>174.11</v>
      </c>
      <c r="E83" s="1" t="n">
        <v>562</v>
      </c>
      <c r="F83" s="1" t="n">
        <v>10</v>
      </c>
      <c r="G83" s="2" t="n">
        <f aca="false">IF(F83=0, "", E83/F83)</f>
        <v>56.2</v>
      </c>
      <c r="H83" s="10" t="n">
        <f aca="false">IF(C83="","",C83*'Conversion Factors'!$C$4*D83/1000000000)</f>
        <v>2.507184E-006</v>
      </c>
      <c r="I83" s="11"/>
      <c r="J83" s="9" t="s">
        <v>179</v>
      </c>
      <c r="K83" s="9"/>
      <c r="M83" s="8"/>
      <c r="N83" s="9"/>
    </row>
    <row r="84" customFormat="false" ht="12.8" hidden="false" customHeight="false" outlineLevel="0" collapsed="false">
      <c r="A84" s="8" t="s">
        <v>180</v>
      </c>
      <c r="B84" s="2" t="n">
        <f aca="false">IF(OR(H84=0, G84=""), "", H84*G84)</f>
        <v>0.0056967228</v>
      </c>
      <c r="C84" s="9" t="n">
        <v>16000</v>
      </c>
      <c r="D84" s="1" t="n">
        <v>535</v>
      </c>
      <c r="E84" s="1" t="n">
        <v>739.45</v>
      </c>
      <c r="F84" s="1" t="n">
        <v>1</v>
      </c>
      <c r="G84" s="2" t="n">
        <f aca="false">IF(F84=0, "", E84/F84)</f>
        <v>739.45</v>
      </c>
      <c r="H84" s="10" t="n">
        <f aca="false">IF(C84="","",C84*'Conversion Factors'!$C$4*D84/1000000000)</f>
        <v>7.704E-006</v>
      </c>
      <c r="I84" s="11"/>
      <c r="J84" s="9" t="s">
        <v>181</v>
      </c>
      <c r="K84" s="9"/>
      <c r="M84" s="8"/>
      <c r="N84" s="9"/>
    </row>
    <row r="85" customFormat="false" ht="12.8" hidden="false" customHeight="false" outlineLevel="0" collapsed="false">
      <c r="A85" s="8" t="s">
        <v>182</v>
      </c>
      <c r="B85" s="2" t="n">
        <f aca="false">IF(OR(H85=0, G85=""), "", H85*G85)</f>
        <v>1.706292E-005</v>
      </c>
      <c r="C85" s="9" t="n">
        <v>14000</v>
      </c>
      <c r="D85" s="1" t="n">
        <v>111</v>
      </c>
      <c r="E85" s="1" t="n">
        <v>1220</v>
      </c>
      <c r="F85" s="1" t="n">
        <v>100</v>
      </c>
      <c r="G85" s="2" t="n">
        <f aca="false">IF(F85=0, "", E85/F85)</f>
        <v>12.2</v>
      </c>
      <c r="H85" s="10" t="n">
        <f aca="false">IF(C85="","",C85*'Conversion Factors'!$C$4*D85/1000000000)</f>
        <v>1.3986E-006</v>
      </c>
      <c r="I85" s="11"/>
      <c r="J85" s="9" t="s">
        <v>183</v>
      </c>
      <c r="K85" s="9"/>
      <c r="M85" s="8"/>
      <c r="N85" s="9"/>
    </row>
    <row r="86" customFormat="false" ht="12.8" hidden="false" customHeight="false" outlineLevel="0" collapsed="false">
      <c r="A86" s="8" t="s">
        <v>184</v>
      </c>
      <c r="B86" s="2" t="n">
        <f aca="false">IF(OR(H86=0, G86=""), "", H86*G86)</f>
        <v>0.00023731685208</v>
      </c>
      <c r="C86" s="9" t="n">
        <v>14000</v>
      </c>
      <c r="D86" s="1" t="n">
        <v>174.15</v>
      </c>
      <c r="E86" s="1" t="n">
        <v>540.76</v>
      </c>
      <c r="F86" s="1" t="n">
        <v>5</v>
      </c>
      <c r="G86" s="2" t="n">
        <f aca="false">IF(F86=0, "", E86/F86)</f>
        <v>108.152</v>
      </c>
      <c r="H86" s="10" t="n">
        <f aca="false">IF(C86="","",C86*'Conversion Factors'!$C$4*D86/1000000000)</f>
        <v>2.19429E-006</v>
      </c>
      <c r="I86" s="11"/>
      <c r="J86" s="9" t="s">
        <v>185</v>
      </c>
      <c r="K86" s="9"/>
      <c r="M86" s="8"/>
      <c r="N86" s="9"/>
    </row>
    <row r="87" customFormat="false" ht="12.8" hidden="false" customHeight="false" outlineLevel="0" collapsed="false">
      <c r="A87" s="8" t="s">
        <v>186</v>
      </c>
      <c r="B87" s="2" t="n">
        <f aca="false">IF(OR(H87=0, G87=""), "", H87*G87)</f>
        <v>0.0003967687152</v>
      </c>
      <c r="C87" s="9" t="n">
        <v>13000</v>
      </c>
      <c r="D87" s="1" t="n">
        <v>214.09</v>
      </c>
      <c r="E87" s="1" t="n">
        <v>792</v>
      </c>
      <c r="F87" s="1" t="n">
        <v>5</v>
      </c>
      <c r="G87" s="2" t="n">
        <f aca="false">IF(F87=0, "", E87/F87)</f>
        <v>158.4</v>
      </c>
      <c r="H87" s="10" t="n">
        <f aca="false">IF(C87="","",C87*'Conversion Factors'!$C$4*D87/1000000000)</f>
        <v>2.504853E-006</v>
      </c>
      <c r="I87" s="11"/>
      <c r="J87" s="9" t="s">
        <v>187</v>
      </c>
      <c r="K87" s="9"/>
      <c r="M87" s="8"/>
      <c r="N87" s="9"/>
    </row>
    <row r="88" customFormat="false" ht="12.8" hidden="false" customHeight="false" outlineLevel="0" collapsed="false">
      <c r="A88" s="8" t="s">
        <v>188</v>
      </c>
      <c r="B88" s="2" t="n">
        <f aca="false">IF(OR(H88=0, G88=""), "", H88*G88)</f>
        <v>2.124073692E-006</v>
      </c>
      <c r="C88" s="9" t="n">
        <v>12000</v>
      </c>
      <c r="D88" s="1" t="n">
        <v>204.23</v>
      </c>
      <c r="E88" s="1" t="n">
        <v>963</v>
      </c>
      <c r="F88" s="1" t="n">
        <v>1000</v>
      </c>
      <c r="G88" s="2" t="n">
        <f aca="false">IF(F88=0, "", E88/F88)</f>
        <v>0.963</v>
      </c>
      <c r="H88" s="10" t="n">
        <f aca="false">IF(C88="","",C88*'Conversion Factors'!$C$4*D88/1000000000)</f>
        <v>2.205684E-006</v>
      </c>
      <c r="I88" s="11"/>
      <c r="J88" s="9" t="s">
        <v>189</v>
      </c>
      <c r="K88" s="9"/>
      <c r="M88" s="8"/>
      <c r="N88" s="9"/>
    </row>
    <row r="89" customFormat="false" ht="12.8" hidden="false" customHeight="false" outlineLevel="0" collapsed="false">
      <c r="A89" s="8" t="s">
        <v>190</v>
      </c>
      <c r="B89" s="2" t="n">
        <f aca="false">IF(OR(H89=0, G89=""), "", H89*G89)</f>
        <v>0.000351763128</v>
      </c>
      <c r="C89" s="9" t="n">
        <v>12000</v>
      </c>
      <c r="D89" s="1" t="n">
        <v>158.11</v>
      </c>
      <c r="E89" s="1" t="n">
        <v>1030</v>
      </c>
      <c r="F89" s="1" t="n">
        <v>5</v>
      </c>
      <c r="G89" s="2" t="n">
        <f aca="false">IF(F89=0, "", E89/F89)</f>
        <v>206</v>
      </c>
      <c r="H89" s="10" t="n">
        <f aca="false">IF(C89="","",C89*'Conversion Factors'!$C$4*D89/1000000000)</f>
        <v>1.707588E-006</v>
      </c>
      <c r="I89" s="11"/>
      <c r="J89" s="9" t="s">
        <v>191</v>
      </c>
      <c r="K89" s="9"/>
      <c r="M89" s="8"/>
      <c r="N89" s="9"/>
    </row>
    <row r="90" customFormat="false" ht="12.8" hidden="false" customHeight="false" outlineLevel="0" collapsed="false">
      <c r="A90" s="8" t="s">
        <v>192</v>
      </c>
      <c r="B90" s="2" t="n">
        <f aca="false">IF(OR(H90=0, G90=""), "", H90*G90)</f>
        <v>1.1332941984E-006</v>
      </c>
      <c r="C90" s="9" t="n">
        <v>12000</v>
      </c>
      <c r="D90" s="1" t="n">
        <v>167.12</v>
      </c>
      <c r="E90" s="1" t="n">
        <v>62.79</v>
      </c>
      <c r="F90" s="1" t="n">
        <v>100</v>
      </c>
      <c r="G90" s="2" t="n">
        <f aca="false">IF(F90=0, "", E90/F90)</f>
        <v>0.6279</v>
      </c>
      <c r="H90" s="10" t="n">
        <f aca="false">IF(C90="","",C90*'Conversion Factors'!$C$4*D90/1000000000)</f>
        <v>1.804896E-006</v>
      </c>
      <c r="I90" s="11"/>
      <c r="J90" s="9" t="s">
        <v>193</v>
      </c>
      <c r="K90" s="9"/>
      <c r="M90" s="8"/>
      <c r="N90" s="9"/>
    </row>
    <row r="91" customFormat="false" ht="12.8" hidden="false" customHeight="false" outlineLevel="0" collapsed="false">
      <c r="A91" s="8" t="s">
        <v>194</v>
      </c>
      <c r="B91" s="2" t="n">
        <f aca="false">IF(OR(H91=0, G91=""), "", H91*G91)</f>
        <v>5.21895762E-007</v>
      </c>
      <c r="C91" s="9" t="n">
        <v>10000</v>
      </c>
      <c r="D91" s="1" t="n">
        <v>168.62</v>
      </c>
      <c r="E91" s="1" t="n">
        <v>343.9</v>
      </c>
      <c r="F91" s="1" t="n">
        <v>1000</v>
      </c>
      <c r="G91" s="2" t="n">
        <f aca="false">IF(F91=0, "", E91/F91)</f>
        <v>0.3439</v>
      </c>
      <c r="H91" s="10" t="n">
        <f aca="false">IF(C91="","",C91*'Conversion Factors'!$C$4*D91/1000000000)</f>
        <v>1.51758E-006</v>
      </c>
      <c r="I91" s="11"/>
      <c r="J91" s="9" t="s">
        <v>195</v>
      </c>
      <c r="K91" s="9"/>
      <c r="M91" s="8"/>
      <c r="N91" s="9"/>
    </row>
    <row r="92" customFormat="false" ht="12.8" hidden="false" customHeight="false" outlineLevel="0" collapsed="false">
      <c r="A92" s="8" t="s">
        <v>196</v>
      </c>
      <c r="B92" s="2" t="n">
        <f aca="false">IF(OR(H92=0, G92=""), "", H92*G92)</f>
        <v>0.0006479458128</v>
      </c>
      <c r="C92" s="9" t="n">
        <v>8800</v>
      </c>
      <c r="D92" s="1" t="n">
        <v>331.22</v>
      </c>
      <c r="E92" s="1" t="n">
        <v>247</v>
      </c>
      <c r="F92" s="1" t="n">
        <v>1</v>
      </c>
      <c r="G92" s="2" t="n">
        <f aca="false">IF(F92=0, "", E92/F92)</f>
        <v>247</v>
      </c>
      <c r="H92" s="10" t="n">
        <f aca="false">IF(C92="","",C92*'Conversion Factors'!$C$4*D92/1000000000)</f>
        <v>2.6232624E-006</v>
      </c>
      <c r="I92" s="11"/>
      <c r="J92" s="9" t="s">
        <v>197</v>
      </c>
      <c r="K92" s="9"/>
      <c r="M92" s="8"/>
      <c r="N92" s="9"/>
    </row>
    <row r="93" customFormat="false" ht="12.8" hidden="false" customHeight="false" outlineLevel="0" collapsed="false">
      <c r="A93" s="8" t="s">
        <v>198</v>
      </c>
      <c r="B93" s="2" t="n">
        <f aca="false">IF(OR(H93=0, G93=""), "", H93*G93)</f>
        <v>0.0779158788408</v>
      </c>
      <c r="C93" s="9" t="n">
        <v>6600</v>
      </c>
      <c r="D93" s="1" t="n">
        <v>473.27</v>
      </c>
      <c r="E93" s="1" t="n">
        <v>692.9</v>
      </c>
      <c r="F93" s="1" t="n">
        <v>0.025</v>
      </c>
      <c r="G93" s="2" t="n">
        <f aca="false">IF(F93=0, "", E93/F93)</f>
        <v>27716</v>
      </c>
      <c r="H93" s="10" t="n">
        <f aca="false">IF(C93="","",C93*'Conversion Factors'!$C$4*D93/1000000000)</f>
        <v>2.8112238E-006</v>
      </c>
      <c r="I93" s="11"/>
      <c r="J93" s="9" t="s">
        <v>199</v>
      </c>
      <c r="K93" s="9"/>
      <c r="M93" s="8"/>
      <c r="N93" s="9"/>
    </row>
    <row r="94" customFormat="false" ht="12.8" hidden="false" customHeight="false" outlineLevel="0" collapsed="false">
      <c r="A94" s="8" t="s">
        <v>200</v>
      </c>
      <c r="B94" s="2" t="n">
        <f aca="false">IF(OR(H94=0, G94=""), "", H94*G94)</f>
        <v>5.17563648E-007</v>
      </c>
      <c r="C94" s="9" t="n">
        <v>5700</v>
      </c>
      <c r="D94" s="1" t="n">
        <v>180.16</v>
      </c>
      <c r="E94" s="1" t="n">
        <v>560</v>
      </c>
      <c r="F94" s="1" t="n">
        <v>1000</v>
      </c>
      <c r="G94" s="2" t="n">
        <f aca="false">IF(F94=0, "", E94/F94)</f>
        <v>0.56</v>
      </c>
      <c r="H94" s="10" t="n">
        <f aca="false">IF(C94="","",C94*'Conversion Factors'!$C$4*D94/1000000000)</f>
        <v>9.242208E-007</v>
      </c>
      <c r="I94" s="11"/>
      <c r="J94" s="9" t="s">
        <v>201</v>
      </c>
      <c r="K94" s="9"/>
      <c r="M94" s="8"/>
      <c r="N94" s="9"/>
    </row>
    <row r="95" customFormat="false" ht="12.8" hidden="false" customHeight="false" outlineLevel="0" collapsed="false">
      <c r="A95" s="8" t="s">
        <v>202</v>
      </c>
      <c r="B95" s="2" t="n">
        <f aca="false">IF(OR(H95=0, G95=""), "", H95*G95)</f>
        <v>0.13105716192</v>
      </c>
      <c r="C95" s="9" t="n">
        <v>5300</v>
      </c>
      <c r="D95" s="1" t="n">
        <v>823.6</v>
      </c>
      <c r="E95" s="1" t="n">
        <v>834</v>
      </c>
      <c r="F95" s="1" t="n">
        <v>0.025</v>
      </c>
      <c r="G95" s="2" t="n">
        <f aca="false">IF(F95=0, "", E95/F95)</f>
        <v>33360</v>
      </c>
      <c r="H95" s="10" t="n">
        <f aca="false">IF(C95="","",C95*'Conversion Factors'!$C$4*D95/1000000000)</f>
        <v>3.928572E-006</v>
      </c>
      <c r="I95" s="11"/>
      <c r="J95" s="9" t="s">
        <v>203</v>
      </c>
      <c r="K95" s="9"/>
      <c r="M95" s="8"/>
      <c r="N95" s="9"/>
    </row>
    <row r="96" customFormat="false" ht="12.8" hidden="false" customHeight="false" outlineLevel="0" collapsed="false">
      <c r="A96" s="8" t="s">
        <v>204</v>
      </c>
      <c r="B96" s="2" t="n">
        <f aca="false">IF(OR(H96=0, G96=""), "", H96*G96)</f>
        <v>0.014509385424</v>
      </c>
      <c r="C96" s="9" t="n">
        <v>4300</v>
      </c>
      <c r="D96" s="1" t="n">
        <v>633.31</v>
      </c>
      <c r="E96" s="1" t="n">
        <v>1480</v>
      </c>
      <c r="F96" s="1" t="n">
        <v>0.25</v>
      </c>
      <c r="G96" s="2" t="n">
        <f aca="false">IF(F96=0, "", E96/F96)</f>
        <v>5920</v>
      </c>
      <c r="H96" s="10" t="n">
        <f aca="false">IF(C96="","",C96*'Conversion Factors'!$C$4*D96/1000000000)</f>
        <v>2.4509097E-006</v>
      </c>
      <c r="I96" s="11"/>
      <c r="J96" s="9" t="s">
        <v>205</v>
      </c>
      <c r="K96" s="9"/>
      <c r="M96" s="8"/>
      <c r="N96" s="9"/>
    </row>
    <row r="97" customFormat="false" ht="12.8" hidden="false" customHeight="false" outlineLevel="0" collapsed="false">
      <c r="A97" s="8" t="s">
        <v>206</v>
      </c>
      <c r="B97" s="2" t="n">
        <f aca="false">IF(OR(H97=0, G97=""), "", H97*G97)</f>
        <v>8.8990146E-008</v>
      </c>
      <c r="C97" s="9" t="n">
        <v>3500</v>
      </c>
      <c r="D97" s="1" t="n">
        <v>137.14</v>
      </c>
      <c r="E97" s="1" t="n">
        <v>206</v>
      </c>
      <c r="F97" s="1" t="n">
        <v>1000</v>
      </c>
      <c r="G97" s="2" t="n">
        <f aca="false">IF(F97=0, "", E97/F97)</f>
        <v>0.206</v>
      </c>
      <c r="H97" s="10" t="n">
        <f aca="false">IF(C97="","",C97*'Conversion Factors'!$C$4*D97/1000000000)</f>
        <v>4.31991E-007</v>
      </c>
      <c r="I97" s="11"/>
      <c r="J97" s="9" t="s">
        <v>207</v>
      </c>
      <c r="K97" s="9"/>
      <c r="M97" s="8"/>
      <c r="N97" s="9"/>
    </row>
    <row r="98" customFormat="false" ht="12.8" hidden="false" customHeight="false" outlineLevel="0" collapsed="false">
      <c r="A98" s="8" t="s">
        <v>208</v>
      </c>
      <c r="B98" s="2" t="n">
        <f aca="false">IF(OR(H98=0, G98=""), "", H98*G98)</f>
        <v>2.3803014816E-005</v>
      </c>
      <c r="C98" s="9" t="n">
        <v>2800</v>
      </c>
      <c r="D98" s="1" t="n">
        <v>269.26</v>
      </c>
      <c r="E98" s="1" t="n">
        <v>877</v>
      </c>
      <c r="F98" s="1" t="n">
        <v>25</v>
      </c>
      <c r="G98" s="2" t="n">
        <f aca="false">IF(F98=0, "", E98/F98)</f>
        <v>35.08</v>
      </c>
      <c r="H98" s="10" t="n">
        <f aca="false">IF(C98="","",C98*'Conversion Factors'!$C$4*D98/1000000000)</f>
        <v>6.785352E-007</v>
      </c>
      <c r="I98" s="11"/>
      <c r="J98" s="9" t="s">
        <v>209</v>
      </c>
      <c r="K98" s="9"/>
      <c r="M98" s="8"/>
      <c r="N98" s="9"/>
    </row>
    <row r="99" customFormat="false" ht="12.8" hidden="false" customHeight="false" outlineLevel="0" collapsed="false">
      <c r="A99" s="8" t="s">
        <v>210</v>
      </c>
      <c r="B99" s="2" t="n">
        <f aca="false">IF(OR(H99=0, G99=""), "", H99*G99)</f>
        <v>4.18507583832E-007</v>
      </c>
      <c r="C99" s="9" t="n">
        <v>2600</v>
      </c>
      <c r="D99" s="1" t="n">
        <v>243.22</v>
      </c>
      <c r="E99" s="1" t="n">
        <v>735.34</v>
      </c>
      <c r="F99" s="1" t="n">
        <v>1000</v>
      </c>
      <c r="G99" s="2" t="n">
        <f aca="false">IF(F99=0, "", E99/F99)</f>
        <v>0.73534</v>
      </c>
      <c r="H99" s="10" t="n">
        <f aca="false">IF(C99="","",C99*'Conversion Factors'!$C$4*D99/1000000000)</f>
        <v>5.691348E-007</v>
      </c>
      <c r="I99" s="11"/>
      <c r="J99" s="9" t="s">
        <v>211</v>
      </c>
      <c r="K99" s="9"/>
      <c r="M99" s="8"/>
      <c r="N99" s="9"/>
    </row>
    <row r="100" customFormat="false" ht="12.8" hidden="false" customHeight="false" outlineLevel="0" collapsed="false">
      <c r="A100" s="8" t="s">
        <v>212</v>
      </c>
      <c r="B100" s="2" t="n">
        <f aca="false">IF(OR(H100=0, G100=""), "", H100*G100)</f>
        <v>0.0004369263822</v>
      </c>
      <c r="C100" s="9" t="n">
        <v>2100</v>
      </c>
      <c r="D100" s="1" t="n">
        <v>765.49</v>
      </c>
      <c r="E100" s="1" t="n">
        <v>1510</v>
      </c>
      <c r="F100" s="1" t="n">
        <v>5</v>
      </c>
      <c r="G100" s="2" t="n">
        <f aca="false">IF(F100=0, "", E100/F100)</f>
        <v>302</v>
      </c>
      <c r="H100" s="10" t="n">
        <f aca="false">IF(C100="","",C100*'Conversion Factors'!$C$4*D100/1000000000)</f>
        <v>1.4467761E-006</v>
      </c>
      <c r="I100" s="11"/>
      <c r="J100" s="9" t="s">
        <v>213</v>
      </c>
      <c r="K100" s="9"/>
      <c r="M100" s="8"/>
      <c r="N100" s="9"/>
    </row>
    <row r="101" customFormat="false" ht="12.8" hidden="false" customHeight="false" outlineLevel="0" collapsed="false">
      <c r="A101" s="8" t="s">
        <v>214</v>
      </c>
      <c r="B101" s="2" t="n">
        <f aca="false">IF(OR(H101=0, G101=""), "", H101*G101)</f>
        <v>4.60888128E-008</v>
      </c>
      <c r="C101" s="9" t="n">
        <v>1600</v>
      </c>
      <c r="D101" s="1" t="n">
        <v>283.24</v>
      </c>
      <c r="E101" s="1" t="n">
        <v>113</v>
      </c>
      <c r="F101" s="1" t="n">
        <v>1000</v>
      </c>
      <c r="G101" s="2" t="n">
        <f aca="false">IF(F101=0, "", E101/F101)</f>
        <v>0.113</v>
      </c>
      <c r="H101" s="10" t="n">
        <f aca="false">IF(C101="","",C101*'Conversion Factors'!$C$4*D101/1000000000)</f>
        <v>4.078656E-007</v>
      </c>
      <c r="I101" s="11"/>
      <c r="J101" s="9" t="s">
        <v>215</v>
      </c>
      <c r="K101" s="9"/>
      <c r="M101" s="8"/>
      <c r="N101" s="9"/>
    </row>
    <row r="102" customFormat="false" ht="12.8" hidden="false" customHeight="false" outlineLevel="0" collapsed="false">
      <c r="A102" s="8" t="s">
        <v>216</v>
      </c>
      <c r="B102" s="2" t="n">
        <f aca="false">IF(OR(H102=0, G102=""), "", H102*G102)</f>
        <v>1.1538412875E-007</v>
      </c>
      <c r="C102" s="9" t="n">
        <v>1500</v>
      </c>
      <c r="D102" s="1" t="n">
        <v>135.13</v>
      </c>
      <c r="E102" s="1" t="n">
        <v>63.25</v>
      </c>
      <c r="F102" s="1" t="n">
        <v>100</v>
      </c>
      <c r="G102" s="2" t="n">
        <f aca="false">IF(F102=0, "", E102/F102)</f>
        <v>0.6325</v>
      </c>
      <c r="H102" s="10" t="n">
        <f aca="false">IF(C102="","",C102*'Conversion Factors'!$C$4*D102/1000000000)</f>
        <v>1.824255E-007</v>
      </c>
      <c r="I102" s="11"/>
      <c r="J102" s="9" t="s">
        <v>217</v>
      </c>
      <c r="K102" s="9"/>
      <c r="M102" s="8"/>
      <c r="N102" s="9"/>
    </row>
    <row r="103" customFormat="false" ht="12.8" hidden="false" customHeight="false" outlineLevel="0" collapsed="false">
      <c r="A103" s="8" t="s">
        <v>218</v>
      </c>
      <c r="B103" s="2" t="n">
        <f aca="false">IF(OR(H103=0, G103=""), "", H103*G103)</f>
        <v>3.497744016E-005</v>
      </c>
      <c r="C103" s="9" t="n">
        <v>520</v>
      </c>
      <c r="D103" s="1" t="n">
        <v>285.26</v>
      </c>
      <c r="E103" s="1" t="n">
        <v>1310</v>
      </c>
      <c r="F103" s="1" t="n">
        <v>5</v>
      </c>
      <c r="G103" s="2" t="n">
        <f aca="false">IF(F103=0, "", E103/F103)</f>
        <v>262</v>
      </c>
      <c r="H103" s="10" t="n">
        <f aca="false">IF(C103="","",C103*'Conversion Factors'!$C$4*D103/1000000000)</f>
        <v>1.3350168E-007</v>
      </c>
      <c r="I103" s="11"/>
      <c r="J103" s="9" t="s">
        <v>219</v>
      </c>
      <c r="K103" s="9"/>
      <c r="M103" s="8"/>
      <c r="N103" s="9"/>
    </row>
    <row r="104" customFormat="false" ht="12.8" hidden="false" customHeight="false" outlineLevel="0" collapsed="false">
      <c r="A104" s="8" t="s">
        <v>220</v>
      </c>
      <c r="B104" s="2" t="n">
        <f aca="false">IF(OR(H104=0, G104=""), "", H104*G104)</f>
        <v>1.50081984E-009</v>
      </c>
      <c r="C104" s="9" t="n">
        <v>130</v>
      </c>
      <c r="D104" s="1" t="n">
        <v>267.24</v>
      </c>
      <c r="E104" s="1" t="n">
        <v>24</v>
      </c>
      <c r="F104" s="1" t="n">
        <v>500</v>
      </c>
      <c r="G104" s="2" t="n">
        <f aca="false">IF(F104=0, "", E104/F104)</f>
        <v>0.048</v>
      </c>
      <c r="H104" s="10" t="n">
        <f aca="false">IF(C104="","",C104*'Conversion Factors'!$C$4*D104/1000000000)</f>
        <v>3.126708E-008</v>
      </c>
      <c r="I104" s="11"/>
      <c r="J104" s="9" t="s">
        <v>221</v>
      </c>
      <c r="K104" s="9"/>
      <c r="M104" s="8"/>
      <c r="N104" s="9"/>
    </row>
    <row r="105" customFormat="false" ht="12.8" hidden="false" customHeight="false" outlineLevel="0" collapsed="false">
      <c r="A105" s="0" t="s">
        <v>222</v>
      </c>
      <c r="B105" s="2" t="str">
        <f aca="false">IF(OR(H105=0, G105=""), "", H105*G105)</f>
        <v/>
      </c>
      <c r="C105" s="9" t="n">
        <v>0</v>
      </c>
      <c r="D105" s="9"/>
      <c r="G105" s="2" t="str">
        <f aca="false">IF(F105=0, "", E105/F105)</f>
        <v/>
      </c>
      <c r="H105" s="10" t="n">
        <f aca="false">IF(C105="","",C105*'Conversion Factors'!$C$4*D105/1000000000)</f>
        <v>0</v>
      </c>
      <c r="I105" s="11"/>
      <c r="J105" s="9"/>
      <c r="K105" s="9"/>
      <c r="M105" s="8"/>
      <c r="N105" s="9"/>
    </row>
    <row r="106" customFormat="false" ht="12.8" hidden="false" customHeight="false" outlineLevel="0" collapsed="false">
      <c r="A106" s="17" t="s">
        <v>223</v>
      </c>
      <c r="B106" s="5"/>
      <c r="C106" s="9" t="n">
        <v>0</v>
      </c>
      <c r="G106" s="2" t="str">
        <f aca="false">IF(F106=0, "", E106/F106)</f>
        <v/>
      </c>
      <c r="H106" s="10" t="n">
        <f aca="false">IF(C106="","",C106*'Conversion Factors'!$C$4*D106/1000000000)</f>
        <v>0</v>
      </c>
      <c r="M106" s="8"/>
      <c r="N106" s="9"/>
    </row>
    <row r="107" customFormat="false" ht="12.8" hidden="false" customHeight="false" outlineLevel="0" collapsed="false">
      <c r="A107" s="1" t="s">
        <v>224</v>
      </c>
      <c r="C107" s="9" t="n">
        <v>0</v>
      </c>
      <c r="G107" s="2" t="str">
        <f aca="false">IF(F107=0, "", E107/F107)</f>
        <v/>
      </c>
      <c r="H107" s="10" t="n">
        <f aca="false">IF(C107="","",C107*'Conversion Factors'!$C$4*D107/1000000000)</f>
        <v>0</v>
      </c>
      <c r="M107" s="8"/>
      <c r="N107" s="9"/>
    </row>
    <row r="108" customFormat="false" ht="12.8" hidden="false" customHeight="false" outlineLevel="0" collapsed="false">
      <c r="A108" s="1" t="s">
        <v>225</v>
      </c>
      <c r="B108" s="2" t="n">
        <f aca="false">IF(OR(H108=0, G108=""), "", H108*G108)</f>
        <v>0.682000992</v>
      </c>
      <c r="C108" s="9" t="n">
        <v>6000000</v>
      </c>
      <c r="D108" s="1" t="n">
        <v>254.63</v>
      </c>
      <c r="E108" s="1" t="n">
        <v>496</v>
      </c>
      <c r="F108" s="1" t="n">
        <v>1</v>
      </c>
      <c r="G108" s="2" t="n">
        <f aca="false">IF(F108=0, "", E108/F108)</f>
        <v>496</v>
      </c>
      <c r="H108" s="10" t="n">
        <f aca="false">IF(C108="","",C108*'Conversion Factors'!$C$4*D108/1000000000)</f>
        <v>0.001375002</v>
      </c>
      <c r="M108" s="8"/>
      <c r="N108" s="9"/>
    </row>
    <row r="109" customFormat="false" ht="12.8" hidden="false" customHeight="false" outlineLevel="0" collapsed="false">
      <c r="A109" s="1" t="s">
        <v>226</v>
      </c>
      <c r="B109" s="2" t="n">
        <f aca="false">IF(OR(H109=0, G109=""), "", H109*G109)</f>
        <v>0.0081469206</v>
      </c>
      <c r="C109" s="9" t="n">
        <v>20000000</v>
      </c>
      <c r="D109" s="1" t="n">
        <v>161.07</v>
      </c>
      <c r="E109" s="1" t="n">
        <v>281</v>
      </c>
      <c r="F109" s="1" t="n">
        <v>100</v>
      </c>
      <c r="G109" s="2" t="n">
        <f aca="false">IF(F109=0, "", E109/F109)</f>
        <v>2.81</v>
      </c>
      <c r="H109" s="10" t="n">
        <f aca="false">IF(C109="","",C109*'Conversion Factors'!$C$4*D109/1000000000)</f>
        <v>0.00289926</v>
      </c>
      <c r="M109" s="8"/>
      <c r="N109" s="15"/>
    </row>
    <row r="110" customFormat="false" ht="12.8" hidden="false" customHeight="false" outlineLevel="0" collapsed="false">
      <c r="B110" s="2" t="str">
        <f aca="false">IF(OR(H110=0, G110=""), "", H110*G110)</f>
        <v/>
      </c>
      <c r="C110" s="9"/>
      <c r="G110" s="2" t="str">
        <f aca="false">IF(F110=0, "", E110/F110)</f>
        <v/>
      </c>
      <c r="H110" s="10" t="str">
        <f aca="false">IF(C110="","",C110*'Conversion Factors'!$C$4*D110/1000000000)</f>
        <v/>
      </c>
      <c r="M110" s="8"/>
      <c r="N110" s="15"/>
    </row>
    <row r="111" customFormat="false" ht="12.8" hidden="false" customHeight="false" outlineLevel="0" collapsed="false">
      <c r="B111" s="2" t="str">
        <f aca="false">IF(OR(H111=0, G111=""), "", H111*G111)</f>
        <v/>
      </c>
      <c r="C111" s="9"/>
      <c r="G111" s="2" t="str">
        <f aca="false">IF(F111=0, "", E111/F111)</f>
        <v/>
      </c>
      <c r="H111" s="10" t="str">
        <f aca="false">IF(C111="","",C111*'Conversion Factors'!$C$4*D111/1000000000)</f>
        <v/>
      </c>
    </row>
    <row r="112" customFormat="false" ht="12.8" hidden="false" customHeight="false" outlineLevel="0" collapsed="false">
      <c r="B112" s="2" t="str">
        <f aca="false">IF(OR(H112=0, G112=""), "", H112*G112)</f>
        <v/>
      </c>
      <c r="C112" s="9"/>
      <c r="G112" s="2" t="str">
        <f aca="false">IF(F112=0, "", E112/F112)</f>
        <v/>
      </c>
      <c r="H112" s="10" t="str">
        <f aca="false">IF(C112="","",C112*'Conversion Factors'!$C$4*D112/1000000000)</f>
        <v/>
      </c>
    </row>
    <row r="113" customFormat="false" ht="12.8" hidden="false" customHeight="false" outlineLevel="0" collapsed="false">
      <c r="B113" s="2" t="str">
        <f aca="false">IF(OR(H113=0, G113=""), "", H113*G113)</f>
        <v/>
      </c>
      <c r="C113" s="9"/>
      <c r="G113" s="2" t="str">
        <f aca="false">IF(F113=0, "", E113/F113)</f>
        <v/>
      </c>
      <c r="H113" s="10" t="str">
        <f aca="false">IF(C113="","",C113*'Conversion Factors'!$C$4*D113/1000000000)</f>
        <v/>
      </c>
    </row>
    <row r="114" customFormat="false" ht="12.8" hidden="false" customHeight="false" outlineLevel="0" collapsed="false">
      <c r="B114" s="2" t="str">
        <f aca="false">IF(OR(H114=0, G114=""), "", H114*G114)</f>
        <v/>
      </c>
      <c r="C114" s="9"/>
      <c r="G114" s="2" t="str">
        <f aca="false">IF(F114=0, "", E114/F114)</f>
        <v/>
      </c>
      <c r="H114" s="10" t="str">
        <f aca="false">IF(C114="","",C114*'Conversion Factors'!$C$4*D114/1000000000)</f>
        <v/>
      </c>
    </row>
    <row r="115" customFormat="false" ht="12.8" hidden="false" customHeight="false" outlineLevel="0" collapsed="false">
      <c r="B115" s="2" t="str">
        <f aca="false">IF(OR(H115=0, G115=""), "", H115*G115)</f>
        <v/>
      </c>
      <c r="C115" s="9"/>
      <c r="G115" s="2" t="str">
        <f aca="false">IF(F115=0, "", E115/F115)</f>
        <v/>
      </c>
      <c r="H115" s="10" t="str">
        <f aca="false">IF(C115="","",C115*'Conversion Factors'!$C$4*D115/1000000000)</f>
        <v/>
      </c>
    </row>
    <row r="116" customFormat="false" ht="12.8" hidden="false" customHeight="false" outlineLevel="0" collapsed="false">
      <c r="B116" s="2" t="str">
        <f aca="false">IF(OR(H116=0, G116=""), "", H116*G116)</f>
        <v/>
      </c>
      <c r="C116" s="9"/>
      <c r="G116" s="2" t="str">
        <f aca="false">IF(F116=0, "", E116/F116)</f>
        <v/>
      </c>
      <c r="H116" s="10" t="str">
        <f aca="false">IF(C116="","",C116*'Conversion Factors'!$C$4*D116/1000000000)</f>
        <v/>
      </c>
    </row>
    <row r="117" customFormat="false" ht="12.8" hidden="false" customHeight="false" outlineLevel="0" collapsed="false">
      <c r="B117" s="2" t="str">
        <f aca="false">IF(OR(H117=0, G117=""), "", H117*G117)</f>
        <v/>
      </c>
      <c r="C117" s="9"/>
      <c r="G117" s="2" t="str">
        <f aca="false">IF(F117=0, "", E117/F117)</f>
        <v/>
      </c>
      <c r="H117" s="10" t="str">
        <f aca="false">IF(C117="","",C117*'Conversion Factors'!$C$4*D117/1000000000)</f>
        <v/>
      </c>
    </row>
    <row r="118" customFormat="false" ht="12.8" hidden="false" customHeight="false" outlineLevel="0" collapsed="false">
      <c r="B118" s="2" t="str">
        <f aca="false">IF(OR(H118=0, G118=""), "", H118*G118)</f>
        <v/>
      </c>
      <c r="C118" s="9"/>
      <c r="G118" s="2" t="str">
        <f aca="false">IF(F118=0, "", E118/F118)</f>
        <v/>
      </c>
      <c r="H118" s="10" t="str">
        <f aca="false">IF(C118="","",C118*'Conversion Factors'!$C$4*D118/1000000000)</f>
        <v/>
      </c>
    </row>
    <row r="119" customFormat="false" ht="12.8" hidden="false" customHeight="false" outlineLevel="0" collapsed="false">
      <c r="B119" s="2" t="str">
        <f aca="false">IF(OR(H119=0, G119=""), "", H119*G119)</f>
        <v/>
      </c>
      <c r="C119" s="9"/>
      <c r="G119" s="2" t="str">
        <f aca="false">IF(F119=0, "", E119/F119)</f>
        <v/>
      </c>
      <c r="H119" s="10" t="str">
        <f aca="false">IF(C119="","",C119*'Conversion Factors'!$C$4*D119/1000000000)</f>
        <v/>
      </c>
    </row>
    <row r="120" customFormat="false" ht="12.8" hidden="false" customHeight="false" outlineLevel="0" collapsed="false">
      <c r="B120" s="2" t="str">
        <f aca="false">IF(OR(H120=0, G120=""), "", H120*G120)</f>
        <v/>
      </c>
      <c r="C120" s="9"/>
      <c r="G120" s="2" t="str">
        <f aca="false">IF(F120=0, "", E120/F120)</f>
        <v/>
      </c>
      <c r="H120" s="10" t="str">
        <f aca="false">IF(C120="","",C120*'Conversion Factors'!$C$4*D120/1000000000)</f>
        <v/>
      </c>
    </row>
    <row r="121" customFormat="false" ht="12.8" hidden="false" customHeight="false" outlineLevel="0" collapsed="false">
      <c r="B121" s="2" t="str">
        <f aca="false">IF(OR(H121=0, G121=""), "", H121*G121)</f>
        <v/>
      </c>
      <c r="C121" s="9"/>
      <c r="G121" s="2" t="str">
        <f aca="false">IF(F121=0, "", E121/F121)</f>
        <v/>
      </c>
      <c r="H121" s="10" t="str">
        <f aca="false">IF(C121="","",C121*'Conversion Factors'!$C$4*D121/1000000000)</f>
        <v/>
      </c>
    </row>
    <row r="122" customFormat="false" ht="12.8" hidden="false" customHeight="false" outlineLevel="0" collapsed="false">
      <c r="B122" s="2" t="str">
        <f aca="false">IF(OR(H122=0, G122=""), "", H122*G122)</f>
        <v/>
      </c>
      <c r="C122" s="9"/>
      <c r="G122" s="2" t="str">
        <f aca="false">IF(F122=0, "", E122/F122)</f>
        <v/>
      </c>
      <c r="H122" s="10" t="str">
        <f aca="false">IF(C122="","",C122*'Conversion Factors'!$C$4*D122/1000000000)</f>
        <v/>
      </c>
    </row>
    <row r="123" customFormat="false" ht="12.8" hidden="false" customHeight="false" outlineLevel="0" collapsed="false">
      <c r="B123" s="2" t="str">
        <f aca="false">IF(OR(H123=0, G123=""), "", H123*G123)</f>
        <v/>
      </c>
      <c r="C123" s="9"/>
      <c r="G123" s="2" t="str">
        <f aca="false">IF(F123=0, "", E123/F123)</f>
        <v/>
      </c>
      <c r="H123" s="10" t="str">
        <f aca="false">IF(C123="","",C123*'Conversion Factors'!$C$4*D123/1000000000)</f>
        <v/>
      </c>
    </row>
    <row r="124" customFormat="false" ht="12.8" hidden="false" customHeight="false" outlineLevel="0" collapsed="false">
      <c r="B124" s="2" t="str">
        <f aca="false">IF(OR(H124=0, G124=""), "", H124*G124)</f>
        <v/>
      </c>
      <c r="C124" s="9"/>
      <c r="G124" s="2" t="str">
        <f aca="false">IF(F124=0, "", E124/F124)</f>
        <v/>
      </c>
      <c r="H124" s="10" t="str">
        <f aca="false">IF(C124="","",C124*'Conversion Factors'!$C$4*D124/1000000000)</f>
        <v/>
      </c>
    </row>
    <row r="125" customFormat="false" ht="12.8" hidden="false" customHeight="false" outlineLevel="0" collapsed="false">
      <c r="B125" s="2" t="str">
        <f aca="false">IF(OR(H125=0, G125=""), "", H125*G125)</f>
        <v/>
      </c>
      <c r="C125" s="9"/>
      <c r="G125" s="2" t="str">
        <f aca="false">IF(F125=0, "", E125/F125)</f>
        <v/>
      </c>
      <c r="H125" s="10" t="str">
        <f aca="false">IF(C125="","",C125*'Conversion Factors'!$C$4*D125/1000000000)</f>
        <v/>
      </c>
    </row>
    <row r="126" customFormat="false" ht="12.8" hidden="false" customHeight="false" outlineLevel="0" collapsed="false">
      <c r="B126" s="2" t="str">
        <f aca="false">IF(OR(H126=0, G126=""), "", H126*G126)</f>
        <v/>
      </c>
      <c r="C126" s="9"/>
      <c r="G126" s="2" t="str">
        <f aca="false">IF(F126=0, "", E126/F126)</f>
        <v/>
      </c>
      <c r="H126" s="10" t="str">
        <f aca="false">IF(C126="","",C126*'Conversion Factors'!$C$4*D126/1000000000)</f>
        <v/>
      </c>
    </row>
    <row r="127" customFormat="false" ht="12.8" hidden="false" customHeight="false" outlineLevel="0" collapsed="false">
      <c r="B127" s="2" t="str">
        <f aca="false">IF(OR(H127=0, G127=""), "", H127*G127)</f>
        <v/>
      </c>
      <c r="C127" s="9"/>
      <c r="G127" s="2" t="str">
        <f aca="false">IF(F127=0, "", E127/F127)</f>
        <v/>
      </c>
      <c r="H127" s="10" t="str">
        <f aca="false">IF(C127="","",C127*'Conversion Factors'!$C$4*D127/1000000000)</f>
        <v/>
      </c>
    </row>
    <row r="128" customFormat="false" ht="12.8" hidden="false" customHeight="false" outlineLevel="0" collapsed="false">
      <c r="B128" s="2" t="str">
        <f aca="false">IF(OR(H128=0, G128=""), "", H128*G128)</f>
        <v/>
      </c>
      <c r="C128" s="9"/>
      <c r="G128" s="2" t="str">
        <f aca="false">IF(F128=0, "", E128/F128)</f>
        <v/>
      </c>
      <c r="H128" s="10" t="str">
        <f aca="false">IF(C128="","",C128*'Conversion Factors'!$C$4*D128/1000000000)</f>
        <v/>
      </c>
    </row>
    <row r="129" customFormat="false" ht="12.8" hidden="false" customHeight="false" outlineLevel="0" collapsed="false">
      <c r="B129" s="2" t="str">
        <f aca="false">IF(OR(H129=0, G129=""), "", H129*G129)</f>
        <v/>
      </c>
      <c r="C129" s="9"/>
      <c r="G129" s="2" t="str">
        <f aca="false">IF(F129=0, "", E129/F129)</f>
        <v/>
      </c>
      <c r="H129" s="10" t="str">
        <f aca="false">IF(C129="","",C129*'Conversion Factors'!$C$4*D129/1000000000)</f>
        <v/>
      </c>
    </row>
    <row r="130" customFormat="false" ht="12.8" hidden="false" customHeight="false" outlineLevel="0" collapsed="false">
      <c r="B130" s="2" t="str">
        <f aca="false">IF(OR(H130=0, G130=""), "", H130*G130)</f>
        <v/>
      </c>
      <c r="C130" s="9"/>
      <c r="G130" s="2" t="str">
        <f aca="false">IF(F130=0, "", E130/F130)</f>
        <v/>
      </c>
      <c r="H130" s="10" t="str">
        <f aca="false">IF(C130="","",C130*'Conversion Factors'!$C$4*D130/1000000000)</f>
        <v/>
      </c>
    </row>
    <row r="131" customFormat="false" ht="12.8" hidden="false" customHeight="false" outlineLevel="0" collapsed="false">
      <c r="B131" s="2" t="str">
        <f aca="false">IF(OR(H131=0, G131=""), "", H131*G131)</f>
        <v/>
      </c>
      <c r="C131" s="9"/>
      <c r="G131" s="2" t="str">
        <f aca="false">IF(F131=0, "", E131/F131)</f>
        <v/>
      </c>
      <c r="H131" s="10" t="str">
        <f aca="false">IF(C131="","",C131*'Conversion Factors'!$C$4*D131/1000000000)</f>
        <v/>
      </c>
    </row>
    <row r="132" customFormat="false" ht="12.8" hidden="false" customHeight="false" outlineLevel="0" collapsed="false">
      <c r="B132" s="2" t="str">
        <f aca="false">IF(OR(H132=0, G132=""), "", H132*G132)</f>
        <v/>
      </c>
      <c r="C132" s="9"/>
      <c r="G132" s="2" t="str">
        <f aca="false">IF(F132=0, "", E132/F132)</f>
        <v/>
      </c>
      <c r="H132" s="10" t="str">
        <f aca="false">IF(C132="","",C132*'Conversion Factors'!$C$4*D132/1000000000)</f>
        <v/>
      </c>
    </row>
    <row r="133" customFormat="false" ht="12.8" hidden="false" customHeight="false" outlineLevel="0" collapsed="false">
      <c r="B133" s="2" t="str">
        <f aca="false">IF(OR(H133=0, G133=""), "", H133*G133)</f>
        <v/>
      </c>
      <c r="C133" s="9"/>
      <c r="G133" s="2" t="str">
        <f aca="false">IF(F133=0, "", E133/F133)</f>
        <v/>
      </c>
      <c r="H133" s="10" t="str">
        <f aca="false">IF(C133="","",C133*'Conversion Factors'!$C$4*D133/1000000000)</f>
        <v/>
      </c>
    </row>
    <row r="134" customFormat="false" ht="12.8" hidden="false" customHeight="false" outlineLevel="0" collapsed="false">
      <c r="B134" s="2" t="str">
        <f aca="false">IF(OR(H134=0, G134=""), "", H134*G134)</f>
        <v/>
      </c>
      <c r="C134" s="9"/>
      <c r="G134" s="2" t="str">
        <f aca="false">IF(F134=0, "", E134/F134)</f>
        <v/>
      </c>
      <c r="H134" s="10" t="str">
        <f aca="false">IF(C134="","",C134*'Conversion Factors'!$C$4*D134/1000000000)</f>
        <v/>
      </c>
    </row>
    <row r="135" customFormat="false" ht="12.8" hidden="false" customHeight="false" outlineLevel="0" collapsed="false">
      <c r="B135" s="2" t="str">
        <f aca="false">IF(OR(H135=0, G135=""), "", H135*G135)</f>
        <v/>
      </c>
      <c r="C135" s="9"/>
      <c r="G135" s="2" t="str">
        <f aca="false">IF(F135=0, "", E135/F135)</f>
        <v/>
      </c>
      <c r="H135" s="10" t="str">
        <f aca="false">IF(C135="","",C135*'Conversion Factors'!$C$4*D135/1000000000)</f>
        <v/>
      </c>
    </row>
    <row r="136" customFormat="false" ht="12.8" hidden="false" customHeight="false" outlineLevel="0" collapsed="false">
      <c r="B136" s="2" t="str">
        <f aca="false">IF(OR(H136=0, G136=""), "", H136*G136)</f>
        <v/>
      </c>
      <c r="C136" s="9"/>
      <c r="G136" s="2" t="str">
        <f aca="false">IF(F136=0, "", E136/F136)</f>
        <v/>
      </c>
      <c r="H136" s="10" t="str">
        <f aca="false">IF(C136="","",C136*'Conversion Factors'!$C$4*D136/1000000000)</f>
        <v/>
      </c>
    </row>
    <row r="137" customFormat="false" ht="12.8" hidden="false" customHeight="false" outlineLevel="0" collapsed="false">
      <c r="B137" s="2" t="str">
        <f aca="false">IF(OR(H137=0, G137=""), "", H137*G137)</f>
        <v/>
      </c>
      <c r="C137" s="9"/>
      <c r="G137" s="2" t="str">
        <f aca="false">IF(F137=0, "", E137/F137)</f>
        <v/>
      </c>
      <c r="H137" s="10" t="str">
        <f aca="false">IF(C137="","",C137*'Conversion Factors'!$C$4*D137/1000000000)</f>
        <v/>
      </c>
    </row>
    <row r="138" customFormat="false" ht="12.8" hidden="false" customHeight="false" outlineLevel="0" collapsed="false">
      <c r="B138" s="2" t="str">
        <f aca="false">IF(OR(H138=0, G138=""), "", H138*G138)</f>
        <v/>
      </c>
      <c r="C138" s="9"/>
      <c r="G138" s="2" t="str">
        <f aca="false">IF(F138=0, "", E138/F138)</f>
        <v/>
      </c>
      <c r="H138" s="10" t="str">
        <f aca="false">IF(C138="","",C138*'Conversion Factors'!$C$4*D138/1000000000)</f>
        <v/>
      </c>
    </row>
    <row r="139" customFormat="false" ht="12.8" hidden="false" customHeight="false" outlineLevel="0" collapsed="false">
      <c r="B139" s="2" t="str">
        <f aca="false">IF(OR(H139=0, G139=""), "", H139*G139)</f>
        <v/>
      </c>
      <c r="C139" s="9"/>
      <c r="G139" s="2" t="str">
        <f aca="false">IF(F139=0, "", E139/F139)</f>
        <v/>
      </c>
      <c r="H139" s="10" t="str">
        <f aca="false">IF(C139="","",C139*'Conversion Factors'!$C$4*D139/1000000000)</f>
        <v/>
      </c>
    </row>
    <row r="140" customFormat="false" ht="12.8" hidden="false" customHeight="false" outlineLevel="0" collapsed="false">
      <c r="B140" s="2" t="str">
        <f aca="false">IF(OR(H140=0, G140=""), "", H140*G140)</f>
        <v/>
      </c>
      <c r="C140" s="9"/>
      <c r="G140" s="2" t="str">
        <f aca="false">IF(F140=0, "", E140/F140)</f>
        <v/>
      </c>
      <c r="H140" s="10" t="str">
        <f aca="false">IF(C140="","",C140*'Conversion Factors'!$C$4*D140/1000000000)</f>
        <v/>
      </c>
    </row>
    <row r="141" customFormat="false" ht="12.8" hidden="false" customHeight="false" outlineLevel="0" collapsed="false">
      <c r="B141" s="2" t="str">
        <f aca="false">IF(OR(H141=0, G141=""), "", H141*G141)</f>
        <v/>
      </c>
      <c r="C141" s="9"/>
      <c r="G141" s="2" t="str">
        <f aca="false">IF(F141=0, "", E141/F141)</f>
        <v/>
      </c>
      <c r="H141" s="10" t="str">
        <f aca="false">IF(C141="","",C141*'Conversion Factors'!$C$4*D141/1000000000)</f>
        <v/>
      </c>
    </row>
    <row r="142" customFormat="false" ht="12.8" hidden="false" customHeight="false" outlineLevel="0" collapsed="false">
      <c r="B142" s="2" t="str">
        <f aca="false">IF(OR(H142=0, G142=""), "", H142*G142)</f>
        <v/>
      </c>
      <c r="C142" s="9"/>
      <c r="G142" s="2" t="str">
        <f aca="false">IF(F142=0, "", E142/F142)</f>
        <v/>
      </c>
      <c r="H142" s="10" t="str">
        <f aca="false">IF(C142="","",C142*'Conversion Factors'!$C$4*D142/1000000000)</f>
        <v/>
      </c>
    </row>
    <row r="143" customFormat="false" ht="12.8" hidden="false" customHeight="false" outlineLevel="0" collapsed="false">
      <c r="B143" s="2" t="str">
        <f aca="false">IF(OR(H143=0, G143=""), "", H143*G143)</f>
        <v/>
      </c>
      <c r="C143" s="9"/>
      <c r="G143" s="2" t="str">
        <f aca="false">IF(F143=0, "", E143/F143)</f>
        <v/>
      </c>
      <c r="H143" s="10" t="str">
        <f aca="false">IF(C143="","",C143*'Conversion Factors'!$C$4*D143/1000000000)</f>
        <v/>
      </c>
    </row>
    <row r="144" customFormat="false" ht="12.8" hidden="false" customHeight="false" outlineLevel="0" collapsed="false">
      <c r="B144" s="2" t="str">
        <f aca="false">IF(OR(H144=0, G144=""), "", H144*G144)</f>
        <v/>
      </c>
      <c r="C144" s="9"/>
      <c r="G144" s="2" t="str">
        <f aca="false">IF(F144=0, "", E144/F144)</f>
        <v/>
      </c>
      <c r="H144" s="10" t="str">
        <f aca="false">IF(C144="","",C144*'Conversion Factors'!$C$4*D144/1000000000)</f>
        <v/>
      </c>
    </row>
    <row r="145" customFormat="false" ht="12.8" hidden="false" customHeight="false" outlineLevel="0" collapsed="false">
      <c r="B145" s="2" t="str">
        <f aca="false">IF(OR(H145=0, G145=""), "", H145*G145)</f>
        <v/>
      </c>
      <c r="C145" s="9"/>
      <c r="G145" s="2" t="str">
        <f aca="false">IF(F145=0, "", E145/F145)</f>
        <v/>
      </c>
      <c r="H145" s="10" t="str">
        <f aca="false">IF(C145="","",C145*'Conversion Factors'!$C$4*D145/1000000000)</f>
        <v/>
      </c>
    </row>
    <row r="146" customFormat="false" ht="12.8" hidden="false" customHeight="false" outlineLevel="0" collapsed="false">
      <c r="H146" s="10" t="str">
        <f aca="false">IF(C146="","",C146*'Conversion Factors'!$C$4*D146/1000000000)</f>
        <v/>
      </c>
    </row>
    <row r="147" customFormat="false" ht="12.8" hidden="false" customHeight="false" outlineLevel="0" collapsed="false">
      <c r="H147" s="10" t="str">
        <f aca="false">IF(C147="","",C147*'Conversion Factors'!$C$4*D147/1000000000)</f>
        <v/>
      </c>
    </row>
    <row r="148" customFormat="false" ht="12.8" hidden="false" customHeight="false" outlineLevel="0" collapsed="false">
      <c r="H148" s="10" t="str">
        <f aca="false">IF(C148="","",C148*'Conversion Factors'!$C$4*D148/1000000000)</f>
        <v/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tableParts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4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F23" activeCellId="0" sqref="F2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2.04"/>
    <col collapsed="false" customWidth="true" hidden="false" outlineLevel="0" max="2" min="2" style="2" width="23.04"/>
    <col collapsed="false" customWidth="true" hidden="false" outlineLevel="0" max="3" min="3" style="3" width="11.22"/>
    <col collapsed="false" customWidth="true" hidden="false" outlineLevel="0" max="4" min="4" style="1" width="25.1"/>
    <col collapsed="false" customWidth="true" hidden="false" outlineLevel="0" max="5" min="5" style="1" width="16.13"/>
    <col collapsed="false" customWidth="true" hidden="false" outlineLevel="0" max="7" min="6" style="1" width="9.02"/>
    <col collapsed="false" customWidth="false" hidden="false" outlineLevel="0" max="9" min="8" style="2" width="11.53"/>
    <col collapsed="false" customWidth="true" hidden="false" outlineLevel="0" max="10" min="10" style="3" width="66.58"/>
    <col collapsed="false" customWidth="true" hidden="false" outlineLevel="0" max="11" min="11" style="1" width="63.51"/>
    <col collapsed="false" customWidth="true" hidden="false" outlineLevel="0" max="12" min="12" style="1" width="18.11"/>
    <col collapsed="false" customWidth="true" hidden="false" outlineLevel="0" max="13" min="13" style="1" width="27.05"/>
    <col collapsed="false" customWidth="false" hidden="false" outlineLevel="0" max="14" min="14" style="1" width="11.53"/>
    <col collapsed="false" customWidth="true" hidden="false" outlineLevel="0" max="15" min="15" style="1" width="10.66"/>
    <col collapsed="false" customWidth="true" hidden="false" outlineLevel="0" max="16" min="16" style="1" width="9.21"/>
    <col collapsed="false" customWidth="false" hidden="false" outlineLevel="0" max="16384" min="17" style="1" width="11.53"/>
  </cols>
  <sheetData>
    <row r="1" customFormat="false" ht="23.85" hidden="false" customHeight="false" outlineLevel="0" collapsed="false">
      <c r="A1" s="4" t="s">
        <v>0</v>
      </c>
      <c r="B1" s="5" t="s">
        <v>1</v>
      </c>
      <c r="C1" s="7" t="s">
        <v>227</v>
      </c>
      <c r="D1" s="6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5" t="s">
        <v>7</v>
      </c>
      <c r="J1" s="7" t="s">
        <v>8</v>
      </c>
      <c r="K1" s="4" t="s">
        <v>9</v>
      </c>
      <c r="L1" s="4"/>
      <c r="M1" s="5" t="s">
        <v>10</v>
      </c>
      <c r="N1" s="5" t="s">
        <v>11</v>
      </c>
    </row>
    <row r="2" customFormat="false" ht="12.8" hidden="false" customHeight="false" outlineLevel="0" collapsed="false">
      <c r="A2" s="8" t="s">
        <v>228</v>
      </c>
      <c r="B2" s="2" t="n">
        <f aca="false">IF(OR(I2=0, H2=""), "", I2*H2)</f>
        <v>156.465</v>
      </c>
      <c r="C2" s="3" t="n">
        <v>9</v>
      </c>
      <c r="D2" s="9"/>
      <c r="F2" s="1" t="n">
        <v>173.85</v>
      </c>
      <c r="G2" s="1" t="n">
        <v>0.01</v>
      </c>
      <c r="H2" s="2" t="n">
        <f aca="false">IF(G2=0, "", F2/G2)</f>
        <v>17385</v>
      </c>
      <c r="I2" s="10" t="n">
        <f aca="false">IF(AND(C2="",D2=""),"",IF(C2="", D2*'Conversion Factors'!$C$4*E2/1000000000, C2*'Conversion Factors'!$C$3/1000000000000000))</f>
        <v>0.009</v>
      </c>
      <c r="J2" s="11" t="s">
        <v>229</v>
      </c>
      <c r="K2" s="9" t="s">
        <v>230</v>
      </c>
      <c r="L2" s="9"/>
      <c r="M2" s="2" t="n">
        <f aca="false">SUM(I2:I1009)</f>
        <v>0.33554913988122</v>
      </c>
      <c r="N2" s="2" t="n">
        <f aca="false">SUM(B2:B7)</f>
        <v>220.86315</v>
      </c>
    </row>
    <row r="3" customFormat="false" ht="23.85" hidden="false" customHeight="false" outlineLevel="0" collapsed="false">
      <c r="A3" s="8" t="s">
        <v>231</v>
      </c>
      <c r="B3" s="2" t="n">
        <f aca="false">IF(OR(I3=0, H3=""), "", I3*H3)</f>
        <v>27</v>
      </c>
      <c r="C3" s="3" t="n">
        <v>9</v>
      </c>
      <c r="D3" s="9"/>
      <c r="F3" s="1" t="n">
        <v>300</v>
      </c>
      <c r="G3" s="12" t="n">
        <v>0.1</v>
      </c>
      <c r="H3" s="2" t="n">
        <f aca="false">IF(G3=0, "", F3/G3)</f>
        <v>3000</v>
      </c>
      <c r="I3" s="10" t="n">
        <f aca="false">IF(AND(C3="",D3=""),"",IF(C3="", D3*'Conversion Factors'!$C$4*E3/1000000000, C3*'Conversion Factors'!$C$3/1000000000000000))</f>
        <v>0.009</v>
      </c>
      <c r="J3" s="11"/>
      <c r="K3" s="9" t="s">
        <v>230</v>
      </c>
      <c r="L3" s="13" t="s">
        <v>16</v>
      </c>
      <c r="M3" s="18" t="n">
        <f aca="false">$M$2/'Conversion Factors'!C9</f>
        <v>0.85751446858534</v>
      </c>
    </row>
    <row r="4" customFormat="false" ht="12.8" hidden="false" customHeight="false" outlineLevel="0" collapsed="false">
      <c r="A4" s="8" t="s">
        <v>232</v>
      </c>
      <c r="B4" s="2" t="n">
        <f aca="false">IF(OR(I4=0, H4=""), "", I4*H4)</f>
        <v>0.3744</v>
      </c>
      <c r="C4" s="3" t="n">
        <v>9</v>
      </c>
      <c r="D4" s="9"/>
      <c r="F4" s="1" t="n">
        <v>1040</v>
      </c>
      <c r="G4" s="1" t="n">
        <v>25</v>
      </c>
      <c r="H4" s="2" t="n">
        <f aca="false">IF(G4=0, "", F4/G4)</f>
        <v>41.6</v>
      </c>
      <c r="I4" s="10" t="n">
        <f aca="false">IF(AND(C4="",D4=""),"",IF(C4="", D4*'Conversion Factors'!$C$4*E4/1000000000, C4*'Conversion Factors'!$C$3/1000000000000000))</f>
        <v>0.009</v>
      </c>
      <c r="J4" s="11" t="s">
        <v>233</v>
      </c>
      <c r="K4" s="9" t="s">
        <v>230</v>
      </c>
      <c r="L4" s="9"/>
    </row>
    <row r="5" customFormat="false" ht="12.8" hidden="false" customHeight="false" outlineLevel="0" collapsed="false">
      <c r="A5" s="8" t="s">
        <v>234</v>
      </c>
      <c r="B5" s="2" t="n">
        <f aca="false">IF(OR(I5=0, H5=""), "", I5*H5)</f>
        <v>16.497</v>
      </c>
      <c r="C5" s="3" t="n">
        <f aca="false">27*0.2</f>
        <v>5.4</v>
      </c>
      <c r="D5" s="9"/>
      <c r="F5" s="1" t="n">
        <v>305.5</v>
      </c>
      <c r="G5" s="1" t="n">
        <v>0.1</v>
      </c>
      <c r="H5" s="2" t="n">
        <f aca="false">IF(G5=0, "", F5/G5)</f>
        <v>3055</v>
      </c>
      <c r="I5" s="10" t="n">
        <f aca="false">IF(AND(C5="",D5=""),"",IF(C5="", D5*'Conversion Factors'!$C$4*E5/1000000000, C5*'Conversion Factors'!$C$3/1000000000000000))</f>
        <v>0.0054</v>
      </c>
      <c r="J5" s="11" t="s">
        <v>235</v>
      </c>
      <c r="K5" s="19" t="s">
        <v>236</v>
      </c>
      <c r="L5" s="9"/>
    </row>
    <row r="6" customFormat="false" ht="12.8" hidden="false" customHeight="false" outlineLevel="0" collapsed="false">
      <c r="A6" s="8" t="s">
        <v>237</v>
      </c>
      <c r="B6" s="2" t="n">
        <f aca="false">IF(OR(I6=0, H6=""), "", I6*H6)</f>
        <v>16.90875</v>
      </c>
      <c r="C6" s="3" t="n">
        <f aca="false">27*0.75</f>
        <v>20.25</v>
      </c>
      <c r="D6" s="9"/>
      <c r="F6" s="1" t="n">
        <v>167</v>
      </c>
      <c r="G6" s="1" t="n">
        <v>0.2</v>
      </c>
      <c r="H6" s="2" t="n">
        <f aca="false">IF(G6=0, "", F6/G6)</f>
        <v>835</v>
      </c>
      <c r="I6" s="10" t="n">
        <f aca="false">IF(AND(C6="",D6=""),"",IF(C6="", D6*'Conversion Factors'!$C$4*E6/1000000000, C6*'Conversion Factors'!$C$3/1000000000000000))</f>
        <v>0.02025</v>
      </c>
      <c r="J6" s="11" t="s">
        <v>238</v>
      </c>
      <c r="K6" s="19" t="s">
        <v>236</v>
      </c>
      <c r="L6" s="9"/>
    </row>
    <row r="7" customFormat="false" ht="12.8" hidden="false" customHeight="false" outlineLevel="0" collapsed="false">
      <c r="A7" s="8" t="s">
        <v>239</v>
      </c>
      <c r="B7" s="2" t="n">
        <f aca="false">IF(OR(I7=0, H7=""), "", I7*H7)</f>
        <v>3.618</v>
      </c>
      <c r="C7" s="3" t="n">
        <f aca="false">27*0.05</f>
        <v>1.35</v>
      </c>
      <c r="D7" s="9"/>
      <c r="F7" s="1" t="n">
        <v>1340</v>
      </c>
      <c r="G7" s="1" t="n">
        <v>0.5</v>
      </c>
      <c r="H7" s="2" t="n">
        <f aca="false">IF(G7=0, "", F7/G7)</f>
        <v>2680</v>
      </c>
      <c r="I7" s="10" t="n">
        <f aca="false">IF(AND(C7="",D7=""),"",IF(C7="", D7*'Conversion Factors'!$C$4*E7/1000000000, C7*'Conversion Factors'!$C$3/1000000000000000))</f>
        <v>0.00135</v>
      </c>
      <c r="J7" s="11"/>
      <c r="K7" s="19" t="s">
        <v>236</v>
      </c>
      <c r="L7" s="9"/>
    </row>
    <row r="8" customFormat="false" ht="12.8" hidden="false" customHeight="false" outlineLevel="0" collapsed="false">
      <c r="A8" s="8" t="s">
        <v>240</v>
      </c>
      <c r="D8" s="9" t="n">
        <v>1000000</v>
      </c>
      <c r="I8" s="10"/>
      <c r="J8" s="11"/>
      <c r="K8" s="9"/>
      <c r="L8" s="9"/>
    </row>
    <row r="9" customFormat="false" ht="12.8" hidden="false" customHeight="false" outlineLevel="0" collapsed="false">
      <c r="A9" s="8" t="s">
        <v>241</v>
      </c>
      <c r="B9" s="2" t="str">
        <f aca="false">IF(OR(I9=0, H9=""), "", I9*H9)</f>
        <v/>
      </c>
      <c r="C9" s="3" t="n">
        <v>9</v>
      </c>
      <c r="D9" s="9"/>
      <c r="H9" s="2" t="str">
        <f aca="false">IF(G9=0, "", F9/G9)</f>
        <v/>
      </c>
      <c r="I9" s="10" t="n">
        <f aca="false">IF(AND(C9="",D9=""),"",IF(C9="", D9*'Conversion Factors'!$C$4*E9/1000000000, C9*'Conversion Factors'!$C$3/1000000000000000))</f>
        <v>0.009</v>
      </c>
      <c r="J9" s="11"/>
      <c r="K9" s="9" t="s">
        <v>230</v>
      </c>
      <c r="L9" s="9"/>
      <c r="N9" s="8"/>
      <c r="O9" s="15"/>
    </row>
    <row r="10" customFormat="false" ht="12.8" hidden="false" customHeight="false" outlineLevel="0" collapsed="false">
      <c r="A10" s="8" t="s">
        <v>242</v>
      </c>
      <c r="B10" s="2" t="n">
        <f aca="false">IF(OR(I10=0, H10=""), "", I10*H10)</f>
        <v>126900</v>
      </c>
      <c r="C10" s="3" t="n">
        <v>60</v>
      </c>
      <c r="D10" s="9"/>
      <c r="F10" s="1" t="n">
        <v>423</v>
      </c>
      <c r="G10" s="1" t="n">
        <v>0.0002</v>
      </c>
      <c r="H10" s="2" t="n">
        <f aca="false">IF(G10=0, "", F10/G10)</f>
        <v>2115000</v>
      </c>
      <c r="I10" s="10" t="n">
        <f aca="false">IF(AND(C10="",D10=""),"",IF(C10="", D10*'Conversion Factors'!$C$4*E10/1000000000, C10*'Conversion Factors'!$C$3/1000000000000000))</f>
        <v>0.06</v>
      </c>
      <c r="J10" s="11" t="s">
        <v>243</v>
      </c>
      <c r="K10" s="9" t="s">
        <v>230</v>
      </c>
      <c r="L10" s="9"/>
      <c r="N10" s="8"/>
      <c r="O10" s="15"/>
    </row>
    <row r="11" customFormat="false" ht="12.8" hidden="false" customHeight="false" outlineLevel="0" collapsed="false">
      <c r="A11" s="8" t="s">
        <v>244</v>
      </c>
      <c r="B11" s="2" t="n">
        <f aca="false">IF(OR(I11=0, H11=""), "", I11*H11)</f>
        <v>21540</v>
      </c>
      <c r="C11" s="3" t="n">
        <v>9</v>
      </c>
      <c r="D11" s="9"/>
      <c r="F11" s="1" t="n">
        <v>359</v>
      </c>
      <c r="G11" s="1" t="n">
        <v>0.00015</v>
      </c>
      <c r="H11" s="2" t="n">
        <f aca="false">IF(G11=0, "", F11/G11)</f>
        <v>2393333.33333333</v>
      </c>
      <c r="I11" s="10" t="n">
        <f aca="false">IF(AND(C11="",D11=""),"",IF(C11="", D11*'Conversion Factors'!$C$4*E11/1000000000, C11*'Conversion Factors'!$C$3/1000000000000000))</f>
        <v>0.009</v>
      </c>
      <c r="J11" s="11" t="s">
        <v>245</v>
      </c>
      <c r="K11" s="9"/>
      <c r="L11" s="9"/>
      <c r="N11" s="8"/>
      <c r="O11" s="15"/>
    </row>
    <row r="12" customFormat="false" ht="12.8" hidden="false" customHeight="false" outlineLevel="0" collapsed="false">
      <c r="A12" s="8"/>
      <c r="B12" s="2" t="str">
        <f aca="false">IF(OR(I12=0, H12=""), "", I12*H12)</f>
        <v/>
      </c>
      <c r="D12" s="9"/>
      <c r="H12" s="2" t="str">
        <f aca="false">IF(G12=0, "", F12/G12)</f>
        <v/>
      </c>
      <c r="I12" s="10" t="str">
        <f aca="false">IF(AND(C12="",D12=""),"",IF(C12="", D12*'Conversion Factors'!$C$4*E12/1000000000, C12*'Conversion Factors'!$C$3/1000000000000000))</f>
        <v/>
      </c>
      <c r="J12" s="11"/>
      <c r="K12" s="9"/>
      <c r="L12" s="9"/>
      <c r="N12" s="8"/>
      <c r="O12" s="15"/>
    </row>
    <row r="13" customFormat="false" ht="12.8" hidden="false" customHeight="false" outlineLevel="0" collapsed="false">
      <c r="A13" s="20" t="s">
        <v>246</v>
      </c>
      <c r="B13" s="2" t="str">
        <f aca="false">IF(OR(I13=0, H13=""), "", I13*H13)</f>
        <v/>
      </c>
      <c r="D13" s="9"/>
      <c r="H13" s="2" t="str">
        <f aca="false">IF(G13=0, "", F13/G13)</f>
        <v/>
      </c>
      <c r="I13" s="10" t="str">
        <f aca="false">IF(AND(C13="",D13=""),"",IF(C13="", D13*'Conversion Factors'!$C$4*E13/1000000000, C13*'Conversion Factors'!$C$3/1000000000000000))</f>
        <v/>
      </c>
      <c r="J13" s="11"/>
      <c r="K13" s="9"/>
      <c r="L13" s="9"/>
      <c r="N13" s="8"/>
      <c r="O13" s="15"/>
    </row>
    <row r="14" customFormat="false" ht="12.8" hidden="false" customHeight="false" outlineLevel="0" collapsed="false">
      <c r="A14" s="21" t="s">
        <v>247</v>
      </c>
      <c r="D14" s="9"/>
      <c r="I14" s="10"/>
      <c r="J14" s="11"/>
      <c r="K14" s="9"/>
      <c r="L14" s="9"/>
      <c r="N14" s="8"/>
      <c r="O14" s="15"/>
    </row>
    <row r="15" customFormat="false" ht="12.8" hidden="false" customHeight="false" outlineLevel="0" collapsed="false">
      <c r="A15" s="8" t="s">
        <v>248</v>
      </c>
      <c r="B15" s="2" t="n">
        <f aca="false">IF(OR(I15=0, H15=""), "", I15*H15)</f>
        <v>13.4369624961</v>
      </c>
      <c r="D15" s="9" t="n">
        <v>1153</v>
      </c>
      <c r="E15" s="0" t="n">
        <v>37973</v>
      </c>
      <c r="F15" s="1" t="n">
        <v>341</v>
      </c>
      <c r="G15" s="1" t="n">
        <v>0.001</v>
      </c>
      <c r="H15" s="2" t="n">
        <f aca="false">IF(G15=0, "", F15/G15)</f>
        <v>341000</v>
      </c>
      <c r="I15" s="10" t="n">
        <f aca="false">IF(AND(C15="",D15=""),"",IF(C15="", D15*'Conversion Factors'!$C$4*E15/1000000000, C15*'Conversion Factors'!$C$3/1000000000000000))</f>
        <v>3.94045821E-005</v>
      </c>
      <c r="J15" s="11"/>
      <c r="K15" s="9"/>
      <c r="L15" s="9"/>
      <c r="N15" s="8"/>
      <c r="O15" s="15"/>
    </row>
    <row r="16" customFormat="false" ht="12.8" hidden="false" customHeight="false" outlineLevel="0" collapsed="false">
      <c r="A16" s="8" t="s">
        <v>249</v>
      </c>
      <c r="B16" s="2" t="n">
        <f aca="false">IF(OR(I16=0, H16=""), "", I16*H16)</f>
        <v>0.001324147392</v>
      </c>
      <c r="D16" s="9" t="n">
        <v>3.1</v>
      </c>
      <c r="E16" s="1" t="n">
        <v>49438</v>
      </c>
      <c r="F16" s="1" t="n">
        <v>2400</v>
      </c>
      <c r="G16" s="1" t="n">
        <v>0.25</v>
      </c>
      <c r="H16" s="2" t="n">
        <f aca="false">IF(G16=0, "", F16/G16)</f>
        <v>9600</v>
      </c>
      <c r="I16" s="10" t="n">
        <f aca="false">IF(AND(C16="",D16=""),"",IF(C16="", D16*'Conversion Factors'!$C$4*E16/1000000000, C16*'Conversion Factors'!$C$3/1000000000000000))</f>
        <v>1.3793202E-007</v>
      </c>
      <c r="J16" s="11"/>
      <c r="K16" s="9"/>
      <c r="L16" s="9"/>
      <c r="N16" s="8"/>
      <c r="O16" s="15"/>
    </row>
    <row r="17" customFormat="false" ht="23.85" hidden="false" customHeight="false" outlineLevel="0" collapsed="false">
      <c r="A17" s="8" t="s">
        <v>250</v>
      </c>
      <c r="B17" s="2" t="n">
        <f aca="false">IF(OR(I17=0, H17=""), "", I17*H17)</f>
        <v>25.28231616</v>
      </c>
      <c r="D17" s="9" t="n">
        <f aca="false">4</f>
        <v>4</v>
      </c>
      <c r="E17" s="1" t="n">
        <f aca="false">133960+66902+128850</f>
        <v>329712</v>
      </c>
      <c r="F17" s="1" t="n">
        <v>355</v>
      </c>
      <c r="G17" s="1" t="n">
        <f aca="false">5000/300000000</f>
        <v>1.66666666666667E-005</v>
      </c>
      <c r="H17" s="2" t="n">
        <f aca="false">IF(G17=0, "", F17/G17)</f>
        <v>21300000</v>
      </c>
      <c r="I17" s="10" t="n">
        <f aca="false">IF(AND(C17="",D17=""),"",IF(C17="", D17*'Conversion Factors'!$C$4*E17/1000000000, C17*'Conversion Factors'!$C$3/1000000000000000))</f>
        <v>1.1869632E-006</v>
      </c>
      <c r="J17" s="11" t="s">
        <v>251</v>
      </c>
      <c r="K17" s="9"/>
      <c r="L17" s="9"/>
      <c r="N17" s="8"/>
      <c r="O17" s="15"/>
    </row>
    <row r="18" customFormat="false" ht="12.8" hidden="false" customHeight="false" outlineLevel="0" collapsed="false">
      <c r="A18" s="8"/>
      <c r="B18" s="2" t="str">
        <f aca="false">IF(OR(I18=0, H18=""), "", I18*H18)</f>
        <v/>
      </c>
      <c r="D18" s="9"/>
      <c r="I18" s="10"/>
      <c r="J18" s="11"/>
      <c r="K18" s="9"/>
      <c r="L18" s="9"/>
      <c r="N18" s="8"/>
      <c r="O18" s="15"/>
    </row>
    <row r="19" customFormat="false" ht="12.8" hidden="false" customHeight="false" outlineLevel="0" collapsed="false">
      <c r="A19" s="8"/>
      <c r="B19" s="2" t="str">
        <f aca="false">IF(OR(I19=0, H19=""), "", I19*H19)</f>
        <v/>
      </c>
      <c r="D19" s="9"/>
      <c r="H19" s="2" t="str">
        <f aca="false">IF(G19=0, "", F19/G19)</f>
        <v/>
      </c>
      <c r="I19" s="10" t="str">
        <f aca="false">IF(AND(C19="",D19=""),"",IF(C19="", D19*'Conversion Factors'!$C$4*E19/1000000000, C19*'Conversion Factors'!$C$3/1000000000000000))</f>
        <v/>
      </c>
      <c r="J19" s="11"/>
      <c r="K19" s="9"/>
      <c r="L19" s="9"/>
      <c r="N19" s="8"/>
      <c r="O19" s="15"/>
    </row>
    <row r="20" customFormat="false" ht="12.8" hidden="false" customHeight="false" outlineLevel="0" collapsed="false">
      <c r="A20" s="21" t="s">
        <v>252</v>
      </c>
      <c r="B20" s="2" t="str">
        <f aca="false">IF(OR(I20=0, H20=""), "", I20*H20)</f>
        <v/>
      </c>
      <c r="D20" s="9"/>
      <c r="H20" s="2" t="str">
        <f aca="false">IF(G20=0, "", F20/G20)</f>
        <v/>
      </c>
      <c r="I20" s="10" t="str">
        <f aca="false">IF(AND(C20="",D20=""),"",IF(C20="", D20*'Conversion Factors'!$C$4*E20/1000000000, C20*'Conversion Factors'!$C$3/1000000000000000))</f>
        <v/>
      </c>
      <c r="J20" s="11"/>
      <c r="K20" s="9"/>
      <c r="L20" s="9"/>
      <c r="N20" s="8"/>
      <c r="O20" s="15"/>
    </row>
    <row r="21" customFormat="false" ht="12.8" hidden="false" customHeight="false" outlineLevel="0" collapsed="false">
      <c r="A21" s="8" t="s">
        <v>253</v>
      </c>
      <c r="B21" s="2" t="n">
        <f aca="false">IF(OR(I21=0, H21=""), "", I21*H21)</f>
        <v>2794.878</v>
      </c>
      <c r="D21" s="9" t="n">
        <v>20000</v>
      </c>
      <c r="E21" s="1" t="n">
        <v>709000</v>
      </c>
      <c r="F21" s="1" t="n">
        <v>219</v>
      </c>
      <c r="G21" s="1" t="n">
        <v>0.001</v>
      </c>
      <c r="H21" s="2" t="n">
        <f aca="false">IF(G21=0, "", F21/G21)</f>
        <v>219000</v>
      </c>
      <c r="I21" s="10" t="n">
        <f aca="false">IF(AND(C21="",D21=""),"",IF(C21="", D21*'Conversion Factors'!$C$4*E21/1000000000, C21*'Conversion Factors'!$C$3/1000000000000000))</f>
        <v>0.012762</v>
      </c>
      <c r="J21" s="22" t="n">
        <f aca="false">SUM(B21:B26)</f>
        <v>53634.690037512</v>
      </c>
      <c r="K21" s="9" t="s">
        <v>254</v>
      </c>
      <c r="L21" s="9"/>
      <c r="N21" s="8"/>
      <c r="O21" s="15"/>
    </row>
    <row r="22" customFormat="false" ht="12.8" hidden="false" customHeight="false" outlineLevel="0" collapsed="false">
      <c r="A22" s="23" t="s">
        <v>255</v>
      </c>
      <c r="B22" s="2" t="n">
        <f aca="false">IF(OR(I22=0, H22=""), "", I22*H22)</f>
        <v>48107.6352</v>
      </c>
      <c r="D22" s="9" t="n">
        <v>38000</v>
      </c>
      <c r="E22" s="0" t="n">
        <v>8323</v>
      </c>
      <c r="F22" s="1" t="n">
        <v>9920</v>
      </c>
      <c r="G22" s="1" t="n">
        <v>0.005</v>
      </c>
      <c r="H22" s="2" t="n">
        <f aca="false">IF(G22=0, "", F22/G22)</f>
        <v>1984000</v>
      </c>
      <c r="I22" s="10" t="n">
        <f aca="false">IF(AND(C22="",D22=""),"",IF(C22="", D22*'Conversion Factors'!$C$4*E21/1000000000, C22*'Conversion Factors'!$C$3/1000000000000000))</f>
        <v>0.0242478</v>
      </c>
      <c r="J22" s="11"/>
      <c r="K22" s="9" t="s">
        <v>256</v>
      </c>
      <c r="L22" s="9"/>
      <c r="N22" s="8"/>
      <c r="O22" s="15"/>
    </row>
    <row r="23" customFormat="false" ht="12.8" hidden="false" customHeight="false" outlineLevel="0" collapsed="false">
      <c r="A23" s="8" t="s">
        <v>257</v>
      </c>
      <c r="B23" s="2" t="n">
        <f aca="false">IF(OR(I23=0, H23=""), "", I23*H23)</f>
        <v>1074.529047834</v>
      </c>
      <c r="D23" s="1" t="n">
        <v>22374</v>
      </c>
      <c r="E23" s="0" t="n">
        <v>43283</v>
      </c>
      <c r="F23" s="1" t="n">
        <v>2385</v>
      </c>
      <c r="G23" s="1" t="n">
        <v>0.001</v>
      </c>
      <c r="H23" s="2" t="n">
        <f aca="false">IF(G23=0, "", F23/G23)</f>
        <v>2385000</v>
      </c>
      <c r="I23" s="10" t="n">
        <f aca="false">IF(AND(C23="",D23=""),"",IF(C23="", D23*'Conversion Factors'!$C$4*D23/1000000000, C23*'Conversion Factors'!$C$3/1000000000000000))</f>
        <v>0.0004505362884</v>
      </c>
      <c r="J23" s="11"/>
      <c r="K23" s="9"/>
      <c r="L23" s="9"/>
      <c r="N23" s="8"/>
      <c r="O23" s="15"/>
    </row>
    <row r="24" customFormat="false" ht="12.8" hidden="false" customHeight="false" outlineLevel="0" collapsed="false">
      <c r="A24" s="0" t="s">
        <v>258</v>
      </c>
      <c r="B24" s="2" t="n">
        <f aca="false">IF(OR(I24=0, H24=""), "", I24*H24)</f>
        <v>227.823635745</v>
      </c>
      <c r="D24" s="9" t="n">
        <v>18762</v>
      </c>
      <c r="E24" s="1" t="n">
        <v>9535</v>
      </c>
      <c r="F24" s="1" t="n">
        <v>1415</v>
      </c>
      <c r="G24" s="1" t="n">
        <v>0.001</v>
      </c>
      <c r="H24" s="2" t="n">
        <f aca="false">IF(G24=0, "", F24/G24)</f>
        <v>1415000</v>
      </c>
      <c r="I24" s="10" t="n">
        <f aca="false">IF(AND(C24="",D24=""),"",IF(C24="", D24*'Conversion Factors'!$C$4*E24/1000000000, C24*'Conversion Factors'!$C$3/1000000000000000))</f>
        <v>0.000161006103</v>
      </c>
      <c r="J24" s="11"/>
      <c r="K24" s="9"/>
      <c r="L24" s="9"/>
      <c r="N24" s="8"/>
      <c r="O24" s="15"/>
    </row>
    <row r="25" customFormat="false" ht="24.2" hidden="false" customHeight="false" outlineLevel="0" collapsed="false">
      <c r="A25" s="8" t="s">
        <v>259</v>
      </c>
      <c r="B25" s="2" t="n">
        <f aca="false">IF(OR(I25=0, H25=""), "", I25*H25)</f>
        <v>1264.35860712</v>
      </c>
      <c r="D25" s="9" t="n">
        <v>18220</v>
      </c>
      <c r="E25" s="1" t="n">
        <v>35532</v>
      </c>
      <c r="F25" s="1" t="n">
        <v>2170</v>
      </c>
      <c r="G25" s="1" t="n">
        <v>0.001</v>
      </c>
      <c r="H25" s="2" t="n">
        <f aca="false">IF(G25=0, "", F25/G25)</f>
        <v>2170000</v>
      </c>
      <c r="I25" s="10" t="n">
        <f aca="false">IF(AND(C25="",D25=""),"",IF(C25="", D25*'Conversion Factors'!$C$4*E25/1000000000, C25*'Conversion Factors'!$C$3/1000000000000000))</f>
        <v>0.000582653736</v>
      </c>
      <c r="J25" s="11"/>
      <c r="K25" s="9"/>
      <c r="L25" s="9"/>
      <c r="N25" s="8"/>
      <c r="O25" s="15"/>
    </row>
    <row r="26" customFormat="false" ht="12.8" hidden="false" customHeight="false" outlineLevel="0" collapsed="false">
      <c r="A26" s="8" t="s">
        <v>260</v>
      </c>
      <c r="B26" s="2" t="n">
        <f aca="false">IF(OR(I26=0, H26=""), "", I26*H26)</f>
        <v>165.465546813</v>
      </c>
      <c r="D26" s="9" t="n">
        <v>14083</v>
      </c>
      <c r="E26" s="9" t="n">
        <v>9226</v>
      </c>
      <c r="F26" s="1" t="n">
        <v>1415</v>
      </c>
      <c r="G26" s="1" t="n">
        <v>0.001</v>
      </c>
      <c r="H26" s="2" t="n">
        <f aca="false">IF(G26=0, "", F26/G26)</f>
        <v>1415000</v>
      </c>
      <c r="I26" s="10" t="n">
        <f aca="false">IF(AND(C26="",D26=""),"",IF(C26="", D26*'Conversion Factors'!$C$4*E26/1000000000, C26*'Conversion Factors'!$C$3/1000000000000000))</f>
        <v>0.0001169367822</v>
      </c>
      <c r="J26" s="11"/>
      <c r="K26" s="9"/>
      <c r="L26" s="9"/>
      <c r="N26" s="8"/>
      <c r="O26" s="15"/>
    </row>
    <row r="27" customFormat="false" ht="12.8" hidden="false" customHeight="false" outlineLevel="0" collapsed="false">
      <c r="A27" s="8"/>
      <c r="B27" s="2" t="str">
        <f aca="false">IF(OR(I27=0, H27=""), "", I27*H27)</f>
        <v/>
      </c>
      <c r="D27" s="9"/>
      <c r="H27" s="2" t="str">
        <f aca="false">IF(G27=0, "", F27/G27)</f>
        <v/>
      </c>
      <c r="I27" s="10" t="str">
        <f aca="false">IF(AND(C27="",D27=""),"",IF(C27="", D27*'Conversion Factors'!$C$4*E27/1000000000, C27*'Conversion Factors'!$C$3/1000000000000000))</f>
        <v/>
      </c>
      <c r="J27" s="11"/>
      <c r="K27" s="9"/>
      <c r="L27" s="9"/>
      <c r="N27" s="8"/>
      <c r="O27" s="15"/>
    </row>
    <row r="28" customFormat="false" ht="12.8" hidden="false" customHeight="false" outlineLevel="0" collapsed="false">
      <c r="A28" s="21" t="s">
        <v>261</v>
      </c>
      <c r="B28" s="2" t="str">
        <f aca="false">IF(OR(I28=0, H28=""), "", I28*H28)</f>
        <v/>
      </c>
      <c r="D28" s="9"/>
      <c r="H28" s="2" t="str">
        <f aca="false">IF(G28=0, "", F28/G28)</f>
        <v/>
      </c>
      <c r="I28" s="10" t="str">
        <f aca="false">IF(AND(C28="",D28=""),"",IF(C28="", D28*'Conversion Factors'!$C$4*E28/1000000000, C28*'Conversion Factors'!$C$3/1000000000000000))</f>
        <v/>
      </c>
      <c r="J28" s="11"/>
      <c r="K28" s="9"/>
      <c r="L28" s="9"/>
      <c r="N28" s="8"/>
      <c r="O28" s="15"/>
    </row>
    <row r="29" customFormat="false" ht="12.8" hidden="false" customHeight="false" outlineLevel="0" collapsed="false">
      <c r="A29" s="8" t="s">
        <v>262</v>
      </c>
      <c r="B29" s="2" t="n">
        <f aca="false">IF(OR(I29=0, H29=""), "", I29*H29)</f>
        <v>112.7368413306</v>
      </c>
      <c r="D29" s="9" t="n">
        <v>1241</v>
      </c>
      <c r="E29" s="1" t="n">
        <v>34842</v>
      </c>
      <c r="F29" s="1" t="n">
        <v>2897</v>
      </c>
      <c r="G29" s="1" t="n">
        <v>0.001</v>
      </c>
      <c r="H29" s="2" t="n">
        <f aca="false">IF(G29=0, "", F29/G29)</f>
        <v>2897000</v>
      </c>
      <c r="I29" s="10" t="n">
        <f aca="false">IF(AND(C29="",D29=""),"",IF(C29="", D29*'Conversion Factors'!$C$4*E29/1000000000, C29*'Conversion Factors'!$C$3/1000000000000000))</f>
        <v>3.89150298E-005</v>
      </c>
      <c r="J29" s="11"/>
      <c r="K29" s="9"/>
      <c r="L29" s="9"/>
      <c r="N29" s="8"/>
      <c r="O29" s="15"/>
    </row>
    <row r="30" customFormat="false" ht="12.8" hidden="false" customHeight="false" outlineLevel="0" collapsed="false">
      <c r="A30" s="8" t="s">
        <v>263</v>
      </c>
      <c r="B30" s="2" t="n">
        <f aca="false">IF(OR(I30=0, H30=""), "", I30*H30)</f>
        <v>44.4164871024</v>
      </c>
      <c r="D30" s="9" t="n">
        <v>511</v>
      </c>
      <c r="E30" s="1" t="n">
        <v>42962</v>
      </c>
      <c r="F30" s="1" t="n">
        <v>2248</v>
      </c>
      <c r="G30" s="1" t="n">
        <v>0.001</v>
      </c>
      <c r="H30" s="2" t="n">
        <f aca="false">IF(G30=0, "", F30/G30)</f>
        <v>2248000</v>
      </c>
      <c r="I30" s="10" t="n">
        <f aca="false">IF(AND(C30="",D30=""),"",IF(C30="", D30*'Conversion Factors'!$C$4*E30/1000000000, C30*'Conversion Factors'!$C$3/1000000000000000))</f>
        <v>1.97582238E-005</v>
      </c>
      <c r="J30" s="11"/>
      <c r="K30" s="9"/>
      <c r="L30" s="9"/>
      <c r="N30" s="8"/>
      <c r="O30" s="15"/>
    </row>
    <row r="31" customFormat="false" ht="12.8" hidden="false" customHeight="false" outlineLevel="0" collapsed="false">
      <c r="A31" s="8" t="s">
        <v>264</v>
      </c>
      <c r="B31" s="2" t="n">
        <f aca="false">IF(OR(I31=0, H31=""), "", I31*H31)</f>
        <v>8.64057213</v>
      </c>
      <c r="D31" s="9" t="n">
        <v>225</v>
      </c>
      <c r="E31" s="1" t="n">
        <v>26242</v>
      </c>
      <c r="F31" s="1" t="n">
        <v>8130</v>
      </c>
      <c r="G31" s="1" t="n">
        <v>0.005</v>
      </c>
      <c r="H31" s="2" t="n">
        <f aca="false">IF(G31=0, "", F31/G31)</f>
        <v>1626000</v>
      </c>
      <c r="I31" s="10" t="n">
        <f aca="false">IF(AND(C31="",D31=""),"",IF(C31="", D31*'Conversion Factors'!$C$4*E31/1000000000, C31*'Conversion Factors'!$C$3/1000000000000000))</f>
        <v>5.314005E-006</v>
      </c>
      <c r="J31" s="11"/>
      <c r="K31" s="9"/>
      <c r="L31" s="9"/>
      <c r="N31" s="8"/>
      <c r="O31" s="15"/>
    </row>
    <row r="32" customFormat="false" ht="12.8" hidden="false" customHeight="false" outlineLevel="0" collapsed="false">
      <c r="A32" s="8" t="s">
        <v>265</v>
      </c>
      <c r="B32" s="2" t="n">
        <f aca="false">IF(OR(I32=0, H32=""), "", I32*H32)</f>
        <v>0.82883736</v>
      </c>
      <c r="D32" s="9" t="n">
        <v>8</v>
      </c>
      <c r="E32" s="1" t="n">
        <v>49195</v>
      </c>
      <c r="F32" s="1" t="n">
        <v>2340</v>
      </c>
      <c r="G32" s="1" t="n">
        <v>0.001</v>
      </c>
      <c r="H32" s="2" t="n">
        <f aca="false">IF(G32=0, "", F32/G32)</f>
        <v>2340000</v>
      </c>
      <c r="I32" s="10" t="n">
        <f aca="false">IF(AND(C32="",D32=""),"",IF(C32="", D32*'Conversion Factors'!$C$4*E32/1000000000, C32*'Conversion Factors'!$C$3/1000000000000000))</f>
        <v>3.54204E-007</v>
      </c>
      <c r="J32" s="11"/>
      <c r="K32" s="9"/>
      <c r="L32" s="9"/>
      <c r="N32" s="8"/>
      <c r="O32" s="15"/>
    </row>
    <row r="33" customFormat="false" ht="23.85" hidden="false" customHeight="false" outlineLevel="0" collapsed="false">
      <c r="A33" s="8" t="s">
        <v>266</v>
      </c>
      <c r="B33" s="2" t="n">
        <f aca="false">IF(OR(I33=0, H33=""), "", I33*H33)</f>
        <v>1.95039657</v>
      </c>
      <c r="D33" s="9" t="n">
        <v>27.8</v>
      </c>
      <c r="E33" s="1" t="n">
        <v>30570</v>
      </c>
      <c r="F33" s="1" t="n">
        <v>2550</v>
      </c>
      <c r="G33" s="1" t="n">
        <v>0.001</v>
      </c>
      <c r="H33" s="2" t="n">
        <f aca="false">IF(G33=0, "", F33/G33)</f>
        <v>2550000</v>
      </c>
      <c r="I33" s="10" t="n">
        <f aca="false">IF(AND(C33="",D33=""),"",IF(C33="", D33*'Conversion Factors'!$C$4*E33/1000000000, C33*'Conversion Factors'!$C$3/1000000000000000))</f>
        <v>7.648614E-007</v>
      </c>
      <c r="J33" s="11"/>
      <c r="K33" s="9"/>
      <c r="L33" s="9"/>
      <c r="N33" s="8"/>
      <c r="O33" s="15"/>
    </row>
    <row r="34" customFormat="false" ht="12.8" hidden="false" customHeight="false" outlineLevel="0" collapsed="false">
      <c r="A34" s="8" t="s">
        <v>267</v>
      </c>
      <c r="B34" s="2" t="n">
        <f aca="false">IF(OR(I34=0, H34=""), "", I34*H34)</f>
        <v>240.43729203</v>
      </c>
      <c r="D34" s="9" t="n">
        <v>2566</v>
      </c>
      <c r="E34" s="1" t="n">
        <v>43290</v>
      </c>
      <c r="F34" s="1" t="n">
        <v>2405</v>
      </c>
      <c r="G34" s="1" t="n">
        <v>0.001</v>
      </c>
      <c r="H34" s="2" t="n">
        <f aca="false">IF(G34=0, "", F34/G34)</f>
        <v>2405000</v>
      </c>
      <c r="I34" s="10" t="n">
        <f aca="false">IF(AND(C34="",D34=""),"",IF(C34="", D34*'Conversion Factors'!$C$4*E34/1000000000, C34*'Conversion Factors'!$C$3/1000000000000000))</f>
        <v>9.9973926E-005</v>
      </c>
      <c r="J34" s="11"/>
      <c r="K34" s="9"/>
      <c r="L34" s="9"/>
      <c r="N34" s="8"/>
      <c r="O34" s="15"/>
    </row>
    <row r="35" customFormat="false" ht="23.85" hidden="false" customHeight="false" outlineLevel="0" collapsed="false">
      <c r="A35" s="8" t="s">
        <v>268</v>
      </c>
      <c r="B35" s="2" t="n">
        <f aca="false">IF(OR(I35=0, H35=""), "", I35*H35)</f>
        <v>9.19400436</v>
      </c>
      <c r="D35" s="9" t="n">
        <v>240</v>
      </c>
      <c r="E35" s="1" t="n">
        <v>23713</v>
      </c>
      <c r="F35" s="1" t="n">
        <v>1795</v>
      </c>
      <c r="G35" s="1" t="n">
        <v>0.001</v>
      </c>
      <c r="H35" s="2" t="n">
        <f aca="false">IF(G35=0, "", F35/G35)</f>
        <v>1795000</v>
      </c>
      <c r="I35" s="10" t="n">
        <f aca="false">IF(AND(C35="",D35=""),"",IF(C35="", D35*'Conversion Factors'!$C$4*E35/1000000000, C35*'Conversion Factors'!$C$3/1000000000000000))</f>
        <v>5.122008E-006</v>
      </c>
      <c r="J35" s="11"/>
      <c r="K35" s="9"/>
      <c r="L35" s="9"/>
      <c r="N35" s="8"/>
      <c r="O35" s="15"/>
    </row>
    <row r="36" customFormat="false" ht="12.8" hidden="false" customHeight="false" outlineLevel="0" collapsed="false">
      <c r="A36" s="8" t="s">
        <v>269</v>
      </c>
      <c r="B36" s="2" t="n">
        <f aca="false">IF(OR(I36=0, H36=""), "", I36*H36)</f>
        <v>31.9267760625</v>
      </c>
      <c r="D36" s="9" t="n">
        <v>375</v>
      </c>
      <c r="E36" s="1" t="n">
        <v>40513</v>
      </c>
      <c r="F36" s="1" t="n">
        <v>2335</v>
      </c>
      <c r="G36" s="1" t="n">
        <v>0.001</v>
      </c>
      <c r="H36" s="2" t="n">
        <f aca="false">IF(G36=0, "", F36/G36)</f>
        <v>2335000</v>
      </c>
      <c r="I36" s="10" t="n">
        <f aca="false">IF(AND(C36="",D36=""),"",IF(C36="", D36*'Conversion Factors'!$C$4*E36/1000000000, C36*'Conversion Factors'!$C$3/1000000000000000))</f>
        <v>1.36731375E-005</v>
      </c>
      <c r="J36" s="11"/>
      <c r="K36" s="9"/>
      <c r="L36" s="9"/>
      <c r="N36" s="8"/>
      <c r="O36" s="15"/>
    </row>
    <row r="37" customFormat="false" ht="23.85" hidden="false" customHeight="false" outlineLevel="0" collapsed="false">
      <c r="A37" s="8" t="s">
        <v>270</v>
      </c>
      <c r="B37" s="2" t="n">
        <f aca="false">IF(OR(I37=0, H37=""), "", I37*H37)</f>
        <v>4.936179204</v>
      </c>
      <c r="D37" s="9" t="n">
        <v>198</v>
      </c>
      <c r="E37" s="1" t="n">
        <v>16994</v>
      </c>
      <c r="F37" s="1" t="n">
        <v>1630</v>
      </c>
      <c r="G37" s="1" t="n">
        <v>0.001</v>
      </c>
      <c r="H37" s="2" t="n">
        <f aca="false">IF(G37=0, "", F37/G37)</f>
        <v>1630000</v>
      </c>
      <c r="I37" s="10" t="n">
        <f aca="false">IF(AND(C37="",D37=""),"",IF(C37="", D37*'Conversion Factors'!$C$4*E37/1000000000, C37*'Conversion Factors'!$C$3/1000000000000000))</f>
        <v>3.0283308E-006</v>
      </c>
      <c r="J37" s="11"/>
      <c r="K37" s="9"/>
      <c r="L37" s="9"/>
      <c r="N37" s="8"/>
      <c r="O37" s="9"/>
    </row>
    <row r="38" customFormat="false" ht="23.85" hidden="false" customHeight="false" outlineLevel="0" collapsed="false">
      <c r="A38" s="8" t="s">
        <v>271</v>
      </c>
      <c r="B38" s="2" t="n">
        <f aca="false">IF(OR(I38=0, H38=""), "", I38*H38)</f>
        <v>1.42581348</v>
      </c>
      <c r="D38" s="9" t="n">
        <v>13</v>
      </c>
      <c r="E38" s="1" t="n">
        <v>49040</v>
      </c>
      <c r="F38" s="1" t="n">
        <v>2485</v>
      </c>
      <c r="G38" s="1" t="n">
        <v>0.001</v>
      </c>
      <c r="H38" s="2" t="n">
        <f aca="false">IF(G38=0, "", F38/G38)</f>
        <v>2485000</v>
      </c>
      <c r="I38" s="10" t="n">
        <f aca="false">IF(AND(C38="",D38=""),"",IF(C38="", D38*'Conversion Factors'!$C$4*E38/1000000000, C38*'Conversion Factors'!$C$3/1000000000000000))</f>
        <v>5.73768E-007</v>
      </c>
      <c r="J38" s="11"/>
      <c r="K38" s="9"/>
      <c r="L38" s="9"/>
      <c r="N38" s="8"/>
      <c r="O38" s="9"/>
    </row>
    <row r="39" customFormat="false" ht="23.85" hidden="false" customHeight="false" outlineLevel="0" collapsed="false">
      <c r="A39" s="8"/>
      <c r="B39" s="2" t="str">
        <f aca="false">IF(OR(I39=0, H39=""), "", I39*H39)</f>
        <v/>
      </c>
      <c r="D39" s="9"/>
      <c r="H39" s="2" t="str">
        <f aca="false">IF(G39=0, "", F39/G39)</f>
        <v/>
      </c>
      <c r="I39" s="10" t="str">
        <f aca="false">IF(AND(C39="",D39=""),"",IF(C39="", D39*'Conversion Factors'!$C$4*E39/1000000000, C39*'Conversion Factors'!$C$3/1000000000000000))</f>
        <v/>
      </c>
      <c r="J39" s="11"/>
      <c r="K39" s="9"/>
      <c r="L39" s="9"/>
      <c r="N39" s="8"/>
      <c r="O39" s="9"/>
    </row>
    <row r="40" customFormat="false" ht="12.8" hidden="false" customHeight="false" outlineLevel="0" collapsed="false">
      <c r="A40" s="8"/>
      <c r="B40" s="2" t="str">
        <f aca="false">IF(OR(I40=0, H40=""), "", I40*H40)</f>
        <v/>
      </c>
      <c r="D40" s="9"/>
      <c r="H40" s="2" t="str">
        <f aca="false">IF(G40=0, "", F40/G40)</f>
        <v/>
      </c>
      <c r="I40" s="10" t="str">
        <f aca="false">IF(AND(C40="",D40=""),"",IF(C40="", D40*'Conversion Factors'!$C$4*E40/1000000000, C40*'Conversion Factors'!$C$3/1000000000000000))</f>
        <v/>
      </c>
      <c r="J40" s="11"/>
      <c r="K40" s="9"/>
      <c r="L40" s="9"/>
      <c r="N40" s="8"/>
      <c r="O40" s="9"/>
    </row>
    <row r="41" customFormat="false" ht="12.8" hidden="false" customHeight="false" outlineLevel="0" collapsed="false">
      <c r="A41" s="8"/>
      <c r="B41" s="2" t="str">
        <f aca="false">IF(OR(I41=0, H41=""), "", I41*H41)</f>
        <v/>
      </c>
      <c r="D41" s="9"/>
      <c r="H41" s="2" t="str">
        <f aca="false">IF(G41=0, "", F41/G41)</f>
        <v/>
      </c>
      <c r="I41" s="10" t="str">
        <f aca="false">IF(AND(C41="",D41=""),"",IF(C41="", D41*'Conversion Factors'!$C$4*E41/1000000000, C41*'Conversion Factors'!$C$3/1000000000000000))</f>
        <v/>
      </c>
      <c r="J41" s="11"/>
      <c r="K41" s="9"/>
      <c r="L41" s="9"/>
      <c r="N41" s="8"/>
      <c r="O41" s="9"/>
    </row>
    <row r="42" customFormat="false" ht="12.8" hidden="false" customHeight="false" outlineLevel="0" collapsed="false">
      <c r="A42" s="8"/>
      <c r="B42" s="2" t="str">
        <f aca="false">IF(OR(I42=0, H42=""), "", I42*H42)</f>
        <v/>
      </c>
      <c r="D42" s="9"/>
      <c r="H42" s="2" t="str">
        <f aca="false">IF(G42=0, "", F42/G42)</f>
        <v/>
      </c>
      <c r="I42" s="10" t="str">
        <f aca="false">IF(AND(C42="",D42=""),"",IF(C42="", D42*'Conversion Factors'!$C$4*E42/1000000000, C42*'Conversion Factors'!$C$3/1000000000000000))</f>
        <v/>
      </c>
      <c r="J42" s="11"/>
      <c r="K42" s="9"/>
      <c r="L42" s="9"/>
      <c r="N42" s="8"/>
      <c r="O42" s="9"/>
    </row>
    <row r="43" customFormat="false" ht="12.8" hidden="false" customHeight="false" outlineLevel="0" collapsed="false">
      <c r="A43" s="8"/>
      <c r="B43" s="2" t="str">
        <f aca="false">IF(OR(I43=0, H43=""), "", I43*H43)</f>
        <v/>
      </c>
      <c r="D43" s="9"/>
      <c r="H43" s="2" t="str">
        <f aca="false">IF(G43=0, "", F43/G43)</f>
        <v/>
      </c>
      <c r="I43" s="10" t="str">
        <f aca="false">IF(AND(C43="",D43=""),"",IF(C43="", D43*'Conversion Factors'!$C$4*E43/1000000000, C43*'Conversion Factors'!$C$3/1000000000000000))</f>
        <v/>
      </c>
      <c r="J43" s="11"/>
      <c r="K43" s="9"/>
      <c r="L43" s="9"/>
      <c r="N43" s="8"/>
      <c r="O43" s="9"/>
    </row>
    <row r="44" customFormat="false" ht="12.8" hidden="false" customHeight="false" outlineLevel="0" collapsed="false">
      <c r="A44" s="21" t="s">
        <v>272</v>
      </c>
      <c r="B44" s="2" t="str">
        <f aca="false">IF(OR(I44=0, H44=""), "", I44*H44)</f>
        <v/>
      </c>
      <c r="D44" s="9"/>
      <c r="H44" s="2" t="str">
        <f aca="false">IF(G44=0, "", F44/G44)</f>
        <v/>
      </c>
      <c r="I44" s="10" t="str">
        <f aca="false">IF(AND(C44="",D44=""),"",IF(C44="", D44*'Conversion Factors'!$C$4*E44/1000000000, C44*'Conversion Factors'!$C$3/1000000000000000))</f>
        <v/>
      </c>
      <c r="J44" s="11"/>
      <c r="K44" s="9"/>
      <c r="L44" s="9"/>
      <c r="N44" s="8"/>
      <c r="O44" s="9"/>
    </row>
    <row r="45" customFormat="false" ht="12.8" hidden="false" customHeight="false" outlineLevel="0" collapsed="false">
      <c r="A45" s="8" t="s">
        <v>273</v>
      </c>
      <c r="B45" s="2" t="e">
        <f aca="false">IF(OR(I45=0, H45=""), "", I45*H45)</f>
        <v>#VALUE!</v>
      </c>
      <c r="D45" s="9"/>
      <c r="F45" s="1" t="n">
        <v>1923</v>
      </c>
      <c r="G45" s="1" t="n">
        <v>0.001</v>
      </c>
      <c r="H45" s="2" t="n">
        <f aca="false">IF(G45=0, "", F45/G45)</f>
        <v>1923000</v>
      </c>
      <c r="I45" s="10" t="str">
        <f aca="false">IF(AND(C45="",D45=""),"",IF(C45="", D45*'Conversion Factors'!$C$4*E45/1000000000, C45*'Conversion Factors'!$C$3/1000000000000000))</f>
        <v/>
      </c>
      <c r="J45" s="11"/>
      <c r="K45" s="9"/>
      <c r="L45" s="9"/>
      <c r="N45" s="8"/>
      <c r="O45" s="9"/>
    </row>
    <row r="46" customFormat="false" ht="12.8" hidden="false" customHeight="false" outlineLevel="0" collapsed="false">
      <c r="A46" s="8"/>
      <c r="B46" s="2" t="str">
        <f aca="false">IF(OR(I46=0, H46=""), "", I46*H46)</f>
        <v/>
      </c>
      <c r="D46" s="9"/>
      <c r="H46" s="2" t="str">
        <f aca="false">IF(G46=0, "", F46/G46)</f>
        <v/>
      </c>
      <c r="I46" s="10" t="str">
        <f aca="false">IF(AND(C46="",D46=""),"",IF(C46="", D46*'Conversion Factors'!$C$4*E46/1000000000, C46*'Conversion Factors'!$C$3/1000000000000000))</f>
        <v/>
      </c>
      <c r="J46" s="11"/>
      <c r="K46" s="9"/>
      <c r="L46" s="9"/>
      <c r="N46" s="8"/>
      <c r="O46" s="9"/>
    </row>
    <row r="47" customFormat="false" ht="12.8" hidden="false" customHeight="false" outlineLevel="0" collapsed="false">
      <c r="A47" s="8" t="s">
        <v>274</v>
      </c>
      <c r="B47" s="2" t="n">
        <f aca="false">IF(OR(I47=0, H47=""), "", I47*H47)</f>
        <v>495000</v>
      </c>
      <c r="C47" s="3" t="n">
        <v>165</v>
      </c>
      <c r="D47" s="9"/>
      <c r="F47" s="1" t="n">
        <v>3000</v>
      </c>
      <c r="G47" s="1" t="n">
        <v>0.001</v>
      </c>
      <c r="H47" s="2" t="n">
        <f aca="false">IF(G47=0, "", F47/G47)</f>
        <v>3000000</v>
      </c>
      <c r="I47" s="10" t="n">
        <f aca="false">IF(AND(C47="",D47=""),"",IF(C47="", D47*'Conversion Factors'!$C$4*E47/1000000000, C47*'Conversion Factors'!$C$3/1000000000000000))</f>
        <v>0.165</v>
      </c>
      <c r="J47" s="11"/>
      <c r="K47" s="9"/>
      <c r="L47" s="9"/>
      <c r="N47" s="8"/>
      <c r="O47" s="9"/>
    </row>
    <row r="48" customFormat="false" ht="12.8" hidden="false" customHeight="false" outlineLevel="0" collapsed="false">
      <c r="A48" s="8"/>
      <c r="B48" s="2" t="str">
        <f aca="false">IF(OR(I48=0, H48=""), "", I48*H48)</f>
        <v/>
      </c>
      <c r="D48" s="9"/>
      <c r="H48" s="2" t="str">
        <f aca="false">IF(G48=0, "", F48/G48)</f>
        <v/>
      </c>
      <c r="I48" s="10" t="str">
        <f aca="false">IF(AND(C48="",D48=""),"",IF(C48="", D48*'Conversion Factors'!$C$4*E48/1000000000, C48*'Conversion Factors'!$C$3/1000000000000000))</f>
        <v/>
      </c>
      <c r="J48" s="11"/>
      <c r="K48" s="9"/>
      <c r="L48" s="9"/>
      <c r="N48" s="8"/>
      <c r="O48" s="9"/>
    </row>
    <row r="49" customFormat="false" ht="12.8" hidden="false" customHeight="false" outlineLevel="0" collapsed="false">
      <c r="A49" s="8"/>
      <c r="B49" s="2" t="str">
        <f aca="false">IF(OR(I49=0, H49=""), "", I49*H49)</f>
        <v/>
      </c>
      <c r="D49" s="9"/>
      <c r="H49" s="2" t="str">
        <f aca="false">IF(G49=0, "", F49/G49)</f>
        <v/>
      </c>
      <c r="I49" s="10" t="str">
        <f aca="false">IF(AND(C49="",D49=""),"",IF(C49="", D49*'Conversion Factors'!$C$4*E49/1000000000, C49*'Conversion Factors'!$C$3/1000000000000000))</f>
        <v/>
      </c>
      <c r="J49" s="11"/>
      <c r="K49" s="9"/>
      <c r="L49" s="9"/>
      <c r="N49" s="8"/>
      <c r="O49" s="9"/>
    </row>
    <row r="50" customFormat="false" ht="12.8" hidden="false" customHeight="false" outlineLevel="0" collapsed="false">
      <c r="A50" s="8"/>
      <c r="B50" s="2" t="str">
        <f aca="false">IF(OR(I50=0, H50=""), "", I50*H50)</f>
        <v/>
      </c>
      <c r="D50" s="9"/>
      <c r="H50" s="2" t="str">
        <f aca="false">IF(G50=0, "", F50/G50)</f>
        <v/>
      </c>
      <c r="I50" s="10" t="str">
        <f aca="false">IF(AND(C50="",D50=""),"",IF(C50="", D50*'Conversion Factors'!$C$4*E50/1000000000, C50*'Conversion Factors'!$C$3/1000000000000000))</f>
        <v/>
      </c>
      <c r="J50" s="11"/>
      <c r="K50" s="9"/>
      <c r="L50" s="9"/>
      <c r="N50" s="8"/>
      <c r="O50" s="9"/>
      <c r="R50" s="16"/>
      <c r="S50" s="16"/>
    </row>
    <row r="51" customFormat="false" ht="12.8" hidden="false" customHeight="false" outlineLevel="0" collapsed="false">
      <c r="A51" s="8"/>
      <c r="B51" s="2" t="str">
        <f aca="false">IF(OR(I51=0, H51=""), "", I51*H51)</f>
        <v/>
      </c>
      <c r="D51" s="9"/>
      <c r="H51" s="2" t="str">
        <f aca="false">IF(G51=0, "", F51/G51)</f>
        <v/>
      </c>
      <c r="I51" s="10" t="str">
        <f aca="false">IF(AND(C51="",D51=""),"",IF(C51="", D51*'Conversion Factors'!$C$4*E51/1000000000, C51*'Conversion Factors'!$C$3/1000000000000000))</f>
        <v/>
      </c>
      <c r="J51" s="11"/>
      <c r="K51" s="9"/>
      <c r="L51" s="9"/>
      <c r="N51" s="8"/>
      <c r="O51" s="9"/>
    </row>
    <row r="52" customFormat="false" ht="12.8" hidden="false" customHeight="false" outlineLevel="0" collapsed="false">
      <c r="A52" s="8"/>
      <c r="B52" s="2" t="str">
        <f aca="false">IF(OR(I52=0, H52=""), "", I52*H52)</f>
        <v/>
      </c>
      <c r="D52" s="9"/>
      <c r="H52" s="2" t="str">
        <f aca="false">IF(G52=0, "", F52/G52)</f>
        <v/>
      </c>
      <c r="I52" s="10" t="str">
        <f aca="false">IF(AND(C52="",D52=""),"",IF(C52="", D52*'Conversion Factors'!$C$4*E52/1000000000, C52*'Conversion Factors'!$C$3/1000000000000000))</f>
        <v/>
      </c>
      <c r="J52" s="11"/>
      <c r="K52" s="9"/>
      <c r="L52" s="9"/>
      <c r="N52" s="8"/>
      <c r="O52" s="9"/>
    </row>
    <row r="53" customFormat="false" ht="12.8" hidden="false" customHeight="false" outlineLevel="0" collapsed="false">
      <c r="A53" s="8"/>
      <c r="B53" s="2" t="str">
        <f aca="false">IF(OR(I53=0, H53=""), "", I53*H53)</f>
        <v/>
      </c>
      <c r="D53" s="9"/>
      <c r="H53" s="2" t="str">
        <f aca="false">IF(G53=0, "", F53/G53)</f>
        <v/>
      </c>
      <c r="I53" s="10" t="str">
        <f aca="false">IF(AND(C53="",D53=""),"",IF(C53="", D53*'Conversion Factors'!$C$4*E53/1000000000, C53*'Conversion Factors'!$C$3/1000000000000000))</f>
        <v/>
      </c>
      <c r="J53" s="11"/>
      <c r="K53" s="9"/>
      <c r="L53" s="9"/>
      <c r="N53" s="8"/>
      <c r="O53" s="9"/>
    </row>
    <row r="54" customFormat="false" ht="12.8" hidden="false" customHeight="false" outlineLevel="0" collapsed="false">
      <c r="A54" s="8"/>
      <c r="B54" s="2" t="str">
        <f aca="false">IF(OR(I54=0, H54=""), "", I54*H54)</f>
        <v/>
      </c>
      <c r="D54" s="9"/>
      <c r="H54" s="2" t="str">
        <f aca="false">IF(G54=0, "", F54/G54)</f>
        <v/>
      </c>
      <c r="I54" s="10" t="str">
        <f aca="false">IF(AND(C54="",D54=""),"",IF(C54="", D54*'Conversion Factors'!$C$4*E54/1000000000, C54*'Conversion Factors'!$C$3/1000000000000000))</f>
        <v/>
      </c>
      <c r="J54" s="11"/>
      <c r="K54" s="9"/>
      <c r="L54" s="9"/>
      <c r="N54" s="8"/>
      <c r="O54" s="9"/>
    </row>
    <row r="55" customFormat="false" ht="12.8" hidden="false" customHeight="false" outlineLevel="0" collapsed="false">
      <c r="A55" s="8"/>
      <c r="B55" s="2" t="str">
        <f aca="false">IF(OR(I55=0, H55=""), "", I55*H55)</f>
        <v/>
      </c>
      <c r="D55" s="9"/>
      <c r="H55" s="2" t="str">
        <f aca="false">IF(G55=0, "", F55/G55)</f>
        <v/>
      </c>
      <c r="I55" s="10" t="str">
        <f aca="false">IF(AND(C55="",D55=""),"",IF(C55="", D55*'Conversion Factors'!$C$4*E55/1000000000, C55*'Conversion Factors'!$C$3/1000000000000000))</f>
        <v/>
      </c>
      <c r="J55" s="11"/>
      <c r="K55" s="9"/>
      <c r="L55" s="9"/>
      <c r="N55" s="8"/>
      <c r="O55" s="9"/>
    </row>
    <row r="56" customFormat="false" ht="12.8" hidden="false" customHeight="false" outlineLevel="0" collapsed="false">
      <c r="A56" s="8"/>
      <c r="B56" s="2" t="str">
        <f aca="false">IF(OR(I56=0, H56=""), "", I56*H56)</f>
        <v/>
      </c>
      <c r="D56" s="9"/>
      <c r="H56" s="2" t="str">
        <f aca="false">IF(G56=0, "", F56/G56)</f>
        <v/>
      </c>
      <c r="I56" s="10" t="str">
        <f aca="false">IF(AND(C56="",D56=""),"",IF(C56="", D56*'Conversion Factors'!$C$4*E56/1000000000, C56*'Conversion Factors'!$C$3/1000000000000000))</f>
        <v/>
      </c>
      <c r="J56" s="11"/>
      <c r="K56" s="9"/>
      <c r="L56" s="9"/>
      <c r="N56" s="8"/>
      <c r="O56" s="9"/>
    </row>
    <row r="57" customFormat="false" ht="12.8" hidden="false" customHeight="false" outlineLevel="0" collapsed="false">
      <c r="A57" s="8"/>
      <c r="B57" s="2" t="str">
        <f aca="false">IF(OR(I57=0, H57=""), "", I57*H57)</f>
        <v/>
      </c>
      <c r="D57" s="9"/>
      <c r="H57" s="2" t="str">
        <f aca="false">IF(G57=0, "", F57/G57)</f>
        <v/>
      </c>
      <c r="I57" s="10" t="str">
        <f aca="false">IF(AND(C57="",D57=""),"",IF(C57="", D57*'Conversion Factors'!$C$4*E57/1000000000, C57*'Conversion Factors'!$C$3/1000000000000000))</f>
        <v/>
      </c>
      <c r="J57" s="11"/>
      <c r="K57" s="9"/>
      <c r="L57" s="9"/>
      <c r="N57" s="8"/>
      <c r="O57" s="9"/>
    </row>
    <row r="58" customFormat="false" ht="23.85" hidden="false" customHeight="false" outlineLevel="0" collapsed="false">
      <c r="A58" s="8" t="s">
        <v>275</v>
      </c>
      <c r="B58" s="2" t="str">
        <f aca="false">IF(OR(I58=0, H58=""), "", I58*H58)</f>
        <v/>
      </c>
      <c r="D58" s="9"/>
      <c r="H58" s="2" t="str">
        <f aca="false">IF(G58=0, "", F58/G58)</f>
        <v/>
      </c>
      <c r="I58" s="10" t="str">
        <f aca="false">IF(AND(C58="",D58=""),"",IF(C58="", D58*'Conversion Factors'!$C$4*E58/1000000000, C58*'Conversion Factors'!$C$3/1000000000000000))</f>
        <v/>
      </c>
      <c r="J58" s="11"/>
      <c r="K58" s="9"/>
      <c r="L58" s="9"/>
      <c r="N58" s="8"/>
      <c r="O58" s="9"/>
    </row>
    <row r="59" customFormat="false" ht="12.8" hidden="false" customHeight="false" outlineLevel="0" collapsed="false">
      <c r="A59" s="8"/>
      <c r="B59" s="2" t="str">
        <f aca="false">IF(OR(I59=0, H59=""), "", I59*H59)</f>
        <v/>
      </c>
      <c r="D59" s="9"/>
      <c r="H59" s="2" t="str">
        <f aca="false">IF(G59=0, "", F59/G59)</f>
        <v/>
      </c>
      <c r="I59" s="10" t="str">
        <f aca="false">IF(AND(C59="",D59=""),"",IF(C59="", D59*'Conversion Factors'!$C$4*E59/1000000000, C59*'Conversion Factors'!$C$3/1000000000000000))</f>
        <v/>
      </c>
      <c r="J59" s="11"/>
      <c r="K59" s="9"/>
      <c r="L59" s="9"/>
      <c r="N59" s="8"/>
      <c r="O59" s="9"/>
    </row>
    <row r="60" customFormat="false" ht="12.8" hidden="false" customHeight="false" outlineLevel="0" collapsed="false">
      <c r="A60" s="8"/>
      <c r="B60" s="2" t="str">
        <f aca="false">IF(OR(I60=0, H60=""), "", I60*H60)</f>
        <v/>
      </c>
      <c r="D60" s="9"/>
      <c r="H60" s="2" t="str">
        <f aca="false">IF(G60=0, "", F60/G60)</f>
        <v/>
      </c>
      <c r="I60" s="10" t="str">
        <f aca="false">IF(AND(C60="",D60=""),"",IF(C60="", D60*'Conversion Factors'!$C$4*E60/1000000000, C60*'Conversion Factors'!$C$3/1000000000000000))</f>
        <v/>
      </c>
      <c r="J60" s="11"/>
      <c r="K60" s="9"/>
      <c r="L60" s="9"/>
      <c r="N60" s="8"/>
      <c r="O60" s="9"/>
    </row>
    <row r="61" customFormat="false" ht="12.8" hidden="false" customHeight="false" outlineLevel="0" collapsed="false">
      <c r="A61" s="8"/>
      <c r="B61" s="2" t="str">
        <f aca="false">IF(OR(I61=0, H61=""), "", I61*H61)</f>
        <v/>
      </c>
      <c r="D61" s="9"/>
      <c r="H61" s="2" t="str">
        <f aca="false">IF(G61=0, "", F61/G61)</f>
        <v/>
      </c>
      <c r="I61" s="10" t="str">
        <f aca="false">IF(AND(C61="",D61=""),"",IF(C61="", D61*'Conversion Factors'!$C$4*E61/1000000000, C61*'Conversion Factors'!$C$3/1000000000000000))</f>
        <v/>
      </c>
      <c r="J61" s="11"/>
      <c r="K61" s="9"/>
      <c r="L61" s="9"/>
      <c r="N61" s="8"/>
      <c r="O61" s="9"/>
    </row>
    <row r="62" customFormat="false" ht="12.8" hidden="false" customHeight="false" outlineLevel="0" collapsed="false">
      <c r="A62" s="8"/>
      <c r="B62" s="2" t="str">
        <f aca="false">IF(OR(I62=0, H62=""), "", I62*H62)</f>
        <v/>
      </c>
      <c r="D62" s="9"/>
      <c r="H62" s="2" t="str">
        <f aca="false">IF(G62=0, "", F62/G62)</f>
        <v/>
      </c>
      <c r="I62" s="10" t="str">
        <f aca="false">IF(AND(C62="",D62=""),"",IF(C62="", D62*'Conversion Factors'!$C$4*E62/1000000000, C62*'Conversion Factors'!$C$3/1000000000000000))</f>
        <v/>
      </c>
      <c r="J62" s="11"/>
      <c r="K62" s="9"/>
      <c r="L62" s="9"/>
      <c r="N62" s="8"/>
      <c r="O62" s="9"/>
    </row>
    <row r="63" customFormat="false" ht="12.8" hidden="false" customHeight="false" outlineLevel="0" collapsed="false">
      <c r="A63" s="8"/>
      <c r="B63" s="2" t="str">
        <f aca="false">IF(OR(I63=0, H63=""), "", I63*H63)</f>
        <v/>
      </c>
      <c r="D63" s="9"/>
      <c r="H63" s="2" t="str">
        <f aca="false">IF(G63=0, "", F63/G63)</f>
        <v/>
      </c>
      <c r="I63" s="10" t="str">
        <f aca="false">IF(AND(C63="",D63=""),"",IF(C63="", D63*'Conversion Factors'!$C$4*E63/1000000000, C63*'Conversion Factors'!$C$3/1000000000000000))</f>
        <v/>
      </c>
      <c r="J63" s="11"/>
      <c r="K63" s="9"/>
      <c r="L63" s="9"/>
      <c r="N63" s="8"/>
      <c r="O63" s="9"/>
    </row>
    <row r="64" customFormat="false" ht="12.8" hidden="false" customHeight="false" outlineLevel="0" collapsed="false">
      <c r="A64" s="8"/>
      <c r="B64" s="2" t="str">
        <f aca="false">IF(OR(I64=0, H64=""), "", I64*H64)</f>
        <v/>
      </c>
      <c r="D64" s="9"/>
      <c r="H64" s="2" t="str">
        <f aca="false">IF(G64=0, "", F64/G64)</f>
        <v/>
      </c>
      <c r="I64" s="10" t="str">
        <f aca="false">IF(AND(C64="",D64=""),"",IF(C64="", D64*'Conversion Factors'!$C$4*E64/1000000000, C64*'Conversion Factors'!$C$3/1000000000000000))</f>
        <v/>
      </c>
      <c r="J64" s="11"/>
      <c r="K64" s="9"/>
      <c r="L64" s="9"/>
      <c r="N64" s="8"/>
      <c r="O64" s="9"/>
    </row>
    <row r="65" customFormat="false" ht="12.8" hidden="false" customHeight="false" outlineLevel="0" collapsed="false">
      <c r="A65" s="8"/>
      <c r="B65" s="2" t="str">
        <f aca="false">IF(OR(I65=0, H65=""), "", I65*H65)</f>
        <v/>
      </c>
      <c r="D65" s="9"/>
      <c r="H65" s="2" t="str">
        <f aca="false">IF(G65=0, "", F65/G65)</f>
        <v/>
      </c>
      <c r="I65" s="10" t="str">
        <f aca="false">IF(AND(C65="",D65=""),"",IF(C65="", D65*'Conversion Factors'!$C$4*E65/1000000000, C65*'Conversion Factors'!$C$3/1000000000000000))</f>
        <v/>
      </c>
      <c r="J65" s="11"/>
      <c r="K65" s="9"/>
      <c r="L65" s="9"/>
      <c r="N65" s="8"/>
      <c r="O65" s="9"/>
    </row>
    <row r="66" customFormat="false" ht="12.8" hidden="false" customHeight="false" outlineLevel="0" collapsed="false">
      <c r="A66" s="8"/>
      <c r="B66" s="2" t="str">
        <f aca="false">IF(OR(I66=0, H66=""), "", I66*H66)</f>
        <v/>
      </c>
      <c r="D66" s="9"/>
      <c r="H66" s="2" t="str">
        <f aca="false">IF(G66=0, "", F66/G66)</f>
        <v/>
      </c>
      <c r="I66" s="10" t="str">
        <f aca="false">IF(AND(C66="",D66=""),"",IF(C66="", D66*'Conversion Factors'!$C$4*E66/1000000000, C66*'Conversion Factors'!$C$3/1000000000000000))</f>
        <v/>
      </c>
      <c r="J66" s="11"/>
      <c r="K66" s="9"/>
      <c r="L66" s="9"/>
      <c r="N66" s="8"/>
      <c r="O66" s="9"/>
    </row>
    <row r="67" customFormat="false" ht="12.8" hidden="false" customHeight="false" outlineLevel="0" collapsed="false">
      <c r="A67" s="8"/>
      <c r="B67" s="2" t="str">
        <f aca="false">IF(OR(I67=0, H67=""), "", I67*H67)</f>
        <v/>
      </c>
      <c r="D67" s="9"/>
      <c r="H67" s="2" t="str">
        <f aca="false">IF(G67=0, "", F67/G67)</f>
        <v/>
      </c>
      <c r="I67" s="10" t="str">
        <f aca="false">IF(AND(C67="",D67=""),"",IF(C67="", D67*'Conversion Factors'!$C$4*E67/1000000000, C67*'Conversion Factors'!$C$3/1000000000000000))</f>
        <v/>
      </c>
      <c r="J67" s="11"/>
      <c r="K67" s="9"/>
      <c r="L67" s="9"/>
      <c r="N67" s="8"/>
      <c r="O67" s="9"/>
    </row>
    <row r="68" customFormat="false" ht="12.8" hidden="false" customHeight="false" outlineLevel="0" collapsed="false">
      <c r="A68" s="8"/>
      <c r="B68" s="2" t="str">
        <f aca="false">IF(OR(I68=0, H68=""), "", I68*H68)</f>
        <v/>
      </c>
      <c r="D68" s="9"/>
      <c r="H68" s="2" t="str">
        <f aca="false">IF(G68=0, "", F68/G68)</f>
        <v/>
      </c>
      <c r="I68" s="10" t="str">
        <f aca="false">IF(AND(C68="",D68=""),"",IF(C68="", D68*'Conversion Factors'!$C$4*E68/1000000000, C68*'Conversion Factors'!$C$3/1000000000000000))</f>
        <v/>
      </c>
      <c r="J68" s="11"/>
      <c r="K68" s="9"/>
      <c r="L68" s="9"/>
      <c r="N68" s="8"/>
      <c r="O68" s="9"/>
    </row>
    <row r="69" customFormat="false" ht="12.8" hidden="false" customHeight="false" outlineLevel="0" collapsed="false">
      <c r="A69" s="8"/>
      <c r="B69" s="2" t="str">
        <f aca="false">IF(OR(I69=0, H69=""), "", I69*H69)</f>
        <v/>
      </c>
      <c r="D69" s="9"/>
      <c r="H69" s="2" t="str">
        <f aca="false">IF(G69=0, "", F69/G69)</f>
        <v/>
      </c>
      <c r="I69" s="10" t="str">
        <f aca="false">IF(AND(C69="",D69=""),"",IF(C69="", D69*'Conversion Factors'!$C$4*E69/1000000000, C69*'Conversion Factors'!$C$3/1000000000000000))</f>
        <v/>
      </c>
      <c r="J69" s="11"/>
      <c r="K69" s="9"/>
      <c r="L69" s="9"/>
      <c r="N69" s="8"/>
      <c r="O69" s="9"/>
    </row>
    <row r="70" customFormat="false" ht="12.8" hidden="false" customHeight="false" outlineLevel="0" collapsed="false">
      <c r="A70" s="8"/>
      <c r="B70" s="2" t="str">
        <f aca="false">IF(OR(I70=0, H70=""), "", I70*H70)</f>
        <v/>
      </c>
      <c r="D70" s="9"/>
      <c r="H70" s="2" t="str">
        <f aca="false">IF(G70=0, "", F70/G70)</f>
        <v/>
      </c>
      <c r="I70" s="10" t="str">
        <f aca="false">IF(AND(C70="",D70=""),"",IF(C70="", D70*'Conversion Factors'!$C$4*E70/1000000000, C70*'Conversion Factors'!$C$3/1000000000000000))</f>
        <v/>
      </c>
      <c r="J70" s="11"/>
      <c r="K70" s="9"/>
      <c r="L70" s="9"/>
      <c r="N70" s="8"/>
      <c r="O70" s="9"/>
    </row>
    <row r="71" customFormat="false" ht="12.8" hidden="false" customHeight="false" outlineLevel="0" collapsed="false">
      <c r="A71" s="8"/>
      <c r="B71" s="2" t="str">
        <f aca="false">IF(OR(I71=0, H71=""), "", I71*H71)</f>
        <v/>
      </c>
      <c r="D71" s="9"/>
      <c r="H71" s="2" t="str">
        <f aca="false">IF(G71=0, "", F71/G71)</f>
        <v/>
      </c>
      <c r="I71" s="10" t="str">
        <f aca="false">IF(AND(C71="",D71=""),"",IF(C71="", D71*'Conversion Factors'!$C$4*E71/1000000000, C71*'Conversion Factors'!$C$3/1000000000000000))</f>
        <v/>
      </c>
      <c r="J71" s="11"/>
      <c r="K71" s="9"/>
      <c r="L71" s="9"/>
      <c r="N71" s="8"/>
      <c r="O71" s="9"/>
    </row>
    <row r="72" customFormat="false" ht="12.8" hidden="false" customHeight="false" outlineLevel="0" collapsed="false">
      <c r="A72" s="8"/>
      <c r="B72" s="2" t="str">
        <f aca="false">IF(OR(I72=0, H72=""), "", I72*H72)</f>
        <v/>
      </c>
      <c r="D72" s="9"/>
      <c r="H72" s="2" t="str">
        <f aca="false">IF(G72=0, "", F72/G72)</f>
        <v/>
      </c>
      <c r="I72" s="10" t="str">
        <f aca="false">IF(AND(C72="",D72=""),"",IF(C72="", D72*'Conversion Factors'!$C$4*E72/1000000000, C72*'Conversion Factors'!$C$3/1000000000000000))</f>
        <v/>
      </c>
      <c r="J72" s="11"/>
      <c r="K72" s="9"/>
      <c r="L72" s="9"/>
      <c r="N72" s="8"/>
      <c r="O72" s="9"/>
    </row>
    <row r="73" customFormat="false" ht="12.8" hidden="false" customHeight="false" outlineLevel="0" collapsed="false">
      <c r="A73" s="8"/>
      <c r="B73" s="2" t="str">
        <f aca="false">IF(OR(I73=0, H73=""), "", I73*H73)</f>
        <v/>
      </c>
      <c r="D73" s="9"/>
      <c r="H73" s="2" t="str">
        <f aca="false">IF(G73=0, "", F73/G73)</f>
        <v/>
      </c>
      <c r="I73" s="10" t="str">
        <f aca="false">IF(AND(C73="",D73=""),"",IF(C73="", D73*'Conversion Factors'!$C$4*E73/1000000000, C73*'Conversion Factors'!$C$3/1000000000000000))</f>
        <v/>
      </c>
      <c r="J73" s="11"/>
      <c r="K73" s="9"/>
      <c r="L73" s="9"/>
      <c r="N73" s="8"/>
      <c r="O73" s="9"/>
    </row>
    <row r="74" customFormat="false" ht="12.8" hidden="false" customHeight="false" outlineLevel="0" collapsed="false">
      <c r="A74" s="8"/>
      <c r="B74" s="2" t="str">
        <f aca="false">IF(OR(I74=0, H74=""), "", I74*H74)</f>
        <v/>
      </c>
      <c r="D74" s="9"/>
      <c r="H74" s="2" t="str">
        <f aca="false">IF(G74=0, "", F74/G74)</f>
        <v/>
      </c>
      <c r="I74" s="10" t="str">
        <f aca="false">IF(AND(C74="",D74=""),"",IF(C74="", D74*'Conversion Factors'!$C$4*E74/1000000000, C74*'Conversion Factors'!$C$3/1000000000000000))</f>
        <v/>
      </c>
      <c r="J74" s="11"/>
      <c r="K74" s="9"/>
      <c r="L74" s="9"/>
      <c r="N74" s="8"/>
      <c r="O74" s="9"/>
    </row>
    <row r="75" customFormat="false" ht="12.8" hidden="false" customHeight="false" outlineLevel="0" collapsed="false">
      <c r="A75" s="8"/>
      <c r="B75" s="2" t="str">
        <f aca="false">IF(OR(I75=0, H75=""), "", I75*H75)</f>
        <v/>
      </c>
      <c r="D75" s="9"/>
      <c r="H75" s="2" t="str">
        <f aca="false">IF(G75=0, "", F75/G75)</f>
        <v/>
      </c>
      <c r="I75" s="10" t="str">
        <f aca="false">IF(AND(C75="",D75=""),"",IF(C75="", D75*'Conversion Factors'!$C$4*E75/1000000000, C75*'Conversion Factors'!$C$3/1000000000000000))</f>
        <v/>
      </c>
      <c r="J75" s="11"/>
      <c r="K75" s="9"/>
      <c r="L75" s="9"/>
      <c r="N75" s="8"/>
      <c r="O75" s="9"/>
    </row>
    <row r="76" customFormat="false" ht="12.8" hidden="false" customHeight="false" outlineLevel="0" collapsed="false">
      <c r="A76" s="8"/>
      <c r="B76" s="2" t="str">
        <f aca="false">IF(OR(I76=0, H76=""), "", I76*H76)</f>
        <v/>
      </c>
      <c r="D76" s="9"/>
      <c r="H76" s="2" t="str">
        <f aca="false">IF(G76=0, "", F76/G76)</f>
        <v/>
      </c>
      <c r="I76" s="10" t="str">
        <f aca="false">IF(AND(C76="",D76=""),"",IF(C76="", D76*'Conversion Factors'!$C$4*E76/1000000000, C76*'Conversion Factors'!$C$3/1000000000000000))</f>
        <v/>
      </c>
      <c r="J76" s="11"/>
      <c r="K76" s="9"/>
      <c r="L76" s="9"/>
      <c r="N76" s="8"/>
      <c r="O76" s="9"/>
    </row>
    <row r="77" customFormat="false" ht="12.8" hidden="false" customHeight="false" outlineLevel="0" collapsed="false">
      <c r="A77" s="8"/>
      <c r="B77" s="2" t="str">
        <f aca="false">IF(OR(I77=0, H77=""), "", I77*H77)</f>
        <v/>
      </c>
      <c r="D77" s="9"/>
      <c r="H77" s="2" t="str">
        <f aca="false">IF(G77=0, "", F77/G77)</f>
        <v/>
      </c>
      <c r="I77" s="10" t="str">
        <f aca="false">IF(AND(C77="",D77=""),"",IF(C77="", D77*'Conversion Factors'!$C$4*E77/1000000000, C77*'Conversion Factors'!$C$3/1000000000000000))</f>
        <v/>
      </c>
      <c r="J77" s="11"/>
      <c r="K77" s="9"/>
      <c r="L77" s="9"/>
      <c r="N77" s="8"/>
      <c r="O77" s="9"/>
    </row>
    <row r="78" customFormat="false" ht="12.8" hidden="false" customHeight="false" outlineLevel="0" collapsed="false">
      <c r="A78" s="8"/>
      <c r="B78" s="2" t="str">
        <f aca="false">IF(OR(I78=0, H78=""), "", I78*H78)</f>
        <v/>
      </c>
      <c r="D78" s="9"/>
      <c r="H78" s="2" t="str">
        <f aca="false">IF(G78=0, "", F78/G78)</f>
        <v/>
      </c>
      <c r="I78" s="10" t="str">
        <f aca="false">IF(AND(C78="",D78=""),"",IF(C78="", D78*'Conversion Factors'!$C$4*E78/1000000000, C78*'Conversion Factors'!$C$3/1000000000000000))</f>
        <v/>
      </c>
      <c r="J78" s="11"/>
      <c r="K78" s="9"/>
      <c r="L78" s="9"/>
      <c r="N78" s="8"/>
      <c r="O78" s="9"/>
    </row>
    <row r="79" customFormat="false" ht="12.8" hidden="false" customHeight="false" outlineLevel="0" collapsed="false">
      <c r="A79" s="8"/>
      <c r="B79" s="2" t="str">
        <f aca="false">IF(OR(I79=0, H79=""), "", I79*H79)</f>
        <v/>
      </c>
      <c r="D79" s="9"/>
      <c r="H79" s="2" t="str">
        <f aca="false">IF(G79=0, "", F79/G79)</f>
        <v/>
      </c>
      <c r="I79" s="10" t="str">
        <f aca="false">IF(AND(C79="",D79=""),"",IF(C79="", D79*'Conversion Factors'!$C$4*E79/1000000000, C79*'Conversion Factors'!$C$3/1000000000000000))</f>
        <v/>
      </c>
      <c r="J79" s="11"/>
      <c r="K79" s="9"/>
      <c r="L79" s="9"/>
      <c r="N79" s="8"/>
      <c r="O79" s="9"/>
    </row>
    <row r="80" customFormat="false" ht="12.8" hidden="false" customHeight="false" outlineLevel="0" collapsed="false">
      <c r="A80" s="8"/>
      <c r="B80" s="2" t="str">
        <f aca="false">IF(OR(I80=0, H80=""), "", I80*H80)</f>
        <v/>
      </c>
      <c r="D80" s="9"/>
      <c r="H80" s="2" t="str">
        <f aca="false">IF(G80=0, "", F80/G80)</f>
        <v/>
      </c>
      <c r="I80" s="10" t="str">
        <f aca="false">IF(AND(C80="",D80=""),"",IF(C80="", D80*'Conversion Factors'!$C$4*E80/1000000000, C80*'Conversion Factors'!$C$3/1000000000000000))</f>
        <v/>
      </c>
      <c r="J80" s="11"/>
      <c r="K80" s="9"/>
      <c r="L80" s="9"/>
      <c r="N80" s="8"/>
      <c r="O80" s="9"/>
    </row>
    <row r="81" customFormat="false" ht="12.8" hidden="false" customHeight="false" outlineLevel="0" collapsed="false">
      <c r="A81" s="8"/>
      <c r="B81" s="2" t="str">
        <f aca="false">IF(OR(I81=0, H81=""), "", I81*H81)</f>
        <v/>
      </c>
      <c r="D81" s="9"/>
      <c r="H81" s="2" t="str">
        <f aca="false">IF(G81=0, "", F81/G81)</f>
        <v/>
      </c>
      <c r="I81" s="10" t="str">
        <f aca="false">IF(AND(C81="",D81=""),"",IF(C81="", D81*'Conversion Factors'!$C$4*E81/1000000000, C81*'Conversion Factors'!$C$3/1000000000000000))</f>
        <v/>
      </c>
      <c r="J81" s="11"/>
      <c r="K81" s="9"/>
      <c r="L81" s="9"/>
      <c r="N81" s="8"/>
      <c r="O81" s="9"/>
    </row>
    <row r="82" customFormat="false" ht="12.8" hidden="false" customHeight="false" outlineLevel="0" collapsed="false">
      <c r="A82" s="8"/>
      <c r="B82" s="2" t="str">
        <f aca="false">IF(OR(I82=0, H82=""), "", I82*H82)</f>
        <v/>
      </c>
      <c r="D82" s="9"/>
      <c r="H82" s="2" t="str">
        <f aca="false">IF(G82=0, "", F82/G82)</f>
        <v/>
      </c>
      <c r="I82" s="10" t="str">
        <f aca="false">IF(AND(C82="",D82=""),"",IF(C82="", D82*'Conversion Factors'!$C$4*E82/1000000000, C82*'Conversion Factors'!$C$3/1000000000000000))</f>
        <v/>
      </c>
      <c r="J82" s="11"/>
      <c r="K82" s="9"/>
      <c r="L82" s="9"/>
      <c r="N82" s="8"/>
      <c r="O82" s="9"/>
    </row>
    <row r="83" customFormat="false" ht="12.8" hidden="false" customHeight="false" outlineLevel="0" collapsed="false">
      <c r="A83" s="8"/>
      <c r="B83" s="2" t="str">
        <f aca="false">IF(OR(I83=0, H83=""), "", I83*H83)</f>
        <v/>
      </c>
      <c r="D83" s="9"/>
      <c r="H83" s="2" t="str">
        <f aca="false">IF(G83=0, "", F83/G83)</f>
        <v/>
      </c>
      <c r="I83" s="10" t="str">
        <f aca="false">IF(AND(C83="",D83=""),"",IF(C83="", D83*'Conversion Factors'!$C$4*E83/1000000000, C83*'Conversion Factors'!$C$3/1000000000000000))</f>
        <v/>
      </c>
      <c r="J83" s="11"/>
      <c r="K83" s="9"/>
      <c r="L83" s="9"/>
      <c r="N83" s="8"/>
      <c r="O83" s="9"/>
    </row>
    <row r="84" customFormat="false" ht="12.8" hidden="false" customHeight="false" outlineLevel="0" collapsed="false">
      <c r="A84" s="8"/>
      <c r="B84" s="2" t="str">
        <f aca="false">IF(OR(I84=0, H84=""), "", I84*H84)</f>
        <v/>
      </c>
      <c r="D84" s="9"/>
      <c r="H84" s="2" t="str">
        <f aca="false">IF(G84=0, "", F84/G84)</f>
        <v/>
      </c>
      <c r="I84" s="10" t="str">
        <f aca="false">IF(AND(C84="",D84=""),"",IF(C84="", D84*'Conversion Factors'!$C$4*E84/1000000000, C84*'Conversion Factors'!$C$3/1000000000000000))</f>
        <v/>
      </c>
      <c r="J84" s="11"/>
      <c r="K84" s="9"/>
      <c r="L84" s="9"/>
      <c r="N84" s="8"/>
      <c r="O84" s="9"/>
    </row>
    <row r="85" customFormat="false" ht="12.8" hidden="false" customHeight="false" outlineLevel="0" collapsed="false">
      <c r="A85" s="8"/>
      <c r="B85" s="2" t="str">
        <f aca="false">IF(OR(I85=0, H85=""), "", I85*H85)</f>
        <v/>
      </c>
      <c r="D85" s="9"/>
      <c r="H85" s="2" t="str">
        <f aca="false">IF(G85=0, "", F85/G85)</f>
        <v/>
      </c>
      <c r="I85" s="10" t="str">
        <f aca="false">IF(AND(C85="",D85=""),"",IF(C85="", D85*'Conversion Factors'!$C$4*E85/1000000000, C85*'Conversion Factors'!$C$3/1000000000000000))</f>
        <v/>
      </c>
      <c r="J85" s="11"/>
      <c r="K85" s="9"/>
      <c r="L85" s="9"/>
      <c r="N85" s="8"/>
      <c r="O85" s="9"/>
    </row>
    <row r="86" customFormat="false" ht="12.8" hidden="false" customHeight="false" outlineLevel="0" collapsed="false">
      <c r="A86" s="8"/>
      <c r="B86" s="2" t="str">
        <f aca="false">IF(OR(I86=0, H86=""), "", I86*H86)</f>
        <v/>
      </c>
      <c r="D86" s="9"/>
      <c r="H86" s="2" t="str">
        <f aca="false">IF(G86=0, "", F86/G86)</f>
        <v/>
      </c>
      <c r="I86" s="10" t="str">
        <f aca="false">IF(AND(C86="",D86=""),"",IF(C86="", D86*'Conversion Factors'!$C$4*E86/1000000000, C86*'Conversion Factors'!$C$3/1000000000000000))</f>
        <v/>
      </c>
      <c r="J86" s="11"/>
      <c r="K86" s="9"/>
      <c r="L86" s="9"/>
      <c r="N86" s="8"/>
      <c r="O86" s="9"/>
    </row>
    <row r="87" customFormat="false" ht="12.8" hidden="false" customHeight="false" outlineLevel="0" collapsed="false">
      <c r="A87" s="8"/>
      <c r="B87" s="2" t="str">
        <f aca="false">IF(OR(I87=0, H87=""), "", I87*H87)</f>
        <v/>
      </c>
      <c r="D87" s="9"/>
      <c r="H87" s="2" t="str">
        <f aca="false">IF(G87=0, "", F87/G87)</f>
        <v/>
      </c>
      <c r="I87" s="10" t="str">
        <f aca="false">IF(AND(C87="",D87=""),"",IF(C87="", D87*'Conversion Factors'!$C$4*E87/1000000000, C87*'Conversion Factors'!$C$3/1000000000000000))</f>
        <v/>
      </c>
      <c r="J87" s="11"/>
      <c r="K87" s="9"/>
      <c r="L87" s="9"/>
      <c r="N87" s="8"/>
      <c r="O87" s="9"/>
    </row>
    <row r="88" customFormat="false" ht="12.8" hidden="false" customHeight="false" outlineLevel="0" collapsed="false">
      <c r="A88" s="8"/>
      <c r="B88" s="2" t="str">
        <f aca="false">IF(OR(I88=0, H88=""), "", I88*H88)</f>
        <v/>
      </c>
      <c r="D88" s="9"/>
      <c r="H88" s="2" t="str">
        <f aca="false">IF(G88=0, "", F88/G88)</f>
        <v/>
      </c>
      <c r="I88" s="10" t="str">
        <f aca="false">IF(AND(C88="",D88=""),"",IF(C88="", D88*'Conversion Factors'!$C$4*E88/1000000000, C88*'Conversion Factors'!$C$3/1000000000000000))</f>
        <v/>
      </c>
      <c r="J88" s="11"/>
      <c r="K88" s="9"/>
      <c r="L88" s="9"/>
      <c r="N88" s="8"/>
      <c r="O88" s="9"/>
    </row>
    <row r="89" customFormat="false" ht="12.8" hidden="false" customHeight="false" outlineLevel="0" collapsed="false">
      <c r="A89" s="8"/>
      <c r="B89" s="2" t="str">
        <f aca="false">IF(OR(I89=0, H89=""), "", I89*H89)</f>
        <v/>
      </c>
      <c r="D89" s="9"/>
      <c r="H89" s="2" t="str">
        <f aca="false">IF(G89=0, "", F89/G89)</f>
        <v/>
      </c>
      <c r="I89" s="10" t="str">
        <f aca="false">IF(AND(C89="",D89=""),"",IF(C89="", D89*'Conversion Factors'!$C$4*E89/1000000000, C89*'Conversion Factors'!$C$3/1000000000000000))</f>
        <v/>
      </c>
      <c r="J89" s="11"/>
      <c r="K89" s="9"/>
      <c r="L89" s="9"/>
      <c r="N89" s="8"/>
      <c r="O89" s="9"/>
    </row>
    <row r="90" customFormat="false" ht="12.8" hidden="false" customHeight="false" outlineLevel="0" collapsed="false">
      <c r="A90" s="8"/>
      <c r="B90" s="2" t="str">
        <f aca="false">IF(OR(I90=0, H90=""), "", I90*H90)</f>
        <v/>
      </c>
      <c r="D90" s="9"/>
      <c r="H90" s="2" t="str">
        <f aca="false">IF(G90=0, "", F90/G90)</f>
        <v/>
      </c>
      <c r="I90" s="10" t="str">
        <f aca="false">IF(AND(C90="",D90=""),"",IF(C90="", D90*'Conversion Factors'!$C$4*E90/1000000000, C90*'Conversion Factors'!$C$3/1000000000000000))</f>
        <v/>
      </c>
      <c r="J90" s="11"/>
      <c r="K90" s="9"/>
      <c r="L90" s="9"/>
      <c r="N90" s="8"/>
      <c r="O90" s="9"/>
    </row>
    <row r="91" customFormat="false" ht="12.8" hidden="false" customHeight="false" outlineLevel="0" collapsed="false">
      <c r="A91" s="8"/>
      <c r="B91" s="2" t="str">
        <f aca="false">IF(OR(I91=0, H91=""), "", I91*H91)</f>
        <v/>
      </c>
      <c r="D91" s="9"/>
      <c r="H91" s="2" t="str">
        <f aca="false">IF(G91=0, "", F91/G91)</f>
        <v/>
      </c>
      <c r="I91" s="10" t="str">
        <f aca="false">IF(AND(C91="",D91=""),"",IF(C91="", D91*'Conversion Factors'!$C$4*E91/1000000000, C91*'Conversion Factors'!$C$3/1000000000000000))</f>
        <v/>
      </c>
      <c r="J91" s="11"/>
      <c r="K91" s="9"/>
      <c r="L91" s="9"/>
      <c r="N91" s="8"/>
      <c r="O91" s="9"/>
    </row>
    <row r="92" customFormat="false" ht="12.8" hidden="false" customHeight="false" outlineLevel="0" collapsed="false">
      <c r="A92" s="8"/>
      <c r="B92" s="2" t="str">
        <f aca="false">IF(OR(I92=0, H92=""), "", I92*H92)</f>
        <v/>
      </c>
      <c r="D92" s="9"/>
      <c r="H92" s="2" t="str">
        <f aca="false">IF(G92=0, "", F92/G92)</f>
        <v/>
      </c>
      <c r="I92" s="10" t="str">
        <f aca="false">IF(AND(C92="",D92=""),"",IF(C92="", D92*'Conversion Factors'!$C$4*E92/1000000000, C92*'Conversion Factors'!$C$3/1000000000000000))</f>
        <v/>
      </c>
      <c r="J92" s="11"/>
      <c r="K92" s="9"/>
      <c r="L92" s="9"/>
      <c r="N92" s="8"/>
      <c r="O92" s="9"/>
    </row>
    <row r="93" customFormat="false" ht="12.8" hidden="false" customHeight="false" outlineLevel="0" collapsed="false">
      <c r="A93" s="8"/>
      <c r="B93" s="2" t="str">
        <f aca="false">IF(OR(I93=0, H93=""), "", I93*H93)</f>
        <v/>
      </c>
      <c r="D93" s="9"/>
      <c r="H93" s="2" t="str">
        <f aca="false">IF(G93=0, "", F93/G93)</f>
        <v/>
      </c>
      <c r="I93" s="10" t="str">
        <f aca="false">IF(AND(C93="",D93=""),"",IF(C93="", D93*'Conversion Factors'!$C$4*E93/1000000000, C93*'Conversion Factors'!$C$3/1000000000000000))</f>
        <v/>
      </c>
      <c r="J93" s="11"/>
      <c r="K93" s="9"/>
      <c r="L93" s="9"/>
      <c r="N93" s="8"/>
      <c r="O93" s="9"/>
    </row>
    <row r="94" customFormat="false" ht="12.8" hidden="false" customHeight="false" outlineLevel="0" collapsed="false">
      <c r="A94" s="8"/>
      <c r="B94" s="2" t="str">
        <f aca="false">IF(OR(I94=0, H94=""), "", I94*H94)</f>
        <v/>
      </c>
      <c r="D94" s="9"/>
      <c r="H94" s="2" t="str">
        <f aca="false">IF(G94=0, "", F94/G94)</f>
        <v/>
      </c>
      <c r="I94" s="10" t="str">
        <f aca="false">IF(AND(C94="",D94=""),"",IF(C94="", D94*'Conversion Factors'!$C$4*E94/1000000000, C94*'Conversion Factors'!$C$3/1000000000000000))</f>
        <v/>
      </c>
      <c r="J94" s="11"/>
      <c r="K94" s="9"/>
      <c r="L94" s="9"/>
      <c r="N94" s="8"/>
      <c r="O94" s="9"/>
    </row>
    <row r="95" customFormat="false" ht="12.8" hidden="false" customHeight="false" outlineLevel="0" collapsed="false">
      <c r="A95" s="8"/>
      <c r="B95" s="2" t="str">
        <f aca="false">IF(OR(I95=0, H95=""), "", I95*H95)</f>
        <v/>
      </c>
      <c r="D95" s="9"/>
      <c r="H95" s="2" t="str">
        <f aca="false">IF(G95=0, "", F95/G95)</f>
        <v/>
      </c>
      <c r="I95" s="10" t="str">
        <f aca="false">IF(AND(C95="",D95=""),"",IF(C95="", D95*'Conversion Factors'!$C$4*E95/1000000000, C95*'Conversion Factors'!$C$3/1000000000000000))</f>
        <v/>
      </c>
      <c r="J95" s="11"/>
      <c r="K95" s="9"/>
      <c r="L95" s="9"/>
      <c r="N95" s="8"/>
      <c r="O95" s="9"/>
    </row>
    <row r="96" customFormat="false" ht="12.8" hidden="false" customHeight="false" outlineLevel="0" collapsed="false">
      <c r="A96" s="8"/>
      <c r="B96" s="2" t="str">
        <f aca="false">IF(OR(I96=0, H96=""), "", I96*H96)</f>
        <v/>
      </c>
      <c r="D96" s="9"/>
      <c r="H96" s="2" t="str">
        <f aca="false">IF(G96=0, "", F96/G96)</f>
        <v/>
      </c>
      <c r="I96" s="10" t="str">
        <f aca="false">IF(AND(C96="",D96=""),"",IF(C96="", D96*'Conversion Factors'!$C$4*E96/1000000000, C96*'Conversion Factors'!$C$3/1000000000000000))</f>
        <v/>
      </c>
      <c r="J96" s="11"/>
      <c r="K96" s="9"/>
      <c r="L96" s="9"/>
      <c r="N96" s="8"/>
      <c r="O96" s="9"/>
    </row>
    <row r="97" customFormat="false" ht="12.8" hidden="false" customHeight="false" outlineLevel="0" collapsed="false">
      <c r="A97" s="8"/>
      <c r="B97" s="2" t="str">
        <f aca="false">IF(OR(I97=0, H97=""), "", I97*H97)</f>
        <v/>
      </c>
      <c r="D97" s="9"/>
      <c r="H97" s="2" t="str">
        <f aca="false">IF(G97=0, "", F97/G97)</f>
        <v/>
      </c>
      <c r="I97" s="10" t="str">
        <f aca="false">IF(AND(C97="",D97=""),"",IF(C97="", D97*'Conversion Factors'!$C$4*E97/1000000000, C97*'Conversion Factors'!$C$3/1000000000000000))</f>
        <v/>
      </c>
      <c r="J97" s="11"/>
      <c r="K97" s="9"/>
      <c r="L97" s="9"/>
      <c r="N97" s="8"/>
      <c r="O97" s="9"/>
    </row>
    <row r="98" customFormat="false" ht="12.8" hidden="false" customHeight="false" outlineLevel="0" collapsed="false">
      <c r="A98" s="8"/>
      <c r="B98" s="2" t="str">
        <f aca="false">IF(OR(I98=0, H98=""), "", I98*H98)</f>
        <v/>
      </c>
      <c r="D98" s="9"/>
      <c r="H98" s="2" t="str">
        <f aca="false">IF(G98=0, "", F98/G98)</f>
        <v/>
      </c>
      <c r="I98" s="10" t="str">
        <f aca="false">IF(AND(C98="",D98=""),"",IF(C98="", D98*'Conversion Factors'!$C$4*E98/1000000000, C98*'Conversion Factors'!$C$3/1000000000000000))</f>
        <v/>
      </c>
      <c r="J98" s="11"/>
      <c r="K98" s="9"/>
      <c r="L98" s="9"/>
      <c r="N98" s="8"/>
      <c r="O98" s="9"/>
    </row>
    <row r="99" customFormat="false" ht="12.8" hidden="false" customHeight="false" outlineLevel="0" collapsed="false">
      <c r="A99" s="8"/>
      <c r="B99" s="2" t="str">
        <f aca="false">IF(OR(I99=0, H99=""), "", I99*H99)</f>
        <v/>
      </c>
      <c r="D99" s="9"/>
      <c r="H99" s="2" t="str">
        <f aca="false">IF(G99=0, "", F99/G99)</f>
        <v/>
      </c>
      <c r="I99" s="10" t="str">
        <f aca="false">IF(AND(C99="",D99=""),"",IF(C99="", D99*'Conversion Factors'!$C$4*E99/1000000000, C99*'Conversion Factors'!$C$3/1000000000000000))</f>
        <v/>
      </c>
      <c r="J99" s="11"/>
      <c r="K99" s="9"/>
      <c r="L99" s="9"/>
      <c r="N99" s="8"/>
      <c r="O99" s="9"/>
    </row>
    <row r="100" customFormat="false" ht="12.8" hidden="false" customHeight="false" outlineLevel="0" collapsed="false">
      <c r="A100" s="8"/>
      <c r="B100" s="2" t="str">
        <f aca="false">IF(OR(I100=0, H100=""), "", I100*H100)</f>
        <v/>
      </c>
      <c r="D100" s="9"/>
      <c r="H100" s="2" t="str">
        <f aca="false">IF(G100=0, "", F100/G100)</f>
        <v/>
      </c>
      <c r="I100" s="10" t="str">
        <f aca="false">IF(AND(C100="",D100=""),"",IF(C100="", D100*'Conversion Factors'!$C$4*E100/1000000000, C100*'Conversion Factors'!$C$3/1000000000000000))</f>
        <v/>
      </c>
      <c r="J100" s="11"/>
      <c r="K100" s="9"/>
      <c r="L100" s="9"/>
      <c r="N100" s="8"/>
      <c r="O100" s="9"/>
    </row>
    <row r="101" customFormat="false" ht="12.8" hidden="false" customHeight="false" outlineLevel="0" collapsed="false">
      <c r="A101" s="8"/>
      <c r="B101" s="2" t="str">
        <f aca="false">IF(OR(I101=0, H101=""), "", I101*H101)</f>
        <v/>
      </c>
      <c r="D101" s="9"/>
      <c r="H101" s="2" t="str">
        <f aca="false">IF(G101=0, "", F101/G101)</f>
        <v/>
      </c>
      <c r="I101" s="10" t="str">
        <f aca="false">IF(AND(C101="",D101=""),"",IF(C101="", D101*'Conversion Factors'!$C$4*E101/1000000000, C101*'Conversion Factors'!$C$3/1000000000000000))</f>
        <v/>
      </c>
      <c r="J101" s="11"/>
      <c r="K101" s="9"/>
      <c r="L101" s="9"/>
      <c r="N101" s="8"/>
      <c r="O101" s="9"/>
    </row>
    <row r="102" customFormat="false" ht="12.8" hidden="false" customHeight="false" outlineLevel="0" collapsed="false">
      <c r="A102" s="8"/>
      <c r="B102" s="2" t="str">
        <f aca="false">IF(OR(I102=0, H102=""), "", I102*H102)</f>
        <v/>
      </c>
      <c r="D102" s="9"/>
      <c r="H102" s="2" t="str">
        <f aca="false">IF(G102=0, "", F102/G102)</f>
        <v/>
      </c>
      <c r="I102" s="10" t="str">
        <f aca="false">IF(AND(C102="",D102=""),"",IF(C102="", D102*'Conversion Factors'!$C$4*E102/1000000000, C102*'Conversion Factors'!$C$3/1000000000000000))</f>
        <v/>
      </c>
      <c r="J102" s="11"/>
      <c r="K102" s="9"/>
      <c r="L102" s="9"/>
      <c r="N102" s="8"/>
      <c r="O102" s="9"/>
    </row>
    <row r="103" customFormat="false" ht="12.8" hidden="false" customHeight="false" outlineLevel="0" collapsed="false">
      <c r="A103" s="8"/>
      <c r="B103" s="2" t="str">
        <f aca="false">IF(OR(I103=0, H103=""), "", I103*H103)</f>
        <v/>
      </c>
      <c r="D103" s="9"/>
      <c r="H103" s="2" t="str">
        <f aca="false">IF(G103=0, "", F103/G103)</f>
        <v/>
      </c>
      <c r="I103" s="10" t="str">
        <f aca="false">IF(AND(C103="",D103=""),"",IF(C103="", D103*'Conversion Factors'!$C$4*E103/1000000000, C103*'Conversion Factors'!$C$3/1000000000000000))</f>
        <v/>
      </c>
      <c r="J103" s="11"/>
      <c r="K103" s="9"/>
      <c r="L103" s="9"/>
      <c r="N103" s="8"/>
      <c r="O103" s="9"/>
    </row>
    <row r="104" customFormat="false" ht="12.8" hidden="false" customHeight="false" outlineLevel="0" collapsed="false">
      <c r="A104" s="8"/>
      <c r="B104" s="2" t="str">
        <f aca="false">IF(OR(I104=0, H104=""), "", I104*H104)</f>
        <v/>
      </c>
      <c r="D104" s="9"/>
      <c r="H104" s="2" t="str">
        <f aca="false">IF(G104=0, "", F104/G104)</f>
        <v/>
      </c>
      <c r="I104" s="10" t="str">
        <f aca="false">IF(AND(C104="",D104=""),"",IF(C104="", D104*'Conversion Factors'!$C$4*E104/1000000000, C104*'Conversion Factors'!$C$3/1000000000000000))</f>
        <v/>
      </c>
      <c r="J104" s="11"/>
      <c r="K104" s="9"/>
      <c r="L104" s="9"/>
      <c r="N104" s="8"/>
      <c r="O104" s="9"/>
    </row>
    <row r="105" customFormat="false" ht="12.8" hidden="false" customHeight="false" outlineLevel="0" collapsed="false">
      <c r="A105" s="8"/>
      <c r="B105" s="2" t="str">
        <f aca="false">IF(OR(I105=0, H105=""), "", I105*H105)</f>
        <v/>
      </c>
      <c r="D105" s="9"/>
      <c r="H105" s="2" t="str">
        <f aca="false">IF(G105=0, "", F105/G105)</f>
        <v/>
      </c>
      <c r="I105" s="10" t="str">
        <f aca="false">IF(AND(C105="",D105=""),"",IF(C105="", D105*'Conversion Factors'!$C$4*E105/1000000000, C105*'Conversion Factors'!$C$3/1000000000000000))</f>
        <v/>
      </c>
      <c r="J105" s="11"/>
      <c r="K105" s="9"/>
      <c r="L105" s="9"/>
      <c r="N105" s="8"/>
      <c r="O105" s="9"/>
    </row>
    <row r="106" customFormat="false" ht="12.8" hidden="false" customHeight="false" outlineLevel="0" collapsed="false">
      <c r="A106" s="8"/>
      <c r="B106" s="2" t="str">
        <f aca="false">IF(OR(I106=0, H106=""), "", I106*H106)</f>
        <v/>
      </c>
      <c r="D106" s="9"/>
      <c r="H106" s="2" t="str">
        <f aca="false">IF(G106=0, "", F106/G106)</f>
        <v/>
      </c>
      <c r="I106" s="10" t="str">
        <f aca="false">IF(AND(C106="",D106=""),"",IF(C106="", D106*'Conversion Factors'!$C$4*E106/1000000000, C106*'Conversion Factors'!$C$3/1000000000000000))</f>
        <v/>
      </c>
      <c r="J106" s="11"/>
      <c r="K106" s="9"/>
      <c r="L106" s="9"/>
      <c r="N106" s="8"/>
      <c r="O106" s="9"/>
    </row>
    <row r="107" customFormat="false" ht="12.8" hidden="false" customHeight="false" outlineLevel="0" collapsed="false">
      <c r="A107" s="8"/>
      <c r="B107" s="2" t="str">
        <f aca="false">IF(OR(I107=0, H107=""), "", I107*H107)</f>
        <v/>
      </c>
      <c r="D107" s="9"/>
      <c r="H107" s="2" t="str">
        <f aca="false">IF(G107=0, "", F107/G107)</f>
        <v/>
      </c>
      <c r="I107" s="10" t="str">
        <f aca="false">IF(AND(C107="",D107=""),"",IF(C107="", D107*'Conversion Factors'!$C$4*E107/1000000000, C107*'Conversion Factors'!$C$3/1000000000000000))</f>
        <v/>
      </c>
      <c r="J107" s="11"/>
      <c r="K107" s="9"/>
      <c r="L107" s="9"/>
      <c r="N107" s="8"/>
      <c r="O107" s="9"/>
    </row>
    <row r="108" customFormat="false" ht="12.8" hidden="false" customHeight="false" outlineLevel="0" collapsed="false">
      <c r="A108" s="8"/>
      <c r="B108" s="2" t="str">
        <f aca="false">IF(OR(I108=0, H108=""), "", I108*H108)</f>
        <v/>
      </c>
      <c r="D108" s="9"/>
      <c r="H108" s="2" t="str">
        <f aca="false">IF(G108=0, "", F108/G108)</f>
        <v/>
      </c>
      <c r="I108" s="10" t="str">
        <f aca="false">IF(AND(C108="",D108=""),"",IF(C108="", D108*'Conversion Factors'!$C$4*E108/1000000000, C108*'Conversion Factors'!$C$3/1000000000000000))</f>
        <v/>
      </c>
      <c r="J108" s="11"/>
      <c r="K108" s="9"/>
      <c r="L108" s="9"/>
      <c r="N108" s="8"/>
      <c r="O108" s="9"/>
    </row>
    <row r="109" customFormat="false" ht="12.8" hidden="false" customHeight="false" outlineLevel="0" collapsed="false">
      <c r="A109" s="8"/>
      <c r="B109" s="2" t="str">
        <f aca="false">IF(OR(I109=0, H109=""), "", I109*H109)</f>
        <v/>
      </c>
      <c r="D109" s="9"/>
      <c r="H109" s="2" t="str">
        <f aca="false">IF(G109=0, "", F109/G109)</f>
        <v/>
      </c>
      <c r="I109" s="10" t="str">
        <f aca="false">IF(AND(C109="",D109=""),"",IF(C109="", D109*'Conversion Factors'!$C$4*E109/1000000000, C109*'Conversion Factors'!$C$3/1000000000000000))</f>
        <v/>
      </c>
      <c r="J109" s="11"/>
      <c r="K109" s="9"/>
      <c r="L109" s="9"/>
      <c r="N109" s="8"/>
      <c r="O109" s="9"/>
    </row>
    <row r="110" customFormat="false" ht="12.8" hidden="false" customHeight="false" outlineLevel="0" collapsed="false">
      <c r="A110" s="8"/>
      <c r="B110" s="2" t="str">
        <f aca="false">IF(OR(I110=0, H110=""), "", I110*H110)</f>
        <v/>
      </c>
      <c r="D110" s="9"/>
      <c r="H110" s="2" t="str">
        <f aca="false">IF(G110=0, "", F110/G110)</f>
        <v/>
      </c>
      <c r="I110" s="10" t="str">
        <f aca="false">IF(AND(C110="",D110=""),"",IF(C110="", D110*'Conversion Factors'!$C$4*E110/1000000000, C110*'Conversion Factors'!$C$3/1000000000000000))</f>
        <v/>
      </c>
      <c r="J110" s="11"/>
      <c r="K110" s="9"/>
      <c r="L110" s="9"/>
      <c r="N110" s="8"/>
      <c r="O110" s="9"/>
    </row>
    <row r="111" customFormat="false" ht="12.8" hidden="false" customHeight="false" outlineLevel="0" collapsed="false">
      <c r="A111" s="8"/>
      <c r="B111" s="2" t="str">
        <f aca="false">IF(OR(I111=0, H111=""), "", I111*H111)</f>
        <v/>
      </c>
      <c r="D111" s="9"/>
      <c r="H111" s="2" t="str">
        <f aca="false">IF(G111=0, "", F111/G111)</f>
        <v/>
      </c>
      <c r="I111" s="10" t="str">
        <f aca="false">IF(AND(C111="",D111=""),"",IF(C111="", D111*'Conversion Factors'!$C$4*E111/1000000000, C111*'Conversion Factors'!$C$3/1000000000000000))</f>
        <v/>
      </c>
      <c r="J111" s="11"/>
      <c r="K111" s="9"/>
      <c r="L111" s="9"/>
      <c r="N111" s="8"/>
      <c r="O111" s="9"/>
    </row>
    <row r="112" customFormat="false" ht="12.8" hidden="false" customHeight="false" outlineLevel="0" collapsed="false">
      <c r="A112" s="8"/>
      <c r="B112" s="2" t="str">
        <f aca="false">IF(OR(I112=0, H112=""), "", I112*H112)</f>
        <v/>
      </c>
      <c r="D112" s="9"/>
      <c r="H112" s="2" t="str">
        <f aca="false">IF(G112=0, "", F112/G112)</f>
        <v/>
      </c>
      <c r="I112" s="10" t="str">
        <f aca="false">IF(AND(C112="",D112=""),"",IF(C112="", D112*'Conversion Factors'!$C$4*E112/1000000000, C112*'Conversion Factors'!$C$3/1000000000000000))</f>
        <v/>
      </c>
      <c r="J112" s="11"/>
      <c r="K112" s="9"/>
      <c r="L112" s="9"/>
      <c r="N112" s="8"/>
      <c r="O112" s="9"/>
    </row>
    <row r="113" customFormat="false" ht="12.8" hidden="false" customHeight="false" outlineLevel="0" collapsed="false">
      <c r="A113" s="8"/>
      <c r="B113" s="2" t="str">
        <f aca="false">IF(OR(I113=0, H113=""), "", I113*H113)</f>
        <v/>
      </c>
      <c r="D113" s="9"/>
      <c r="H113" s="2" t="str">
        <f aca="false">IF(G113=0, "", F113/G113)</f>
        <v/>
      </c>
      <c r="I113" s="10" t="str">
        <f aca="false">IF(AND(C113="",D113=""),"",IF(C113="", D113*'Conversion Factors'!$C$4*E113/1000000000, C113*'Conversion Factors'!$C$3/1000000000000000))</f>
        <v/>
      </c>
      <c r="J113" s="11"/>
      <c r="K113" s="9"/>
      <c r="L113" s="9"/>
      <c r="N113" s="8"/>
      <c r="O113" s="9"/>
    </row>
    <row r="114" customFormat="false" ht="12.8" hidden="false" customHeight="false" outlineLevel="0" collapsed="false">
      <c r="A114" s="8"/>
      <c r="B114" s="2" t="str">
        <f aca="false">IF(OR(I114=0, H114=""), "", I114*H114)</f>
        <v/>
      </c>
      <c r="D114" s="9"/>
      <c r="E114" s="9"/>
      <c r="H114" s="2" t="str">
        <f aca="false">IF(G114=0, "", F114/G114)</f>
        <v/>
      </c>
      <c r="I114" s="10" t="str">
        <f aca="false">IF(AND(C114="",D114=""),"",IF(C114="", D114*'Conversion Factors'!$C$4*E114/1000000000, C114*'Conversion Factors'!$C$3/1000000000000000))</f>
        <v/>
      </c>
      <c r="J114" s="11"/>
      <c r="K114" s="9"/>
      <c r="L114" s="9"/>
      <c r="N114" s="8"/>
      <c r="O114" s="9"/>
    </row>
    <row r="115" customFormat="false" ht="12.8" hidden="false" customHeight="false" outlineLevel="0" collapsed="false">
      <c r="A115" s="8"/>
      <c r="B115" s="5"/>
      <c r="C115" s="7"/>
      <c r="D115" s="9"/>
      <c r="H115" s="2" t="str">
        <f aca="false">IF(G115=0, "", F115/G115)</f>
        <v/>
      </c>
      <c r="I115" s="10" t="str">
        <f aca="false">IF(AND(C115="",D115=""),"",IF(C115="", D115*'Conversion Factors'!$C$4*E115/1000000000, C115*'Conversion Factors'!$C$3/1000000000000000))</f>
        <v/>
      </c>
      <c r="N115" s="8"/>
      <c r="O115" s="9"/>
    </row>
    <row r="116" customFormat="false" ht="12.8" hidden="false" customHeight="false" outlineLevel="0" collapsed="false">
      <c r="A116" s="8"/>
      <c r="D116" s="9"/>
      <c r="H116" s="2" t="str">
        <f aca="false">IF(G116=0, "", F116/G116)</f>
        <v/>
      </c>
      <c r="I116" s="10" t="str">
        <f aca="false">IF(AND(C116="",D116=""),"",IF(C116="", D116*'Conversion Factors'!$C$4*E116/1000000000, C116*'Conversion Factors'!$C$3/1000000000000000))</f>
        <v/>
      </c>
      <c r="N116" s="8"/>
      <c r="O116" s="9"/>
    </row>
    <row r="117" customFormat="false" ht="12.8" hidden="false" customHeight="false" outlineLevel="0" collapsed="false">
      <c r="A117" s="8"/>
      <c r="B117" s="2" t="str">
        <f aca="false">IF(OR(I117=0, H117=""), "", I117*H117)</f>
        <v/>
      </c>
      <c r="D117" s="9"/>
      <c r="H117" s="2" t="str">
        <f aca="false">IF(G117=0, "", F117/G117)</f>
        <v/>
      </c>
      <c r="I117" s="10" t="str">
        <f aca="false">IF(AND(C117="",D117=""),"",IF(C117="", D117*'Conversion Factors'!$C$4*E117/1000000000, C117*'Conversion Factors'!$C$3/1000000000000000))</f>
        <v/>
      </c>
      <c r="N117" s="8"/>
      <c r="O117" s="9"/>
    </row>
    <row r="118" customFormat="false" ht="12.8" hidden="false" customHeight="false" outlineLevel="0" collapsed="false">
      <c r="A118" s="8"/>
      <c r="B118" s="2" t="str">
        <f aca="false">IF(OR(I118=0, H118=""), "", I118*H118)</f>
        <v/>
      </c>
      <c r="D118" s="9"/>
      <c r="H118" s="2" t="str">
        <f aca="false">IF(G118=0, "", F118/G118)</f>
        <v/>
      </c>
      <c r="I118" s="10" t="str">
        <f aca="false">IF(AND(C118="",D118=""),"",IF(C118="", D118*'Conversion Factors'!$C$4*E118/1000000000, C118*'Conversion Factors'!$C$3/1000000000000000))</f>
        <v/>
      </c>
      <c r="N118" s="8"/>
      <c r="O118" s="15"/>
    </row>
    <row r="119" customFormat="false" ht="12.8" hidden="false" customHeight="false" outlineLevel="0" collapsed="false">
      <c r="A119" s="8"/>
      <c r="B119" s="2" t="str">
        <f aca="false">IF(OR(I119=0, H119=""), "", I119*H119)</f>
        <v/>
      </c>
      <c r="D119" s="9"/>
      <c r="H119" s="2" t="str">
        <f aca="false">IF(G119=0, "", F119/G119)</f>
        <v/>
      </c>
      <c r="I119" s="10" t="str">
        <f aca="false">IF(AND(C119="",D119=""),"",IF(C119="", D119*'Conversion Factors'!$C$4*E119/1000000000, C119*'Conversion Factors'!$C$3/1000000000000000))</f>
        <v/>
      </c>
      <c r="N119" s="8"/>
      <c r="O119" s="15"/>
    </row>
    <row r="120" customFormat="false" ht="12.8" hidden="false" customHeight="false" outlineLevel="0" collapsed="false">
      <c r="A120" s="8"/>
      <c r="B120" s="2" t="str">
        <f aca="false">IF(OR(I120=0, H120=""), "", I120*H120)</f>
        <v/>
      </c>
      <c r="D120" s="9"/>
      <c r="H120" s="2" t="str">
        <f aca="false">IF(G120=0, "", F120/G120)</f>
        <v/>
      </c>
      <c r="I120" s="10" t="str">
        <f aca="false">IF(AND(C120="",D120=""),"",IF(C120="", D120*'Conversion Factors'!$C$4*E120/1000000000, C120*'Conversion Factors'!$C$3/1000000000000000))</f>
        <v/>
      </c>
    </row>
    <row r="121" customFormat="false" ht="12.8" hidden="false" customHeight="false" outlineLevel="0" collapsed="false">
      <c r="A121" s="8"/>
      <c r="B121" s="2" t="str">
        <f aca="false">IF(OR(I121=0, H121=""), "", I121*H121)</f>
        <v/>
      </c>
      <c r="D121" s="9"/>
      <c r="H121" s="2" t="str">
        <f aca="false">IF(G121=0, "", F121/G121)</f>
        <v/>
      </c>
      <c r="I121" s="10" t="str">
        <f aca="false">IF(AND(C121="",D121=""),"",IF(C121="", D121*'Conversion Factors'!$C$4*E121/1000000000, C121*'Conversion Factors'!$C$3/1000000000000000))</f>
        <v/>
      </c>
    </row>
    <row r="122" customFormat="false" ht="12.8" hidden="false" customHeight="false" outlineLevel="0" collapsed="false">
      <c r="A122" s="8"/>
      <c r="B122" s="2" t="str">
        <f aca="false">IF(OR(I122=0, H122=""), "", I122*H122)</f>
        <v/>
      </c>
      <c r="D122" s="9"/>
      <c r="H122" s="2" t="str">
        <f aca="false">IF(G122=0, "", F122/G122)</f>
        <v/>
      </c>
      <c r="I122" s="10" t="str">
        <f aca="false">IF(AND(C122="",D122=""),"",IF(C122="", D122*'Conversion Factors'!$C$4*E122/1000000000, C122*'Conversion Factors'!$C$3/1000000000000000))</f>
        <v/>
      </c>
    </row>
    <row r="123" customFormat="false" ht="12.8" hidden="false" customHeight="false" outlineLevel="0" collapsed="false">
      <c r="A123" s="8"/>
      <c r="B123" s="2" t="str">
        <f aca="false">IF(OR(I123=0, H123=""), "", I123*H123)</f>
        <v/>
      </c>
      <c r="D123" s="9"/>
      <c r="H123" s="2" t="str">
        <f aca="false">IF(G123=0, "", F123/G123)</f>
        <v/>
      </c>
      <c r="I123" s="10" t="str">
        <f aca="false">IF(AND(C123="",D123=""),"",IF(C123="", D123*'Conversion Factors'!$C$4*E123/1000000000, C123*'Conversion Factors'!$C$3/1000000000000000))</f>
        <v/>
      </c>
    </row>
    <row r="124" customFormat="false" ht="12.8" hidden="false" customHeight="false" outlineLevel="0" collapsed="false">
      <c r="A124" s="8"/>
      <c r="B124" s="2" t="str">
        <f aca="false">IF(OR(I124=0, H124=""), "", I124*H124)</f>
        <v/>
      </c>
      <c r="D124" s="9"/>
      <c r="H124" s="2" t="str">
        <f aca="false">IF(G124=0, "", F124/G124)</f>
        <v/>
      </c>
      <c r="I124" s="10" t="str">
        <f aca="false">IF(AND(C124="",D124=""),"",IF(C124="", D124*'Conversion Factors'!$C$4*E124/1000000000, C124*'Conversion Factors'!$C$3/1000000000000000))</f>
        <v/>
      </c>
    </row>
    <row r="125" customFormat="false" ht="12.8" hidden="false" customHeight="false" outlineLevel="0" collapsed="false">
      <c r="A125" s="8"/>
      <c r="B125" s="2" t="str">
        <f aca="false">IF(OR(I125=0, H125=""), "", I125*H125)</f>
        <v/>
      </c>
      <c r="D125" s="9"/>
      <c r="H125" s="2" t="str">
        <f aca="false">IF(G125=0, "", F125/G125)</f>
        <v/>
      </c>
      <c r="I125" s="10" t="str">
        <f aca="false">IF(AND(C125="",D125=""),"",IF(C125="", D125*'Conversion Factors'!$C$4*E125/1000000000, C125*'Conversion Factors'!$C$3/1000000000000000))</f>
        <v/>
      </c>
    </row>
    <row r="126" customFormat="false" ht="12.8" hidden="false" customHeight="false" outlineLevel="0" collapsed="false">
      <c r="A126" s="8"/>
      <c r="B126" s="2" t="str">
        <f aca="false">IF(OR(I126=0, H126=""), "", I126*H126)</f>
        <v/>
      </c>
      <c r="D126" s="9"/>
      <c r="H126" s="2" t="str">
        <f aca="false">IF(G126=0, "", F126/G126)</f>
        <v/>
      </c>
      <c r="I126" s="10" t="str">
        <f aca="false">IF(AND(C126="",D126=""),"",IF(C126="", D126*'Conversion Factors'!$C$4*E126/1000000000, C126*'Conversion Factors'!$C$3/1000000000000000))</f>
        <v/>
      </c>
    </row>
    <row r="127" customFormat="false" ht="12.8" hidden="false" customHeight="false" outlineLevel="0" collapsed="false">
      <c r="A127" s="8"/>
      <c r="B127" s="2" t="str">
        <f aca="false">IF(OR(I127=0, H127=""), "", I127*H127)</f>
        <v/>
      </c>
      <c r="D127" s="9"/>
      <c r="H127" s="2" t="str">
        <f aca="false">IF(G127=0, "", F127/G127)</f>
        <v/>
      </c>
      <c r="I127" s="10" t="str">
        <f aca="false">IF(AND(C127="",D127=""),"",IF(C127="", D127*'Conversion Factors'!$C$4*E127/1000000000, C127*'Conversion Factors'!$C$3/1000000000000000))</f>
        <v/>
      </c>
    </row>
    <row r="128" customFormat="false" ht="12.8" hidden="false" customHeight="false" outlineLevel="0" collapsed="false">
      <c r="A128" s="8"/>
      <c r="B128" s="2" t="str">
        <f aca="false">IF(OR(I128=0, H128=""), "", I128*H128)</f>
        <v/>
      </c>
      <c r="D128" s="9"/>
      <c r="H128" s="2" t="str">
        <f aca="false">IF(G128=0, "", F128/G128)</f>
        <v/>
      </c>
      <c r="I128" s="10" t="str">
        <f aca="false">IF(AND(C128="",D128=""),"",IF(C128="", D128*'Conversion Factors'!$C$4*E128/1000000000, C128*'Conversion Factors'!$C$3/1000000000000000))</f>
        <v/>
      </c>
    </row>
    <row r="129" customFormat="false" ht="12.8" hidden="false" customHeight="false" outlineLevel="0" collapsed="false">
      <c r="A129" s="8"/>
      <c r="B129" s="2" t="str">
        <f aca="false">IF(OR(I129=0, H129=""), "", I129*H129)</f>
        <v/>
      </c>
      <c r="D129" s="9"/>
      <c r="H129" s="2" t="str">
        <f aca="false">IF(G129=0, "", F129/G129)</f>
        <v/>
      </c>
      <c r="I129" s="10" t="str">
        <f aca="false">IF(AND(C129="",D129=""),"",IF(C129="", D129*'Conversion Factors'!$C$4*E129/1000000000, C129*'Conversion Factors'!$C$3/1000000000000000))</f>
        <v/>
      </c>
    </row>
    <row r="130" customFormat="false" ht="12.8" hidden="false" customHeight="false" outlineLevel="0" collapsed="false">
      <c r="A130" s="8"/>
      <c r="B130" s="2" t="str">
        <f aca="false">IF(OR(I130=0, H130=""), "", I130*H130)</f>
        <v/>
      </c>
      <c r="D130" s="9"/>
      <c r="H130" s="2" t="str">
        <f aca="false">IF(G130=0, "", F130/G130)</f>
        <v/>
      </c>
      <c r="I130" s="10" t="str">
        <f aca="false">IF(AND(C130="",D130=""),"",IF(C130="", D130*'Conversion Factors'!$C$4*E130/1000000000, C130*'Conversion Factors'!$C$3/1000000000000000))</f>
        <v/>
      </c>
    </row>
    <row r="131" customFormat="false" ht="12.8" hidden="false" customHeight="false" outlineLevel="0" collapsed="false">
      <c r="A131" s="8"/>
      <c r="B131" s="2" t="str">
        <f aca="false">IF(OR(I131=0, H131=""), "", I131*H131)</f>
        <v/>
      </c>
      <c r="D131" s="9"/>
      <c r="H131" s="2" t="str">
        <f aca="false">IF(G131=0, "", F131/G131)</f>
        <v/>
      </c>
      <c r="I131" s="10" t="str">
        <f aca="false">IF(AND(C131="",D131=""),"",IF(C131="", D131*'Conversion Factors'!$C$4*E131/1000000000, C131*'Conversion Factors'!$C$3/1000000000000000))</f>
        <v/>
      </c>
    </row>
    <row r="132" customFormat="false" ht="12.8" hidden="false" customHeight="false" outlineLevel="0" collapsed="false">
      <c r="A132" s="8"/>
      <c r="B132" s="2" t="str">
        <f aca="false">IF(OR(I132=0, H132=""), "", I132*H132)</f>
        <v/>
      </c>
      <c r="D132" s="9"/>
      <c r="H132" s="2" t="str">
        <f aca="false">IF(G132=0, "", F132/G132)</f>
        <v/>
      </c>
      <c r="I132" s="10" t="str">
        <f aca="false">IF(AND(C132="",D132=""),"",IF(C132="", D132*'Conversion Factors'!$C$4*E132/1000000000, C132*'Conversion Factors'!$C$3/1000000000000000))</f>
        <v/>
      </c>
    </row>
    <row r="133" customFormat="false" ht="12.8" hidden="false" customHeight="false" outlineLevel="0" collapsed="false">
      <c r="A133" s="8"/>
      <c r="B133" s="2" t="str">
        <f aca="false">IF(OR(I133=0, H133=""), "", I133*H133)</f>
        <v/>
      </c>
      <c r="D133" s="9"/>
      <c r="H133" s="2" t="str">
        <f aca="false">IF(G133=0, "", F133/G133)</f>
        <v/>
      </c>
      <c r="I133" s="10" t="str">
        <f aca="false">IF(AND(C133="",D133=""),"",IF(C133="", D133*'Conversion Factors'!$C$4*E133/1000000000, C133*'Conversion Factors'!$C$3/1000000000000000))</f>
        <v/>
      </c>
    </row>
    <row r="134" customFormat="false" ht="12.8" hidden="false" customHeight="false" outlineLevel="0" collapsed="false">
      <c r="A134" s="8"/>
      <c r="B134" s="2" t="str">
        <f aca="false">IF(OR(I134=0, H134=""), "", I134*H134)</f>
        <v/>
      </c>
      <c r="D134" s="9"/>
      <c r="H134" s="2" t="str">
        <f aca="false">IF(G134=0, "", F134/G134)</f>
        <v/>
      </c>
      <c r="I134" s="10" t="str">
        <f aca="false">IF(AND(C134="",D134=""),"",IF(C134="", D134*'Conversion Factors'!$C$4*E134/1000000000, C134*'Conversion Factors'!$C$3/1000000000000000))</f>
        <v/>
      </c>
    </row>
    <row r="135" customFormat="false" ht="12.8" hidden="false" customHeight="false" outlineLevel="0" collapsed="false">
      <c r="A135" s="8"/>
      <c r="B135" s="2" t="str">
        <f aca="false">IF(OR(I135=0, H135=""), "", I135*H135)</f>
        <v/>
      </c>
      <c r="D135" s="9"/>
      <c r="H135" s="2" t="str">
        <f aca="false">IF(G135=0, "", F135/G135)</f>
        <v/>
      </c>
      <c r="I135" s="10" t="str">
        <f aca="false">IF(AND(C135="",D135=""),"",IF(C135="", D135*'Conversion Factors'!$C$4*E135/1000000000, C135*'Conversion Factors'!$C$3/1000000000000000))</f>
        <v/>
      </c>
    </row>
    <row r="136" customFormat="false" ht="12.8" hidden="false" customHeight="false" outlineLevel="0" collapsed="false">
      <c r="A136" s="8"/>
      <c r="B136" s="2" t="str">
        <f aca="false">IF(OR(I136=0, H136=""), "", I136*H136)</f>
        <v/>
      </c>
      <c r="D136" s="9"/>
      <c r="H136" s="2" t="str">
        <f aca="false">IF(G136=0, "", F136/G136)</f>
        <v/>
      </c>
      <c r="I136" s="10" t="str">
        <f aca="false">IF(AND(C136="",D136=""),"",IF(C136="", D136*'Conversion Factors'!$C$4*E136/1000000000, C136*'Conversion Factors'!$C$3/1000000000000000))</f>
        <v/>
      </c>
    </row>
    <row r="137" customFormat="false" ht="12.8" hidden="false" customHeight="false" outlineLevel="0" collapsed="false">
      <c r="A137" s="8"/>
      <c r="B137" s="2" t="str">
        <f aca="false">IF(OR(I137=0, H137=""), "", I137*H137)</f>
        <v/>
      </c>
      <c r="D137" s="9"/>
      <c r="H137" s="2" t="str">
        <f aca="false">IF(G137=0, "", F137/G137)</f>
        <v/>
      </c>
      <c r="I137" s="10" t="str">
        <f aca="false">IF(AND(C137="",D137=""),"",IF(C137="", D137*'Conversion Factors'!$C$4*E137/1000000000, C137*'Conversion Factors'!$C$3/1000000000000000))</f>
        <v/>
      </c>
    </row>
    <row r="138" customFormat="false" ht="12.8" hidden="false" customHeight="false" outlineLevel="0" collapsed="false">
      <c r="A138" s="8"/>
      <c r="B138" s="2" t="str">
        <f aca="false">IF(OR(I138=0, H138=""), "", I138*H138)</f>
        <v/>
      </c>
      <c r="D138" s="9"/>
      <c r="H138" s="2" t="str">
        <f aca="false">IF(G138=0, "", F138/G138)</f>
        <v/>
      </c>
      <c r="I138" s="10" t="str">
        <f aca="false">IF(AND(C138="",D138=""),"",IF(C138="", D138*'Conversion Factors'!$C$4*E138/1000000000, C138*'Conversion Factors'!$C$3/1000000000000000))</f>
        <v/>
      </c>
    </row>
    <row r="139" customFormat="false" ht="12.8" hidden="false" customHeight="false" outlineLevel="0" collapsed="false">
      <c r="A139" s="8"/>
      <c r="B139" s="2" t="str">
        <f aca="false">IF(OR(I139=0, H139=""), "", I139*H139)</f>
        <v/>
      </c>
      <c r="D139" s="9"/>
      <c r="H139" s="2" t="str">
        <f aca="false">IF(G139=0, "", F139/G139)</f>
        <v/>
      </c>
      <c r="I139" s="10" t="str">
        <f aca="false">IF(AND(C139="",D139=""),"",IF(C139="", D139*'Conversion Factors'!$C$4*E139/1000000000, C139*'Conversion Factors'!$C$3/1000000000000000))</f>
        <v/>
      </c>
    </row>
    <row r="140" customFormat="false" ht="12.8" hidden="false" customHeight="false" outlineLevel="0" collapsed="false">
      <c r="A140" s="8"/>
      <c r="B140" s="2" t="str">
        <f aca="false">IF(OR(I140=0, H140=""), "", I140*H140)</f>
        <v/>
      </c>
      <c r="D140" s="9"/>
      <c r="H140" s="2" t="str">
        <f aca="false">IF(G140=0, "", F140/G140)</f>
        <v/>
      </c>
      <c r="I140" s="10" t="str">
        <f aca="false">IF(AND(C140="",D140=""),"",IF(C140="", D140*'Conversion Factors'!$C$4*E140/1000000000, C140*'Conversion Factors'!$C$3/1000000000000000))</f>
        <v/>
      </c>
    </row>
    <row r="141" customFormat="false" ht="12.8" hidden="false" customHeight="false" outlineLevel="0" collapsed="false">
      <c r="A141" s="8"/>
      <c r="B141" s="2" t="str">
        <f aca="false">IF(OR(I141=0, H141=""), "", I141*H141)</f>
        <v/>
      </c>
      <c r="D141" s="9"/>
      <c r="H141" s="2" t="str">
        <f aca="false">IF(G141=0, "", F141/G141)</f>
        <v/>
      </c>
      <c r="I141" s="10" t="str">
        <f aca="false">IF(AND(C141="",D141=""),"",IF(C141="", D141*'Conversion Factors'!$C$4*E141/1000000000, C141*'Conversion Factors'!$C$3/1000000000000000))</f>
        <v/>
      </c>
    </row>
    <row r="142" customFormat="false" ht="12.8" hidden="false" customHeight="false" outlineLevel="0" collapsed="false">
      <c r="A142" s="8"/>
      <c r="B142" s="2" t="str">
        <f aca="false">IF(OR(I142=0, H142=""), "", I142*H142)</f>
        <v/>
      </c>
      <c r="D142" s="9"/>
      <c r="H142" s="2" t="str">
        <f aca="false">IF(G142=0, "", F142/G142)</f>
        <v/>
      </c>
      <c r="I142" s="10" t="str">
        <f aca="false">IF(AND(C142="",D142=""),"",IF(C142="", D142*'Conversion Factors'!$C$4*E142/1000000000, C142*'Conversion Factors'!$C$3/1000000000000000))</f>
        <v/>
      </c>
    </row>
    <row r="143" customFormat="false" ht="12.8" hidden="false" customHeight="false" outlineLevel="0" collapsed="false">
      <c r="A143" s="8"/>
      <c r="B143" s="2" t="str">
        <f aca="false">IF(OR(I143=0, H143=""), "", I143*H143)</f>
        <v/>
      </c>
      <c r="D143" s="9"/>
      <c r="H143" s="2" t="str">
        <f aca="false">IF(G143=0, "", F143/G143)</f>
        <v/>
      </c>
      <c r="I143" s="10" t="str">
        <f aca="false">IF(AND(C143="",D143=""),"",IF(C143="", D143*'Conversion Factors'!$C$4*E143/1000000000, C143*'Conversion Factors'!$C$3/1000000000000000))</f>
        <v/>
      </c>
    </row>
    <row r="144" customFormat="false" ht="12.8" hidden="false" customHeight="false" outlineLevel="0" collapsed="false">
      <c r="A144" s="8"/>
      <c r="B144" s="2" t="str">
        <f aca="false">IF(OR(I144=0, H144=""), "", I144*H144)</f>
        <v/>
      </c>
      <c r="D144" s="9"/>
      <c r="H144" s="2" t="str">
        <f aca="false">IF(G144=0, "", F144/G144)</f>
        <v/>
      </c>
      <c r="I144" s="10" t="str">
        <f aca="false">IF(AND(C144="",D144=""),"",IF(C144="", D144*'Conversion Factors'!$C$4*E144/1000000000, C144*'Conversion Factors'!$C$3/1000000000000000))</f>
        <v/>
      </c>
    </row>
    <row r="145" customFormat="false" ht="12.8" hidden="false" customHeight="false" outlineLevel="0" collapsed="false">
      <c r="A145" s="0"/>
      <c r="B145" s="2" t="str">
        <f aca="false">IF(OR(I145=0, H145=""), "", I145*H145)</f>
        <v/>
      </c>
      <c r="D145" s="9"/>
      <c r="H145" s="2" t="str">
        <f aca="false">IF(G145=0, "", F145/G145)</f>
        <v/>
      </c>
      <c r="I145" s="10" t="str">
        <f aca="false">IF(AND(C145="",D145=""),"",IF(C145="", D145*'Conversion Factors'!$C$4*E145/1000000000, C145*'Conversion Factors'!$C$3/1000000000000000))</f>
        <v/>
      </c>
    </row>
    <row r="146" customFormat="false" ht="12.8" hidden="false" customHeight="false" outlineLevel="0" collapsed="false">
      <c r="A146" s="17"/>
      <c r="B146" s="2" t="str">
        <f aca="false">IF(OR(I146=0, H146=""), "", I146*H146)</f>
        <v/>
      </c>
      <c r="D146" s="9"/>
      <c r="H146" s="2" t="str">
        <f aca="false">IF(G146=0, "", F146/G146)</f>
        <v/>
      </c>
      <c r="I146" s="10" t="str">
        <f aca="false">IF(AND(C146="",D146=""),"",IF(C146="", D146*'Conversion Factors'!$C$4*E146/1000000000, C146*'Conversion Factors'!$C$3/1000000000000000))</f>
        <v/>
      </c>
    </row>
    <row r="147" customFormat="false" ht="12.8" hidden="false" customHeight="false" outlineLevel="0" collapsed="false">
      <c r="B147" s="2" t="str">
        <f aca="false">IF(OR(I147=0, H147=""), "", I147*H147)</f>
        <v/>
      </c>
      <c r="D147" s="9"/>
      <c r="H147" s="2" t="str">
        <f aca="false">IF(G147=0, "", F147/G147)</f>
        <v/>
      </c>
      <c r="I147" s="10" t="str">
        <f aca="false">IF(AND(C147="",D147=""),"",IF(C147="", D147*'Conversion Factors'!$C$4*E147/1000000000, C147*'Conversion Factors'!$C$3/1000000000000000))</f>
        <v/>
      </c>
    </row>
    <row r="148" customFormat="false" ht="12.8" hidden="false" customHeight="false" outlineLevel="0" collapsed="false">
      <c r="B148" s="2" t="str">
        <f aca="false">IF(OR(I148=0, H148=""), "", I148*H148)</f>
        <v/>
      </c>
      <c r="D148" s="9"/>
      <c r="H148" s="2" t="str">
        <f aca="false">IF(G148=0, "", F148/G148)</f>
        <v/>
      </c>
      <c r="I148" s="10" t="str">
        <f aca="false">IF(AND(C148="",D148=""),"",IF(C148="", D148*'Conversion Factors'!$C$4*E148/1000000000, C148*'Conversion Factors'!$C$3/1000000000000000))</f>
        <v/>
      </c>
    </row>
    <row r="149" customFormat="false" ht="12.8" hidden="false" customHeight="false" outlineLevel="0" collapsed="false">
      <c r="B149" s="2" t="str">
        <f aca="false">IF(OR(I149=0, H149=""), "", I149*H149)</f>
        <v/>
      </c>
      <c r="D149" s="9"/>
      <c r="H149" s="2" t="str">
        <f aca="false">IF(G149=0, "", F149/G149)</f>
        <v/>
      </c>
      <c r="I149" s="10" t="str">
        <f aca="false">IF(AND(C149="",D149=""),"",IF(C149="", D149*'Conversion Factors'!$C$4*E149/1000000000, C149*'Conversion Factors'!$C$3/1000000000000000))</f>
        <v/>
      </c>
    </row>
    <row r="150" customFormat="false" ht="12.8" hidden="false" customHeight="false" outlineLevel="0" collapsed="false">
      <c r="B150" s="2" t="str">
        <f aca="false">IF(OR(I150=0, H150=""), "", I150*H150)</f>
        <v/>
      </c>
      <c r="D150" s="9"/>
      <c r="H150" s="2" t="str">
        <f aca="false">IF(G150=0, "", F150/G150)</f>
        <v/>
      </c>
      <c r="I150" s="10" t="str">
        <f aca="false">IF(AND(C150="",D150=""),"",IF(C150="", D150*'Conversion Factors'!$C$4*E150/1000000000, C150*'Conversion Factors'!$C$3/1000000000000000))</f>
        <v/>
      </c>
    </row>
    <row r="151" customFormat="false" ht="12.8" hidden="false" customHeight="false" outlineLevel="0" collapsed="false">
      <c r="B151" s="2" t="str">
        <f aca="false">IF(OR(I151=0, H151=""), "", I151*H151)</f>
        <v/>
      </c>
      <c r="D151" s="9"/>
      <c r="H151" s="2" t="str">
        <f aca="false">IF(G151=0, "", F151/G151)</f>
        <v/>
      </c>
      <c r="I151" s="10" t="str">
        <f aca="false">IF(AND(C151="",D151=""),"",IF(C151="", D151*'Conversion Factors'!$C$4*E151/1000000000, C151*'Conversion Factors'!$C$3/1000000000000000))</f>
        <v/>
      </c>
    </row>
    <row r="152" customFormat="false" ht="12.8" hidden="false" customHeight="false" outlineLevel="0" collapsed="false">
      <c r="B152" s="2" t="str">
        <f aca="false">IF(OR(I152=0, H152=""), "", I152*H152)</f>
        <v/>
      </c>
      <c r="D152" s="9"/>
      <c r="H152" s="2" t="str">
        <f aca="false">IF(G152=0, "", F152/G152)</f>
        <v/>
      </c>
      <c r="I152" s="10" t="str">
        <f aca="false">IF(AND(C152="",D152=""),"",IF(C152="", D152*'Conversion Factors'!$C$4*E152/1000000000, C152*'Conversion Factors'!$C$3/1000000000000000))</f>
        <v/>
      </c>
    </row>
    <row r="153" customFormat="false" ht="12.8" hidden="false" customHeight="false" outlineLevel="0" collapsed="false">
      <c r="B153" s="2" t="str">
        <f aca="false">IF(OR(I153=0, H153=""), "", I153*H153)</f>
        <v/>
      </c>
      <c r="D153" s="9"/>
      <c r="H153" s="2" t="str">
        <f aca="false">IF(G153=0, "", F153/G153)</f>
        <v/>
      </c>
      <c r="I153" s="10" t="str">
        <f aca="false">IF(AND(C153="",D153=""),"",IF(C153="", D153*'Conversion Factors'!$C$4*E153/1000000000, C153*'Conversion Factors'!$C$3/1000000000000000))</f>
        <v/>
      </c>
    </row>
    <row r="154" customFormat="false" ht="12.8" hidden="false" customHeight="false" outlineLevel="0" collapsed="false">
      <c r="B154" s="2" t="str">
        <f aca="false">IF(OR(I154=0, H154=""), "", I154*H154)</f>
        <v/>
      </c>
      <c r="D154" s="9"/>
      <c r="H154" s="2" t="str">
        <f aca="false">IF(G154=0, "", F154/G154)</f>
        <v/>
      </c>
      <c r="I154" s="10" t="str">
        <f aca="false">IF(AND(C154="",D154=""),"",IF(C154="", D154*'Conversion Factors'!$C$4*E154/1000000000, C154*'Conversion Factors'!$C$3/1000000000000000))</f>
        <v/>
      </c>
    </row>
    <row r="155" customFormat="false" ht="12.8" hidden="false" customHeight="false" outlineLevel="0" collapsed="false">
      <c r="H155" s="2" t="str">
        <f aca="false">IF(G155=0, "", F155/G155)</f>
        <v/>
      </c>
      <c r="I155" s="10" t="str">
        <f aca="false">IF(AND(C155="",D155=""),"",IF(C155="", D155*'Conversion Factors'!$C$4*E155/1000000000, C155*'Conversion Factors'!$C$3/1000000000000000))</f>
        <v/>
      </c>
    </row>
    <row r="156" customFormat="false" ht="12.8" hidden="false" customHeight="false" outlineLevel="0" collapsed="false">
      <c r="H156" s="2" t="str">
        <f aca="false">IF(G156=0, "", F156/G156)</f>
        <v/>
      </c>
      <c r="I156" s="10" t="str">
        <f aca="false">IF(AND(C156="",D156=""),"",IF(C156="", D156*'Conversion Factors'!$C$4*E156/1000000000, C156*'Conversion Factors'!$C$3/1000000000000000))</f>
        <v/>
      </c>
    </row>
    <row r="157" customFormat="false" ht="12.8" hidden="false" customHeight="false" outlineLevel="0" collapsed="false">
      <c r="H157" s="2" t="str">
        <f aca="false">IF(G157=0, "", F157/G157)</f>
        <v/>
      </c>
      <c r="I157" s="10" t="str">
        <f aca="false">IF(AND(C157="",D157=""),"",IF(C157="", D157*'Conversion Factors'!$C$4*E157/1000000000, C157*'Conversion Factors'!$C$3/1000000000000000))</f>
        <v/>
      </c>
    </row>
    <row r="158" customFormat="false" ht="12.8" hidden="false" customHeight="false" outlineLevel="0" collapsed="false">
      <c r="H158" s="2" t="str">
        <f aca="false">IF(G158=0, "", F158/G158)</f>
        <v/>
      </c>
    </row>
    <row r="159" customFormat="false" ht="12.8" hidden="false" customHeight="false" outlineLevel="0" collapsed="false">
      <c r="H159" s="2" t="str">
        <f aca="false">IF(G159=0, "", F159/G159)</f>
        <v/>
      </c>
    </row>
    <row r="160" customFormat="false" ht="12.8" hidden="false" customHeight="false" outlineLevel="0" collapsed="false">
      <c r="H160" s="2" t="str">
        <f aca="false">IF(G160=0, "", F160/G160)</f>
        <v/>
      </c>
    </row>
    <row r="161" customFormat="false" ht="12.8" hidden="false" customHeight="false" outlineLevel="0" collapsed="false">
      <c r="H161" s="2" t="str">
        <f aca="false">IF(G161=0, "", F161/G161)</f>
        <v/>
      </c>
    </row>
    <row r="162" customFormat="false" ht="12.8" hidden="false" customHeight="false" outlineLevel="0" collapsed="false">
      <c r="H162" s="2" t="str">
        <f aca="false">IF(G162=0, "", F162/G162)</f>
        <v/>
      </c>
    </row>
    <row r="163" customFormat="false" ht="12.8" hidden="false" customHeight="false" outlineLevel="0" collapsed="false">
      <c r="H163" s="2" t="str">
        <f aca="false">IF(G163=0, "", F163/G163)</f>
        <v/>
      </c>
    </row>
    <row r="164" customFormat="false" ht="12.8" hidden="false" customHeight="false" outlineLevel="0" collapsed="false">
      <c r="H164" s="2" t="str">
        <f aca="false">IF(G164=0, "", F164/G164)</f>
        <v/>
      </c>
    </row>
    <row r="165" customFormat="false" ht="12.8" hidden="false" customHeight="false" outlineLevel="0" collapsed="false">
      <c r="H165" s="2" t="str">
        <f aca="false">IF(G165=0, "", F165/G165)</f>
        <v/>
      </c>
    </row>
    <row r="166" customFormat="false" ht="12.8" hidden="false" customHeight="false" outlineLevel="0" collapsed="false">
      <c r="H166" s="2" t="str">
        <f aca="false">IF(G166=0, "", F166/G166)</f>
        <v/>
      </c>
    </row>
    <row r="167" customFormat="false" ht="12.8" hidden="false" customHeight="false" outlineLevel="0" collapsed="false">
      <c r="H167" s="2" t="str">
        <f aca="false">IF(G167=0, "", F167/G167)</f>
        <v/>
      </c>
    </row>
    <row r="168" customFormat="false" ht="12.8" hidden="false" customHeight="false" outlineLevel="0" collapsed="false">
      <c r="H168" s="2" t="str">
        <f aca="false">IF(G168=0, "", F168/G168)</f>
        <v/>
      </c>
    </row>
    <row r="169" customFormat="false" ht="12.8" hidden="false" customHeight="false" outlineLevel="0" collapsed="false">
      <c r="H169" s="2" t="str">
        <f aca="false">IF(G169=0, "", F169/G169)</f>
        <v/>
      </c>
    </row>
    <row r="170" customFormat="false" ht="12.8" hidden="false" customHeight="false" outlineLevel="0" collapsed="false">
      <c r="H170" s="2" t="str">
        <f aca="false">IF(G170=0, "", F170/G170)</f>
        <v/>
      </c>
    </row>
    <row r="171" customFormat="false" ht="12.8" hidden="false" customHeight="false" outlineLevel="0" collapsed="false">
      <c r="H171" s="2" t="str">
        <f aca="false">IF(G171=0, "", F171/G171)</f>
        <v/>
      </c>
    </row>
    <row r="172" customFormat="false" ht="12.8" hidden="false" customHeight="false" outlineLevel="0" collapsed="false">
      <c r="H172" s="2" t="str">
        <f aca="false">IF(G172=0, "", F172/G172)</f>
        <v/>
      </c>
    </row>
    <row r="173" customFormat="false" ht="12.8" hidden="false" customHeight="false" outlineLevel="0" collapsed="false">
      <c r="H173" s="2" t="str">
        <f aca="false">IF(G173=0, "", F173/G173)</f>
        <v/>
      </c>
    </row>
    <row r="174" customFormat="false" ht="12.8" hidden="false" customHeight="false" outlineLevel="0" collapsed="false">
      <c r="H174" s="2" t="str">
        <f aca="false">IF(G174=0, "", F174/G174)</f>
        <v/>
      </c>
    </row>
    <row r="175" customFormat="false" ht="12.8" hidden="false" customHeight="false" outlineLevel="0" collapsed="false">
      <c r="H175" s="2" t="str">
        <f aca="false">IF(G175=0, "", F175/G175)</f>
        <v/>
      </c>
    </row>
    <row r="176" customFormat="false" ht="12.8" hidden="false" customHeight="false" outlineLevel="0" collapsed="false">
      <c r="H176" s="2" t="str">
        <f aca="false">IF(G176=0, "", F176/G176)</f>
        <v/>
      </c>
    </row>
    <row r="177" customFormat="false" ht="12.8" hidden="false" customHeight="false" outlineLevel="0" collapsed="false">
      <c r="H177" s="2" t="str">
        <f aca="false">IF(G177=0, "", F177/G177)</f>
        <v/>
      </c>
    </row>
    <row r="178" customFormat="false" ht="12.8" hidden="false" customHeight="false" outlineLevel="0" collapsed="false">
      <c r="H178" s="2" t="str">
        <f aca="false">IF(G178=0, "", F178/G178)</f>
        <v/>
      </c>
    </row>
    <row r="179" customFormat="false" ht="12.8" hidden="false" customHeight="false" outlineLevel="0" collapsed="false">
      <c r="H179" s="2" t="str">
        <f aca="false">IF(G179=0, "", F179/G179)</f>
        <v/>
      </c>
    </row>
    <row r="180" customFormat="false" ht="12.8" hidden="false" customHeight="false" outlineLevel="0" collapsed="false">
      <c r="H180" s="2" t="str">
        <f aca="false">IF(G180=0, "", F180/G180)</f>
        <v/>
      </c>
    </row>
    <row r="181" customFormat="false" ht="12.8" hidden="false" customHeight="false" outlineLevel="0" collapsed="false">
      <c r="H181" s="2" t="str">
        <f aca="false">IF(G181=0, "", F181/G181)</f>
        <v/>
      </c>
    </row>
    <row r="182" customFormat="false" ht="12.8" hidden="false" customHeight="false" outlineLevel="0" collapsed="false">
      <c r="H182" s="2" t="str">
        <f aca="false">IF(G182=0, "", F182/G182)</f>
        <v/>
      </c>
    </row>
    <row r="183" customFormat="false" ht="12.8" hidden="false" customHeight="false" outlineLevel="0" collapsed="false">
      <c r="H183" s="2" t="str">
        <f aca="false">IF(G183=0, "", F183/G183)</f>
        <v/>
      </c>
    </row>
    <row r="184" customFormat="false" ht="12.8" hidden="false" customHeight="false" outlineLevel="0" collapsed="false">
      <c r="H184" s="2" t="str">
        <f aca="false">IF(G184=0, "", F184/G184)</f>
        <v/>
      </c>
    </row>
    <row r="185" customFormat="false" ht="12.8" hidden="false" customHeight="false" outlineLevel="0" collapsed="false">
      <c r="H185" s="2" t="str">
        <f aca="false">IF(G185=0, "", F185/G185)</f>
        <v/>
      </c>
    </row>
    <row r="186" customFormat="false" ht="12.8" hidden="false" customHeight="false" outlineLevel="0" collapsed="false">
      <c r="H186" s="2" t="str">
        <f aca="false">IF(G186=0, "", F186/G186)</f>
        <v/>
      </c>
    </row>
    <row r="187" customFormat="false" ht="12.8" hidden="false" customHeight="false" outlineLevel="0" collapsed="false">
      <c r="H187" s="2" t="str">
        <f aca="false">IF(G187=0, "", F187/G187)</f>
        <v/>
      </c>
    </row>
    <row r="188" customFormat="false" ht="12.8" hidden="false" customHeight="false" outlineLevel="0" collapsed="false">
      <c r="H188" s="2" t="str">
        <f aca="false">IF(G188=0, "", F188/G188)</f>
        <v/>
      </c>
    </row>
    <row r="189" customFormat="false" ht="12.8" hidden="false" customHeight="false" outlineLevel="0" collapsed="false">
      <c r="H189" s="2" t="str">
        <f aca="false">IF(G189=0, "", F189/G189)</f>
        <v/>
      </c>
    </row>
    <row r="190" customFormat="false" ht="12.8" hidden="false" customHeight="false" outlineLevel="0" collapsed="false">
      <c r="H190" s="2" t="str">
        <f aca="false">IF(G190=0, "", F190/G190)</f>
        <v/>
      </c>
    </row>
    <row r="191" customFormat="false" ht="12.8" hidden="false" customHeight="false" outlineLevel="0" collapsed="false">
      <c r="H191" s="2" t="str">
        <f aca="false">IF(G191=0, "", F191/G191)</f>
        <v/>
      </c>
    </row>
    <row r="192" customFormat="false" ht="12.8" hidden="false" customHeight="false" outlineLevel="0" collapsed="false">
      <c r="H192" s="2" t="str">
        <f aca="false">IF(G192=0, "", F192/G192)</f>
        <v/>
      </c>
    </row>
    <row r="193" customFormat="false" ht="12.8" hidden="false" customHeight="false" outlineLevel="0" collapsed="false">
      <c r="H193" s="2" t="str">
        <f aca="false">IF(G193=0, "", F193/G193)</f>
        <v/>
      </c>
    </row>
    <row r="194" customFormat="false" ht="12.8" hidden="false" customHeight="false" outlineLevel="0" collapsed="false">
      <c r="H194" s="2" t="str">
        <f aca="false">IF(G194=0, "", F194/G194)</f>
        <v/>
      </c>
    </row>
    <row r="195" customFormat="false" ht="12.8" hidden="false" customHeight="false" outlineLevel="0" collapsed="false">
      <c r="H195" s="2" t="str">
        <f aca="false">IF(G195=0, "", F195/G195)</f>
        <v/>
      </c>
    </row>
    <row r="196" customFormat="false" ht="12.8" hidden="false" customHeight="false" outlineLevel="0" collapsed="false">
      <c r="H196" s="2" t="str">
        <f aca="false">IF(G196=0, "", F196/G196)</f>
        <v/>
      </c>
    </row>
    <row r="197" customFormat="false" ht="12.8" hidden="false" customHeight="false" outlineLevel="0" collapsed="false">
      <c r="H197" s="2" t="str">
        <f aca="false">IF(G197=0, "", F197/G197)</f>
        <v/>
      </c>
    </row>
    <row r="198" customFormat="false" ht="12.8" hidden="false" customHeight="false" outlineLevel="0" collapsed="false">
      <c r="H198" s="2" t="str">
        <f aca="false">IF(G198=0, "", F198/G198)</f>
        <v/>
      </c>
    </row>
    <row r="199" customFormat="false" ht="12.8" hidden="false" customHeight="false" outlineLevel="0" collapsed="false">
      <c r="H199" s="2" t="str">
        <f aca="false">IF(G199=0, "", F199/G199)</f>
        <v/>
      </c>
    </row>
    <row r="200" customFormat="false" ht="12.8" hidden="false" customHeight="false" outlineLevel="0" collapsed="false">
      <c r="H200" s="2" t="str">
        <f aca="false">IF(G200=0, "", F200/G200)</f>
        <v/>
      </c>
    </row>
    <row r="201" customFormat="false" ht="12.8" hidden="false" customHeight="false" outlineLevel="0" collapsed="false">
      <c r="H201" s="2" t="str">
        <f aca="false">IF(G201=0, "", F201/G201)</f>
        <v/>
      </c>
    </row>
    <row r="202" customFormat="false" ht="12.8" hidden="false" customHeight="false" outlineLevel="0" collapsed="false">
      <c r="H202" s="2" t="str">
        <f aca="false">IF(G202=0, "", F202/G202)</f>
        <v/>
      </c>
    </row>
    <row r="203" customFormat="false" ht="12.8" hidden="false" customHeight="false" outlineLevel="0" collapsed="false">
      <c r="H203" s="2" t="str">
        <f aca="false">IF(G203=0, "", F203/G203)</f>
        <v/>
      </c>
    </row>
    <row r="204" customFormat="false" ht="12.8" hidden="false" customHeight="false" outlineLevel="0" collapsed="false">
      <c r="H204" s="2" t="str">
        <f aca="false">IF(G204=0, "", F204/G204)</f>
        <v/>
      </c>
    </row>
    <row r="205" customFormat="false" ht="12.8" hidden="false" customHeight="false" outlineLevel="0" collapsed="false">
      <c r="H205" s="2" t="str">
        <f aca="false">IF(G205=0, "", F205/G205)</f>
        <v/>
      </c>
    </row>
    <row r="206" customFormat="false" ht="12.8" hidden="false" customHeight="false" outlineLevel="0" collapsed="false">
      <c r="H206" s="2" t="str">
        <f aca="false">IF(G206=0, "", F206/G206)</f>
        <v/>
      </c>
    </row>
    <row r="207" customFormat="false" ht="12.8" hidden="false" customHeight="false" outlineLevel="0" collapsed="false">
      <c r="H207" s="2" t="str">
        <f aca="false">IF(G207=0, "", F207/G207)</f>
        <v/>
      </c>
    </row>
    <row r="208" customFormat="false" ht="12.8" hidden="false" customHeight="false" outlineLevel="0" collapsed="false">
      <c r="H208" s="2" t="str">
        <f aca="false">IF(G208=0, "", F208/G208)</f>
        <v/>
      </c>
    </row>
    <row r="209" customFormat="false" ht="12.8" hidden="false" customHeight="false" outlineLevel="0" collapsed="false">
      <c r="H209" s="2" t="str">
        <f aca="false">IF(G209=0, "", F209/G209)</f>
        <v/>
      </c>
    </row>
    <row r="210" customFormat="false" ht="12.8" hidden="false" customHeight="false" outlineLevel="0" collapsed="false">
      <c r="H210" s="2" t="str">
        <f aca="false">IF(G210=0, "", F210/G210)</f>
        <v/>
      </c>
    </row>
    <row r="211" customFormat="false" ht="12.8" hidden="false" customHeight="false" outlineLevel="0" collapsed="false">
      <c r="H211" s="2" t="str">
        <f aca="false">IF(G211=0, "", F211/G211)</f>
        <v/>
      </c>
    </row>
    <row r="212" customFormat="false" ht="12.8" hidden="false" customHeight="false" outlineLevel="0" collapsed="false">
      <c r="H212" s="2" t="str">
        <f aca="false">IF(G212=0, "", F212/G212)</f>
        <v/>
      </c>
    </row>
    <row r="213" customFormat="false" ht="12.8" hidden="false" customHeight="false" outlineLevel="0" collapsed="false">
      <c r="H213" s="2" t="str">
        <f aca="false">IF(G213=0, "", F213/G213)</f>
        <v/>
      </c>
    </row>
    <row r="214" customFormat="false" ht="12.8" hidden="false" customHeight="false" outlineLevel="0" collapsed="false">
      <c r="H214" s="2" t="str">
        <f aca="false">IF(G214=0, "", F214/G214)</f>
        <v/>
      </c>
    </row>
    <row r="215" customFormat="false" ht="12.8" hidden="false" customHeight="false" outlineLevel="0" collapsed="false">
      <c r="H215" s="2" t="str">
        <f aca="false">IF(G215=0, "", F215/G215)</f>
        <v/>
      </c>
    </row>
    <row r="216" customFormat="false" ht="12.8" hidden="false" customHeight="false" outlineLevel="0" collapsed="false">
      <c r="H216" s="2" t="str">
        <f aca="false">IF(G216=0, "", F216/G216)</f>
        <v/>
      </c>
    </row>
    <row r="217" customFormat="false" ht="12.8" hidden="false" customHeight="false" outlineLevel="0" collapsed="false">
      <c r="H217" s="2" t="str">
        <f aca="false">IF(G217=0, "", F217/G217)</f>
        <v/>
      </c>
    </row>
    <row r="218" customFormat="false" ht="12.8" hidden="false" customHeight="false" outlineLevel="0" collapsed="false">
      <c r="H218" s="2" t="str">
        <f aca="false">IF(G218=0, "", F218/G218)</f>
        <v/>
      </c>
    </row>
    <row r="219" customFormat="false" ht="12.8" hidden="false" customHeight="false" outlineLevel="0" collapsed="false">
      <c r="H219" s="2" t="str">
        <f aca="false">IF(G219=0, "", F219/G219)</f>
        <v/>
      </c>
    </row>
    <row r="220" customFormat="false" ht="12.8" hidden="false" customHeight="false" outlineLevel="0" collapsed="false">
      <c r="H220" s="2" t="str">
        <f aca="false">IF(G220=0, "", F220/G220)</f>
        <v/>
      </c>
    </row>
    <row r="221" customFormat="false" ht="12.8" hidden="false" customHeight="false" outlineLevel="0" collapsed="false">
      <c r="H221" s="2" t="str">
        <f aca="false">IF(G221=0, "", F221/G221)</f>
        <v/>
      </c>
    </row>
    <row r="222" customFormat="false" ht="12.8" hidden="false" customHeight="false" outlineLevel="0" collapsed="false">
      <c r="H222" s="2" t="str">
        <f aca="false">IF(G222=0, "", F222/G222)</f>
        <v/>
      </c>
    </row>
    <row r="223" customFormat="false" ht="12.8" hidden="false" customHeight="false" outlineLevel="0" collapsed="false">
      <c r="H223" s="2" t="str">
        <f aca="false">IF(G223=0, "", F223/G223)</f>
        <v/>
      </c>
    </row>
    <row r="224" customFormat="false" ht="12.8" hidden="false" customHeight="false" outlineLevel="0" collapsed="false">
      <c r="H224" s="2" t="str">
        <f aca="false">IF(G224=0, "", F224/G224)</f>
        <v/>
      </c>
    </row>
    <row r="225" customFormat="false" ht="12.8" hidden="false" customHeight="false" outlineLevel="0" collapsed="false">
      <c r="H225" s="2" t="str">
        <f aca="false">IF(G225=0, "", F225/G225)</f>
        <v/>
      </c>
    </row>
    <row r="226" customFormat="false" ht="12.8" hidden="false" customHeight="false" outlineLevel="0" collapsed="false">
      <c r="H226" s="2" t="str">
        <f aca="false">IF(G226=0, "", F226/G226)</f>
        <v/>
      </c>
    </row>
    <row r="227" customFormat="false" ht="12.8" hidden="false" customHeight="false" outlineLevel="0" collapsed="false">
      <c r="H227" s="2" t="str">
        <f aca="false">IF(G227=0, "", F227/G227)</f>
        <v/>
      </c>
    </row>
    <row r="228" customFormat="false" ht="12.8" hidden="false" customHeight="false" outlineLevel="0" collapsed="false">
      <c r="H228" s="2" t="str">
        <f aca="false">IF(G228=0, "", F228/G228)</f>
        <v/>
      </c>
    </row>
    <row r="229" customFormat="false" ht="12.8" hidden="false" customHeight="false" outlineLevel="0" collapsed="false">
      <c r="H229" s="2" t="str">
        <f aca="false">IF(G229=0, "", F229/G229)</f>
        <v/>
      </c>
    </row>
    <row r="230" customFormat="false" ht="12.8" hidden="false" customHeight="false" outlineLevel="0" collapsed="false">
      <c r="H230" s="2" t="str">
        <f aca="false">IF(G230=0, "", F230/G230)</f>
        <v/>
      </c>
    </row>
    <row r="231" customFormat="false" ht="12.8" hidden="false" customHeight="false" outlineLevel="0" collapsed="false">
      <c r="H231" s="2" t="str">
        <f aca="false">IF(G231=0, "", F231/G231)</f>
        <v/>
      </c>
    </row>
    <row r="232" customFormat="false" ht="12.8" hidden="false" customHeight="false" outlineLevel="0" collapsed="false">
      <c r="H232" s="2" t="str">
        <f aca="false">IF(G232=0, "", F232/G232)</f>
        <v/>
      </c>
    </row>
    <row r="233" customFormat="false" ht="12.8" hidden="false" customHeight="false" outlineLevel="0" collapsed="false">
      <c r="H233" s="2" t="str">
        <f aca="false">IF(G233=0, "", F233/G233)</f>
        <v/>
      </c>
    </row>
    <row r="234" customFormat="false" ht="12.8" hidden="false" customHeight="false" outlineLevel="0" collapsed="false">
      <c r="H234" s="2" t="str">
        <f aca="false">IF(G234=0, "", F234/G234)</f>
        <v/>
      </c>
    </row>
    <row r="235" customFormat="false" ht="12.8" hidden="false" customHeight="false" outlineLevel="0" collapsed="false">
      <c r="H235" s="2" t="str">
        <f aca="false">IF(G235=0, "", F235/G235)</f>
        <v/>
      </c>
    </row>
    <row r="236" customFormat="false" ht="12.8" hidden="false" customHeight="false" outlineLevel="0" collapsed="false">
      <c r="H236" s="2" t="str">
        <f aca="false">IF(G236=0, "", F236/G236)</f>
        <v/>
      </c>
    </row>
    <row r="237" customFormat="false" ht="12.8" hidden="false" customHeight="false" outlineLevel="0" collapsed="false">
      <c r="H237" s="2" t="str">
        <f aca="false">IF(G237=0, "", F237/G237)</f>
        <v/>
      </c>
    </row>
    <row r="238" customFormat="false" ht="12.8" hidden="false" customHeight="false" outlineLevel="0" collapsed="false">
      <c r="H238" s="2" t="str">
        <f aca="false">IF(G238=0, "", F238/G238)</f>
        <v/>
      </c>
    </row>
    <row r="239" customFormat="false" ht="12.8" hidden="false" customHeight="false" outlineLevel="0" collapsed="false">
      <c r="H239" s="2" t="str">
        <f aca="false">IF(G239=0, "", F239/G239)</f>
        <v/>
      </c>
    </row>
    <row r="240" customFormat="false" ht="12.8" hidden="false" customHeight="false" outlineLevel="0" collapsed="false">
      <c r="H240" s="2" t="str">
        <f aca="false">IF(G240=0, "", F240/G240)</f>
        <v/>
      </c>
    </row>
    <row r="241" customFormat="false" ht="12.8" hidden="false" customHeight="false" outlineLevel="0" collapsed="false">
      <c r="H241" s="2" t="str">
        <f aca="false">IF(G241=0, "", F241/G241)</f>
        <v/>
      </c>
    </row>
    <row r="242" customFormat="false" ht="12.8" hidden="false" customHeight="false" outlineLevel="0" collapsed="false">
      <c r="H242" s="2" t="str">
        <f aca="false">IF(G242=0, "", F242/G242)</f>
        <v/>
      </c>
    </row>
    <row r="243" customFormat="false" ht="12.8" hidden="false" customHeight="false" outlineLevel="0" collapsed="false">
      <c r="H243" s="2" t="str">
        <f aca="false">IF(G243=0, "", F243/G243)</f>
        <v/>
      </c>
    </row>
    <row r="244" customFormat="false" ht="12.8" hidden="false" customHeight="false" outlineLevel="0" collapsed="false">
      <c r="H244" s="2" t="str">
        <f aca="false">IF(G244=0, "", F244/G244)</f>
        <v/>
      </c>
    </row>
    <row r="245" customFormat="false" ht="12.8" hidden="false" customHeight="false" outlineLevel="0" collapsed="false">
      <c r="H245" s="2" t="str">
        <f aca="false">IF(G245=0, "", F245/G245)</f>
        <v/>
      </c>
    </row>
  </sheetData>
  <hyperlinks>
    <hyperlink ref="K5" r:id="rId1" display="https://doi.org/10.1093/femsre/fuv008"/>
    <hyperlink ref="K6" r:id="rId2" display="https://doi.org/10.1093/femsre/fuv008"/>
    <hyperlink ref="K7" r:id="rId3" display="https://doi.org/10.1093/femsre/fuv008"/>
    <hyperlink ref="J11" r:id="rId4" display="https://www.neb.com/en-us/products/n4040-m13mp18-single-stranded-dna?gQT=1"/>
    <hyperlink ref="J17" r:id="rId5" display="https://www.pnas.org/doi/pdf/10.1073/pnas.83.15.5558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tableParts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Q21"/>
  <sheetViews>
    <sheetView showFormulas="false" showGridLines="true" showRowColHeaders="true" showZeros="true" rightToLeft="false" tabSelected="false" showOutlineSymbols="true" defaultGridColor="true" view="normal" topLeftCell="E1" colorId="64" zoomScale="75" zoomScaleNormal="75" zoomScalePageLayoutView="100" workbookViewId="0">
      <selection pane="topLeft" activeCell="N8" activeCellId="0" sqref="N8"/>
    </sheetView>
  </sheetViews>
  <sheetFormatPr defaultColWidth="11.53515625" defaultRowHeight="12.8" zeroHeight="false" outlineLevelRow="0" outlineLevelCol="0"/>
  <cols>
    <col collapsed="false" customWidth="true" hidden="false" outlineLevel="0" max="2" min="1" style="0" width="17.04"/>
    <col collapsed="false" customWidth="true" hidden="false" outlineLevel="0" max="4" min="4" style="0" width="24.43"/>
    <col collapsed="false" customWidth="true" hidden="false" outlineLevel="0" max="6" min="5" style="0" width="17.04"/>
    <col collapsed="false" customWidth="true" hidden="false" outlineLevel="0" max="8" min="8" style="0" width="24.43"/>
    <col collapsed="false" customWidth="true" hidden="false" outlineLevel="0" max="9" min="9" style="0" width="13.61"/>
    <col collapsed="false" customWidth="true" hidden="false" outlineLevel="0" max="11" min="11" style="0" width="16.37"/>
    <col collapsed="false" customWidth="true" hidden="false" outlineLevel="0" max="13" min="13" style="0" width="23.98"/>
    <col collapsed="false" customWidth="true" hidden="false" outlineLevel="0" max="16" min="15" style="0" width="22.51"/>
    <col collapsed="false" customWidth="true" hidden="false" outlineLevel="0" max="17" min="17" style="0" width="29.99"/>
  </cols>
  <sheetData>
    <row r="1" customFormat="false" ht="24.2" hidden="false" customHeight="false" outlineLevel="0" collapsed="false">
      <c r="F1" s="24" t="s">
        <v>276</v>
      </c>
      <c r="G1" s="7" t="s">
        <v>1</v>
      </c>
      <c r="H1" s="6" t="s">
        <v>2</v>
      </c>
      <c r="I1" s="4" t="s">
        <v>227</v>
      </c>
      <c r="K1" s="24" t="s">
        <v>277</v>
      </c>
      <c r="L1" s="24" t="s">
        <v>1</v>
      </c>
      <c r="M1" s="6" t="s">
        <v>2</v>
      </c>
      <c r="N1" s="24" t="s">
        <v>227</v>
      </c>
      <c r="Q1" s="0" t="s">
        <v>278</v>
      </c>
    </row>
    <row r="2" customFormat="false" ht="12.8" hidden="false" customHeight="false" outlineLevel="0" collapsed="false">
      <c r="E2" s="0" t="s">
        <v>279</v>
      </c>
      <c r="F2" s="0" t="s">
        <v>19</v>
      </c>
      <c r="G2" s="0" t="n">
        <f aca="false">INDEX(dollar_per_L, MATCH(F2, Molecules, 0))</f>
        <v>0.0063999624096</v>
      </c>
      <c r="H2" s="25" t="n">
        <f aca="false">INDEX(copy_per_cell, MATCH($F2, Molecules, 0))</f>
        <v>9600000</v>
      </c>
      <c r="I2" s="26" t="n">
        <f aca="false">INDEX(g_per_L, MATCH($F2, Molecules, 0))/'Conversion Factors'!$C$3*1000000000000000</f>
        <v>4.3820352</v>
      </c>
      <c r="K2" s="0" t="s">
        <v>42</v>
      </c>
      <c r="L2" s="0" t="n">
        <f aca="false">INDEX(dollar_per_L, MATCH(K2, Molecules, 0))</f>
        <v>3.76289433E-005</v>
      </c>
      <c r="M2" s="25" t="n">
        <f aca="false">INDEX(copy_per_cell, MATCH($K2, Molecules, 0))</f>
        <v>2600000</v>
      </c>
      <c r="N2" s="26" t="n">
        <f aca="false">INDEX(g_per_L, MATCH(K2, Molecules, 0))/'Conversion Factors'!$C$3*1000000000000000</f>
        <v>0.2084706</v>
      </c>
      <c r="P2" s="0" t="s">
        <v>1</v>
      </c>
      <c r="Q2" s="0" t="n">
        <f aca="false">'E. coli composition (metabolite'!M2-G10-L21</f>
        <v>34.2336894744935</v>
      </c>
    </row>
    <row r="3" customFormat="false" ht="12.8" hidden="false" customHeight="false" outlineLevel="0" collapsed="false">
      <c r="F3" s="0" t="s">
        <v>40</v>
      </c>
      <c r="G3" s="0" t="n">
        <f aca="false">INDEX(dollar_per_L, MATCH(F3, Molecules, 0))</f>
        <v>0.079370361</v>
      </c>
      <c r="H3" s="25" t="n">
        <f aca="false">INDEX(copy_per_cell, MATCH($F3, Molecules, 0))</f>
        <v>2700000</v>
      </c>
      <c r="I3" s="26" t="n">
        <f aca="false">INDEX(g_per_L, MATCH($F3, Molecules, 0))/'Conversion Factors'!$C$3*1000000000000000</f>
        <v>1.3684545</v>
      </c>
      <c r="K3" s="0" t="s">
        <v>81</v>
      </c>
      <c r="L3" s="0" t="n">
        <f aca="false">INDEX(dollar_per_L, MATCH(K3, Molecules, 0))</f>
        <v>4.7810061E-006</v>
      </c>
      <c r="M3" s="25" t="n">
        <f aca="false">INDEX(copy_per_cell, MATCH($K3, Molecules, 0))</f>
        <v>570000</v>
      </c>
      <c r="N3" s="26" t="n">
        <f aca="false">INDEX(g_per_L, MATCH(K3, Molecules, 0))/'Conversion Factors'!$C$3*1000000000000000</f>
        <v>0.0893646</v>
      </c>
      <c r="P3" s="0" t="s">
        <v>280</v>
      </c>
    </row>
    <row r="4" customFormat="false" ht="12.8" hidden="false" customHeight="false" outlineLevel="0" collapsed="false">
      <c r="F4" s="0" t="s">
        <v>28</v>
      </c>
      <c r="G4" s="0" t="n">
        <f aca="false">INDEX(dollar_per_L, MATCH(F4, Molecules, 0))</f>
        <v>1.7350322976</v>
      </c>
      <c r="H4" s="25" t="n">
        <f aca="false">INDEX(copy_per_cell, MATCH($F4, Molecules, 0))</f>
        <v>4900000</v>
      </c>
      <c r="I4" s="26" t="n">
        <f aca="false">INDEX(g_per_L, MATCH($F4, Molecules, 0))/'Conversion Factors'!$C$3*1000000000000000</f>
        <v>2.3072238</v>
      </c>
      <c r="K4" s="0" t="s">
        <v>89</v>
      </c>
      <c r="L4" s="0" t="n">
        <f aca="false">INDEX(dollar_per_L, MATCH(K4, Molecules, 0))</f>
        <v>5.348719656E-005</v>
      </c>
      <c r="M4" s="25" t="n">
        <f aca="false">INDEX(copy_per_cell, MATCH($K4, Molecules, 0))</f>
        <v>510000</v>
      </c>
      <c r="N4" s="26" t="n">
        <f aca="false">INDEX(g_per_L, MATCH(K4, Molecules, 0))/'Conversion Factors'!$C$3*1000000000000000</f>
        <v>0.06064308</v>
      </c>
      <c r="P4" s="0" t="s">
        <v>281</v>
      </c>
    </row>
    <row r="5" customFormat="false" ht="12.8" hidden="false" customHeight="false" outlineLevel="0" collapsed="false">
      <c r="F5" s="0" t="s">
        <v>26</v>
      </c>
      <c r="G5" s="0" t="n">
        <f aca="false">INDEX(dollar_per_L, MATCH(F5, Molecules, 0))</f>
        <v>1.68968412</v>
      </c>
      <c r="H5" s="25" t="n">
        <f aca="false">INDEX(copy_per_cell, MATCH($F5, Molecules, 0))</f>
        <v>8300000</v>
      </c>
      <c r="I5" s="26" t="n">
        <f aca="false">INDEX(g_per_L, MATCH($F5, Molecules, 0))/'Conversion Factors'!$C$3*1000000000000000</f>
        <v>4.37742</v>
      </c>
      <c r="K5" s="0" t="s">
        <v>32</v>
      </c>
      <c r="L5" s="0" t="n">
        <f aca="false">INDEX(dollar_per_L, MATCH(K5, Molecules, 0))</f>
        <v>7.20464976E-005</v>
      </c>
      <c r="M5" s="25" t="n">
        <f aca="false">INDEX(copy_per_cell, MATCH($K5, Molecules, 0))</f>
        <v>4200000</v>
      </c>
      <c r="N5" s="26" t="n">
        <f aca="false">INDEX(g_per_L, MATCH(K5, Molecules, 0))/'Conversion Factors'!$C$3*1000000000000000</f>
        <v>0.503118</v>
      </c>
    </row>
    <row r="6" customFormat="false" ht="12.8" hidden="false" customHeight="false" outlineLevel="0" collapsed="false">
      <c r="E6" s="0" t="s">
        <v>282</v>
      </c>
      <c r="F6" s="0" t="s">
        <v>180</v>
      </c>
      <c r="G6" s="0" t="n">
        <f aca="false">INDEX(dollar_per_L, MATCH(F6, Molecules, 0))</f>
        <v>0.0056967228</v>
      </c>
      <c r="H6" s="25" t="n">
        <f aca="false">INDEX(copy_per_cell, MATCH($F6, Molecules, 0))</f>
        <v>16000</v>
      </c>
      <c r="I6" s="26" t="n">
        <f aca="false">INDEX(g_per_L, MATCH($F6, Molecules, 0))/'Conversion Factors'!$C$3*1000000000000000</f>
        <v>0.007704</v>
      </c>
      <c r="K6" s="0" t="s">
        <v>222</v>
      </c>
      <c r="L6" s="0" t="str">
        <f aca="false">INDEX(dollar_per_L, MATCH(K6, Molecules, 0))</f>
        <v/>
      </c>
      <c r="M6" s="25" t="n">
        <f aca="false">INDEX(copy_per_cell, MATCH($K6, Molecules, 0))</f>
        <v>0</v>
      </c>
      <c r="N6" s="26" t="n">
        <f aca="false">INDEX(g_per_L, MATCH(K6, Molecules, 0))/'Conversion Factors'!$C$3*1000000000000000</f>
        <v>0</v>
      </c>
    </row>
    <row r="7" customFormat="false" ht="12.8" hidden="false" customHeight="false" outlineLevel="0" collapsed="false">
      <c r="F7" s="0" t="s">
        <v>164</v>
      </c>
      <c r="G7" s="0" t="n">
        <f aca="false">INDEX(dollar_per_L, MATCH(F7, Molecules, 0))</f>
        <v>0.00046164762</v>
      </c>
      <c r="H7" s="25" t="n">
        <f aca="false">INDEX(copy_per_cell, MATCH($F7, Molecules, 0))</f>
        <v>35000</v>
      </c>
      <c r="I7" s="26" t="n">
        <f aca="false">INDEX(g_per_L, MATCH($F7, Molecules, 0))/'Conversion Factors'!$C$3*1000000000000000</f>
        <v>0.0160965</v>
      </c>
      <c r="K7" s="0" t="s">
        <v>36</v>
      </c>
      <c r="L7" s="0" t="n">
        <f aca="false">INDEX(dollar_per_L, MATCH(K7, Molecules, 0))</f>
        <v>0.0001801774674</v>
      </c>
      <c r="M7" s="25" t="n">
        <f aca="false">INDEX(copy_per_cell, MATCH($K7, Molecules, 0))</f>
        <v>3800000</v>
      </c>
      <c r="N7" s="26" t="n">
        <f aca="false">INDEX(g_per_L, MATCH(K7, Molecules, 0))/'Conversion Factors'!$C$3*1000000000000000</f>
        <v>0.4997988</v>
      </c>
    </row>
    <row r="8" customFormat="false" ht="12.8" hidden="false" customHeight="false" outlineLevel="0" collapsed="false">
      <c r="F8" s="0" t="s">
        <v>224</v>
      </c>
      <c r="G8" s="0" t="n">
        <f aca="false">INDEX(dollar_per_L, MATCH(F8, Molecules, 0))</f>
        <v>0</v>
      </c>
      <c r="H8" s="25" t="n">
        <f aca="false">INDEX(copy_per_cell, MATCH($F8, Molecules, 0))</f>
        <v>0</v>
      </c>
      <c r="I8" s="26" t="n">
        <f aca="false">INDEX(g_per_L, MATCH($F8, Molecules, 0))/'Conversion Factors'!$C$3*1000000000000000</f>
        <v>0</v>
      </c>
      <c r="K8" s="0" t="s">
        <v>12</v>
      </c>
      <c r="L8" s="0" t="n">
        <f aca="false">INDEX(dollar_per_L, MATCH(K8, Molecules, 0))</f>
        <v>0.007006069728</v>
      </c>
      <c r="M8" s="25" t="n">
        <f aca="false">INDEX(copy_per_cell, MATCH($K8, Molecules, 0))</f>
        <v>96000000</v>
      </c>
      <c r="N8" s="26" t="n">
        <f aca="false">INDEX(g_per_L, MATCH(K8, Molecules, 0))/'Conversion Factors'!$C$3*1000000000000000</f>
        <v>17.559072</v>
      </c>
    </row>
    <row r="9" customFormat="false" ht="12.8" hidden="false" customHeight="false" outlineLevel="0" collapsed="false">
      <c r="F9" s="0" t="s">
        <v>30</v>
      </c>
      <c r="G9" s="0" t="n">
        <f aca="false">INDEX(dollar_per_L, MATCH(F9, Molecules, 0))</f>
        <v>0.00308092176</v>
      </c>
      <c r="H9" s="25" t="n">
        <f aca="false">INDEX(copy_per_cell, MATCH($F9, Molecules, 0))</f>
        <v>4600000</v>
      </c>
      <c r="I9" s="26" t="n">
        <f aca="false">INDEX(g_per_L, MATCH($F9, Molecules, 0))/'Conversion Factors'!$C$3*1000000000000000</f>
        <v>2.26872</v>
      </c>
      <c r="K9" s="0" t="s">
        <v>223</v>
      </c>
      <c r="L9" s="0" t="n">
        <f aca="false">INDEX(dollar_per_L, MATCH(K9, Molecules, 0))</f>
        <v>0</v>
      </c>
      <c r="M9" s="25" t="n">
        <f aca="false">INDEX(copy_per_cell, MATCH($K9, Molecules, 0))</f>
        <v>0</v>
      </c>
      <c r="N9" s="26" t="n">
        <f aca="false">INDEX(g_per_L, MATCH(K9, Molecules, 0))/'Conversion Factors'!$C$3*1000000000000000</f>
        <v>0</v>
      </c>
    </row>
    <row r="10" customFormat="false" ht="12.8" hidden="false" customHeight="false" outlineLevel="0" collapsed="false">
      <c r="F10" s="27" t="s">
        <v>283</v>
      </c>
      <c r="G10" s="27" t="n">
        <f aca="false">SUM(G2:G4)</f>
        <v>1.8208026210096</v>
      </c>
      <c r="H10" s="25" t="n">
        <f aca="false">SUM(H2:H4)</f>
        <v>17200000</v>
      </c>
      <c r="I10" s="26" t="n">
        <f aca="false">SUM(I2:I9)</f>
        <v>14.727654</v>
      </c>
      <c r="K10" s="0" t="s">
        <v>146</v>
      </c>
      <c r="L10" s="0" t="n">
        <f aca="false">INDEX(dollar_per_L, MATCH(K10, Molecules, 0))</f>
        <v>1.795635275616E-006</v>
      </c>
      <c r="M10" s="25" t="n">
        <f aca="false">INDEX(copy_per_cell, MATCH($K10, Molecules, 0))</f>
        <v>68000</v>
      </c>
      <c r="N10" s="26" t="n">
        <f aca="false">INDEX(g_per_L, MATCH(K10, Molecules, 0))/'Conversion Factors'!$C$3*1000000000000000</f>
        <v>0.009495792</v>
      </c>
    </row>
    <row r="11" customFormat="false" ht="12.8" hidden="false" customHeight="false" outlineLevel="0" collapsed="false">
      <c r="K11" s="8" t="s">
        <v>107</v>
      </c>
      <c r="L11" s="0" t="n">
        <f aca="false">INDEX(dollar_per_L, MATCH(K11, Molecules, 0))</f>
        <v>4.1436603E-006</v>
      </c>
      <c r="M11" s="25" t="n">
        <f aca="false">INDEX(copy_per_cell, MATCH($K11, Molecules, 0))</f>
        <v>300000</v>
      </c>
      <c r="N11" s="26" t="n">
        <f aca="false">INDEX(g_per_L, MATCH(K11, Molecules, 0))/'Conversion Factors'!$C$3*1000000000000000</f>
        <v>0.0354159</v>
      </c>
    </row>
    <row r="12" customFormat="false" ht="12.8" hidden="false" customHeight="false" outlineLevel="0" collapsed="false">
      <c r="K12" s="0" t="s">
        <v>93</v>
      </c>
      <c r="L12" s="0" t="n">
        <f aca="false">INDEX(dollar_per_L, MATCH(K12, Molecules, 0))</f>
        <v>4.649982282E-005</v>
      </c>
      <c r="M12" s="25" t="n">
        <f aca="false">INDEX(copy_per_cell, MATCH($K12, Molecules, 0))</f>
        <v>410000</v>
      </c>
      <c r="N12" s="26" t="n">
        <f aca="false">INDEX(g_per_L, MATCH(K12, Molecules, 0))/'Conversion Factors'!$C$3*1000000000000000</f>
        <v>0.05394411</v>
      </c>
    </row>
    <row r="13" customFormat="false" ht="12.8" hidden="false" customHeight="false" outlineLevel="0" collapsed="false">
      <c r="K13" s="0" t="s">
        <v>130</v>
      </c>
      <c r="L13" s="0" t="n">
        <f aca="false">INDEX(dollar_per_L, MATCH(K13, Molecules, 0))</f>
        <v>7.371972E-006</v>
      </c>
      <c r="M13" s="25" t="n">
        <f aca="false">INDEX(copy_per_cell, MATCH($K13, Molecules, 0))</f>
        <v>150000</v>
      </c>
      <c r="N13" s="26" t="n">
        <f aca="false">INDEX(g_per_L, MATCH(K13, Molecules, 0))/'Conversion Factors'!$C$3*1000000000000000</f>
        <v>0.020142</v>
      </c>
    </row>
    <row r="14" customFormat="false" ht="12.8" hidden="false" customHeight="false" outlineLevel="0" collapsed="false">
      <c r="K14" s="0" t="s">
        <v>176</v>
      </c>
      <c r="L14" s="0" t="n">
        <f aca="false">INDEX(dollar_per_L, MATCH(K14, Molecules, 0))</f>
        <v>1.188178632E-006</v>
      </c>
      <c r="M14" s="25" t="n">
        <f aca="false">INDEX(copy_per_cell, MATCH($K14, Molecules, 0))</f>
        <v>18000</v>
      </c>
      <c r="N14" s="26" t="n">
        <f aca="false">INDEX(g_per_L, MATCH(K14, Molecules, 0))/'Conversion Factors'!$C$3*1000000000000000</f>
        <v>0.002676078</v>
      </c>
    </row>
    <row r="15" customFormat="false" ht="12.8" hidden="false" customHeight="false" outlineLevel="0" collapsed="false">
      <c r="K15" s="0" t="s">
        <v>95</v>
      </c>
      <c r="L15" s="0" t="n">
        <f aca="false">INDEX(dollar_per_L, MATCH(K15, Molecules, 0))</f>
        <v>2.7907581078E-005</v>
      </c>
      <c r="M15" s="25" t="n">
        <f aca="false">INDEX(copy_per_cell, MATCH($K15, Molecules, 0))</f>
        <v>390000</v>
      </c>
      <c r="N15" s="26" t="n">
        <f aca="false">INDEX(g_per_L, MATCH(K15, Molecules, 0))/'Conversion Factors'!$C$3*1000000000000000</f>
        <v>0.04041063</v>
      </c>
    </row>
    <row r="16" customFormat="false" ht="12.8" hidden="false" customHeight="false" outlineLevel="0" collapsed="false">
      <c r="K16" s="0" t="s">
        <v>144</v>
      </c>
      <c r="L16" s="0" t="n">
        <f aca="false">INDEX(dollar_per_L, MATCH(K16, Molecules, 0))</f>
        <v>5.44343542596E-006</v>
      </c>
      <c r="M16" s="25" t="n">
        <f aca="false">INDEX(copy_per_cell, MATCH($K16, Molecules, 0))</f>
        <v>68000</v>
      </c>
      <c r="N16" s="26" t="n">
        <f aca="false">INDEX(g_per_L, MATCH(K16, Molecules, 0))/'Conversion Factors'!$C$3*1000000000000000</f>
        <v>0.006431508</v>
      </c>
    </row>
    <row r="17" customFormat="false" ht="12.8" hidden="false" customHeight="false" outlineLevel="0" collapsed="false">
      <c r="K17" s="0" t="s">
        <v>126</v>
      </c>
      <c r="L17" s="0" t="n">
        <f aca="false">INDEX(dollar_per_L, MATCH(K17, Molecules, 0))</f>
        <v>1.8317130048E-005</v>
      </c>
      <c r="M17" s="25" t="n">
        <f aca="false">INDEX(copy_per_cell, MATCH($K17, Molecules, 0))</f>
        <v>180000</v>
      </c>
      <c r="N17" s="26" t="n">
        <f aca="false">INDEX(g_per_L, MATCH(K17, Molecules, 0))/'Conversion Factors'!$C$3*1000000000000000</f>
        <v>0.01929744</v>
      </c>
    </row>
    <row r="18" customFormat="false" ht="12.8" hidden="false" customHeight="false" outlineLevel="0" collapsed="false">
      <c r="K18" s="0" t="s">
        <v>188</v>
      </c>
      <c r="L18" s="0" t="n">
        <f aca="false">INDEX(dollar_per_L, MATCH(K18, Molecules, 0))</f>
        <v>2.124073692E-006</v>
      </c>
      <c r="M18" s="25" t="n">
        <f aca="false">INDEX(copy_per_cell, MATCH($K18, Molecules, 0))</f>
        <v>12000</v>
      </c>
      <c r="N18" s="26" t="n">
        <f aca="false">INDEX(g_per_L, MATCH(K18, Molecules, 0))/'Conversion Factors'!$C$3*1000000000000000</f>
        <v>0.002205684</v>
      </c>
    </row>
    <row r="19" customFormat="false" ht="12.8" hidden="false" customHeight="false" outlineLevel="0" collapsed="false">
      <c r="K19" s="0" t="s">
        <v>166</v>
      </c>
      <c r="L19" s="0" t="n">
        <f aca="false">INDEX(dollar_per_L, MATCH(K19, Molecules, 0))</f>
        <v>2.34296499096E-006</v>
      </c>
      <c r="M19" s="25" t="n">
        <f aca="false">INDEX(copy_per_cell, MATCH($K19, Molecules, 0))</f>
        <v>29000</v>
      </c>
      <c r="N19" s="26" t="n">
        <f aca="false">INDEX(g_per_L, MATCH(K19, Molecules, 0))/'Conversion Factors'!$C$3*1000000000000000</f>
        <v>0.004729059</v>
      </c>
    </row>
    <row r="20" customFormat="false" ht="12.8" hidden="false" customHeight="false" outlineLevel="0" collapsed="false">
      <c r="K20" s="0" t="s">
        <v>34</v>
      </c>
      <c r="L20" s="0" t="n">
        <f aca="false">INDEX(dollar_per_L, MATCH(K20, Molecules, 0))</f>
        <v>0.000264684024</v>
      </c>
      <c r="M20" s="25" t="n">
        <f aca="false">INDEX(copy_per_cell, MATCH($K20, Molecules, 0))</f>
        <v>4000000</v>
      </c>
      <c r="N20" s="26" t="n">
        <f aca="false">INDEX(g_per_L, MATCH(K20, Molecules, 0))/'Conversion Factors'!$C$3*1000000000000000</f>
        <v>0.42174</v>
      </c>
    </row>
    <row r="21" customFormat="false" ht="12.8" hidden="false" customHeight="false" outlineLevel="0" collapsed="false">
      <c r="K21" s="27" t="s">
        <v>283</v>
      </c>
      <c r="L21" s="27" t="n">
        <f aca="false">SUM(L2:L20)</f>
        <v>0.00773600931722254</v>
      </c>
      <c r="M21" s="25" t="n">
        <f aca="false">SUM(M2:M20)</f>
        <v>113305000</v>
      </c>
      <c r="N21" s="26" t="n">
        <f aca="false">SUM(N2:N20)</f>
        <v>19.536955281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2" activeCellId="0" sqref="D1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5.53"/>
    <col collapsed="false" customWidth="true" hidden="false" outlineLevel="0" max="2" min="2" style="0" width="16.1"/>
    <col collapsed="false" customWidth="true" hidden="false" outlineLevel="0" max="4" min="4" style="0" width="76.42"/>
    <col collapsed="false" customWidth="true" hidden="false" outlineLevel="0" max="5" min="5" style="0" width="1.7"/>
    <col collapsed="false" customWidth="true" hidden="false" outlineLevel="0" max="6" min="6" style="0" width="36.14"/>
  </cols>
  <sheetData>
    <row r="1" customFormat="false" ht="12.8" hidden="false" customHeight="false" outlineLevel="0" collapsed="false">
      <c r="A1" s="24" t="s">
        <v>284</v>
      </c>
      <c r="B1" s="24" t="s">
        <v>285</v>
      </c>
      <c r="C1" s="24" t="s">
        <v>286</v>
      </c>
      <c r="D1" s="24" t="s">
        <v>9</v>
      </c>
      <c r="E1" s="24"/>
      <c r="F1" s="24" t="s">
        <v>287</v>
      </c>
      <c r="G1" s="24" t="s">
        <v>286</v>
      </c>
      <c r="H1" s="24" t="s">
        <v>288</v>
      </c>
      <c r="I1" s="24" t="s">
        <v>9</v>
      </c>
    </row>
    <row r="2" customFormat="false" ht="12.8" hidden="false" customHeight="false" outlineLevel="0" collapsed="false">
      <c r="A2" s="0" t="s">
        <v>289</v>
      </c>
      <c r="B2" s="0" t="s">
        <v>290</v>
      </c>
      <c r="C2" s="25" t="n">
        <v>1000000000000</v>
      </c>
      <c r="D2" s="0" t="s">
        <v>291</v>
      </c>
      <c r="F2" s="0" t="s">
        <v>292</v>
      </c>
      <c r="G2" s="25" t="n">
        <v>1</v>
      </c>
      <c r="H2" s="0" t="s">
        <v>289</v>
      </c>
      <c r="I2" s="0" t="s">
        <v>293</v>
      </c>
    </row>
    <row r="3" customFormat="false" ht="12.8" hidden="false" customHeight="false" outlineLevel="0" collapsed="false">
      <c r="A3" s="0" t="s">
        <v>294</v>
      </c>
      <c r="B3" s="0" t="s">
        <v>295</v>
      </c>
      <c r="C3" s="0" t="n">
        <f aca="false">G2*C2</f>
        <v>1000000000000</v>
      </c>
      <c r="D3" s="0" t="s">
        <v>296</v>
      </c>
      <c r="F3" s="0" t="s">
        <v>297</v>
      </c>
      <c r="G3" s="25" t="n">
        <v>6E+023</v>
      </c>
      <c r="H3" s="0" t="s">
        <v>298</v>
      </c>
    </row>
    <row r="4" customFormat="false" ht="24.2" hidden="false" customHeight="false" outlineLevel="0" collapsed="false">
      <c r="A4" s="0" t="s">
        <v>294</v>
      </c>
      <c r="B4" s="0" t="s">
        <v>299</v>
      </c>
      <c r="C4" s="25" t="n">
        <f aca="false">9E-016*C3</f>
        <v>0.0009</v>
      </c>
      <c r="D4" s="28" t="s">
        <v>300</v>
      </c>
    </row>
    <row r="5" customFormat="false" ht="12.8" hidden="false" customHeight="false" outlineLevel="0" collapsed="false">
      <c r="A5" s="0" t="s">
        <v>294</v>
      </c>
      <c r="B5" s="0" t="s">
        <v>299</v>
      </c>
      <c r="C5" s="25" t="n">
        <f aca="false">0.004 * $G$2</f>
        <v>0.004</v>
      </c>
      <c r="D5" s="29" t="s">
        <v>301</v>
      </c>
    </row>
    <row r="6" customFormat="false" ht="12.8" hidden="false" customHeight="false" outlineLevel="0" collapsed="false">
      <c r="A6" s="0" t="s">
        <v>294</v>
      </c>
      <c r="B6" s="0" t="s">
        <v>302</v>
      </c>
      <c r="C6" s="0" t="n">
        <f aca="false">C3*0.0000000000003</f>
        <v>0.3</v>
      </c>
      <c r="D6" s="29" t="s">
        <v>303</v>
      </c>
    </row>
    <row r="7" customFormat="false" ht="12.8" hidden="false" customHeight="false" outlineLevel="0" collapsed="false">
      <c r="A7" s="0" t="s">
        <v>302</v>
      </c>
      <c r="B7" s="0" t="s">
        <v>304</v>
      </c>
      <c r="C7" s="0" t="n">
        <v>0.0023</v>
      </c>
      <c r="D7" s="29" t="s">
        <v>305</v>
      </c>
    </row>
    <row r="8" customFormat="false" ht="12.8" hidden="false" customHeight="false" outlineLevel="0" collapsed="false">
      <c r="A8" s="0" t="s">
        <v>304</v>
      </c>
      <c r="B8" s="0" t="s">
        <v>302</v>
      </c>
      <c r="C8" s="0" t="n">
        <f aca="false">1/C7</f>
        <v>434.782608695652</v>
      </c>
      <c r="D8" s="0" t="s">
        <v>306</v>
      </c>
    </row>
    <row r="9" customFormat="false" ht="12.8" hidden="false" customHeight="false" outlineLevel="0" collapsed="false">
      <c r="A9" s="0" t="s">
        <v>294</v>
      </c>
      <c r="B9" s="0" t="s">
        <v>302</v>
      </c>
      <c r="C9" s="0" t="n">
        <f aca="false">C4*C8</f>
        <v>0.391304347826087</v>
      </c>
      <c r="D9" s="0" t="s">
        <v>307</v>
      </c>
    </row>
  </sheetData>
  <hyperlinks>
    <hyperlink ref="D4" r:id="rId1" display="https://book.bionumbers.org/what-is-the-macromolecular-composition-of-the-cell/"/>
    <hyperlink ref="D5" r:id="rId2" display="https://journals.plos.org/plosone/article?id=10.1371/journal.pone.0023126"/>
    <hyperlink ref="D6" r:id="rId3" display="https://book.bionumbers.org/what-is-the-macromolecular-composition-of-the-cell/"/>
    <hyperlink ref="D7" r:id="rId4" display="https://pmc.ncbi.nlm.nih.gov/articles/PMC2710577/pdf/nihms118973.pdf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22395</TotalTime>
  <Application>LibreOffice/24.8.3.2$MacOSX_AARCH64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2025-06-09T20:36:16Z</dcterms:created>
  <dc:creator/>
  <dc:description/>
  <dc:language>en-US</dc:language>
  <cp:lastModifiedBy/>
  <dcterms:modified xsi:type="dcterms:W3CDTF">2025-07-19T14:29:02Z</dcterms:modified>
  <cp:revision>138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