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vladimir/Downloads/"/>
    </mc:Choice>
  </mc:AlternateContent>
  <xr:revisionPtr revIDLastSave="0" documentId="8_{4B2026D2-8039-374D-9A47-E2764E1EAB5A}" xr6:coauthVersionLast="47" xr6:coauthVersionMax="47" xr10:uidLastSave="{00000000-0000-0000-0000-000000000000}"/>
  <bookViews>
    <workbookView xWindow="0" yWindow="660" windowWidth="34560" windowHeight="19800" activeTab="4" xr2:uid="{00000000-000D-0000-FFFF-FFFF00000000}"/>
  </bookViews>
  <sheets>
    <sheet name="Inventory" sheetId="1" r:id="rId1"/>
    <sheet name="Suppliers" sheetId="2" r:id="rId2"/>
    <sheet name="Transactions" sheetId="3" r:id="rId3"/>
    <sheet name="Dashboard" sheetId="4" r:id="rId4"/>
    <sheet name="Lists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I37" i="3"/>
  <c r="H37" i="3"/>
  <c r="D37" i="3"/>
  <c r="H36" i="3"/>
  <c r="I36" i="3" s="1"/>
  <c r="D36" i="3"/>
  <c r="I35" i="3"/>
  <c r="H35" i="3"/>
  <c r="D35" i="3"/>
  <c r="H34" i="3"/>
  <c r="I34" i="3" s="1"/>
  <c r="D34" i="3"/>
  <c r="H33" i="3"/>
  <c r="I33" i="3" s="1"/>
  <c r="D33" i="3"/>
  <c r="H32" i="3"/>
  <c r="I32" i="3" s="1"/>
  <c r="D32" i="3"/>
  <c r="I31" i="3"/>
  <c r="H31" i="3"/>
  <c r="D31" i="3"/>
  <c r="I30" i="3"/>
  <c r="H30" i="3"/>
  <c r="D30" i="3"/>
  <c r="H29" i="3"/>
  <c r="I29" i="3" s="1"/>
  <c r="D29" i="3"/>
  <c r="I28" i="3"/>
  <c r="H28" i="3"/>
  <c r="D28" i="3"/>
  <c r="I27" i="3"/>
  <c r="H27" i="3"/>
  <c r="D27" i="3"/>
  <c r="H26" i="3"/>
  <c r="I26" i="3" s="1"/>
  <c r="D26" i="3"/>
  <c r="I25" i="3"/>
  <c r="H25" i="3"/>
  <c r="D25" i="3"/>
  <c r="H24" i="3"/>
  <c r="I24" i="3" s="1"/>
  <c r="D24" i="3"/>
  <c r="H23" i="3"/>
  <c r="I23" i="3" s="1"/>
  <c r="D23" i="3"/>
  <c r="H22" i="3"/>
  <c r="I22" i="3" s="1"/>
  <c r="D22" i="3"/>
  <c r="I21" i="3"/>
  <c r="H21" i="3"/>
  <c r="D21" i="3"/>
  <c r="I20" i="3"/>
  <c r="H20" i="3"/>
  <c r="D20" i="3"/>
  <c r="H19" i="3"/>
  <c r="I19" i="3" s="1"/>
  <c r="D19" i="3"/>
  <c r="I18" i="3"/>
  <c r="H18" i="3"/>
  <c r="D18" i="3"/>
  <c r="I17" i="3"/>
  <c r="H17" i="3"/>
  <c r="D17" i="3"/>
  <c r="H16" i="3"/>
  <c r="I16" i="3" s="1"/>
  <c r="D16" i="3"/>
  <c r="I15" i="3"/>
  <c r="H15" i="3"/>
  <c r="D15" i="3"/>
  <c r="H14" i="3"/>
  <c r="I14" i="3" s="1"/>
  <c r="D14" i="3"/>
  <c r="H13" i="3"/>
  <c r="I13" i="3" s="1"/>
  <c r="D13" i="3"/>
  <c r="H12" i="3"/>
  <c r="I12" i="3" s="1"/>
  <c r="D12" i="3"/>
  <c r="I11" i="3"/>
  <c r="H11" i="3"/>
  <c r="D11" i="3"/>
  <c r="I10" i="3"/>
  <c r="H10" i="3"/>
  <c r="D10" i="3"/>
  <c r="H9" i="3"/>
  <c r="I9" i="3" s="1"/>
  <c r="D9" i="3"/>
  <c r="I8" i="3"/>
  <c r="H8" i="3"/>
  <c r="D8" i="3"/>
  <c r="I7" i="3"/>
  <c r="H7" i="3"/>
  <c r="D7" i="3"/>
  <c r="H6" i="3"/>
  <c r="I6" i="3" s="1"/>
  <c r="D6" i="3"/>
  <c r="I5" i="3"/>
  <c r="H5" i="3"/>
  <c r="D5" i="3"/>
  <c r="H4" i="3"/>
  <c r="I4" i="3" s="1"/>
  <c r="D4" i="3"/>
  <c r="H3" i="3"/>
  <c r="I3" i="3" s="1"/>
  <c r="D3" i="3"/>
  <c r="H2" i="3"/>
  <c r="I2" i="3" s="1"/>
  <c r="D2" i="3"/>
  <c r="J17" i="1"/>
  <c r="L17" i="1" s="1"/>
  <c r="E17" i="1"/>
  <c r="J16" i="1"/>
  <c r="L16" i="1" s="1"/>
  <c r="E16" i="1"/>
  <c r="J15" i="1"/>
  <c r="L15" i="1" s="1"/>
  <c r="E15" i="1"/>
  <c r="L14" i="1"/>
  <c r="J14" i="1"/>
  <c r="K14" i="1" s="1"/>
  <c r="A16" i="4" s="1"/>
  <c r="E14" i="1"/>
  <c r="J13" i="1"/>
  <c r="L13" i="1" s="1"/>
  <c r="E13" i="1"/>
  <c r="J12" i="1"/>
  <c r="L12" i="1" s="1"/>
  <c r="E12" i="1"/>
  <c r="J11" i="1"/>
  <c r="L11" i="1" s="1"/>
  <c r="E11" i="1"/>
  <c r="J10" i="1"/>
  <c r="L10" i="1" s="1"/>
  <c r="E10" i="1"/>
  <c r="L9" i="1"/>
  <c r="J9" i="1"/>
  <c r="K9" i="1" s="1"/>
  <c r="E9" i="1"/>
  <c r="J8" i="1"/>
  <c r="L8" i="1" s="1"/>
  <c r="E8" i="1"/>
  <c r="J7" i="1"/>
  <c r="L7" i="1" s="1"/>
  <c r="E7" i="1"/>
  <c r="J6" i="1"/>
  <c r="K6" i="1" s="1"/>
  <c r="A12" i="4" s="1"/>
  <c r="E6" i="1"/>
  <c r="J5" i="1"/>
  <c r="L5" i="1" s="1"/>
  <c r="E8" i="4" s="1"/>
  <c r="E5" i="1"/>
  <c r="J4" i="1"/>
  <c r="F7" i="4" s="1"/>
  <c r="E4" i="1"/>
  <c r="J3" i="1"/>
  <c r="F6" i="4" s="1"/>
  <c r="E3" i="1"/>
  <c r="J2" i="1"/>
  <c r="L2" i="1" s="1"/>
  <c r="E2" i="1"/>
  <c r="B12" i="4" l="1"/>
  <c r="F12" i="4"/>
  <c r="E12" i="4"/>
  <c r="D12" i="4"/>
  <c r="C12" i="4"/>
  <c r="E10" i="4"/>
  <c r="F16" i="4"/>
  <c r="E16" i="4"/>
  <c r="D16" i="4"/>
  <c r="C16" i="4"/>
  <c r="B16" i="4"/>
  <c r="E5" i="4"/>
  <c r="L6" i="1"/>
  <c r="E9" i="4" s="1"/>
  <c r="K4" i="1"/>
  <c r="L4" i="1"/>
  <c r="E7" i="4" s="1"/>
  <c r="K2" i="1"/>
  <c r="K7" i="1"/>
  <c r="K12" i="1"/>
  <c r="A15" i="4" s="1"/>
  <c r="K17" i="1"/>
  <c r="A18" i="4" s="1"/>
  <c r="F8" i="4"/>
  <c r="K5" i="1"/>
  <c r="K10" i="1"/>
  <c r="A14" i="4" s="1"/>
  <c r="K15" i="1"/>
  <c r="F5" i="4"/>
  <c r="F9" i="4"/>
  <c r="K3" i="1"/>
  <c r="K8" i="1"/>
  <c r="A13" i="4" s="1"/>
  <c r="K13" i="1"/>
  <c r="F10" i="4"/>
  <c r="L3" i="1"/>
  <c r="E6" i="4" s="1"/>
  <c r="K11" i="1"/>
  <c r="K16" i="1"/>
  <c r="A17" i="4" s="1"/>
  <c r="F18" i="4" l="1"/>
  <c r="E18" i="4"/>
  <c r="D18" i="4"/>
  <c r="C18" i="4"/>
  <c r="B18" i="4"/>
  <c r="D15" i="4"/>
  <c r="C15" i="4"/>
  <c r="B15" i="4"/>
  <c r="F15" i="4"/>
  <c r="E15" i="4"/>
  <c r="F13" i="4"/>
  <c r="E13" i="4"/>
  <c r="D13" i="4"/>
  <c r="C13" i="4"/>
  <c r="B13" i="4"/>
  <c r="F14" i="4"/>
  <c r="E14" i="4"/>
  <c r="D14" i="4"/>
  <c r="C14" i="4"/>
  <c r="B14" i="4"/>
  <c r="B7" i="4"/>
  <c r="B6" i="4"/>
  <c r="B17" i="4"/>
  <c r="F17" i="4"/>
  <c r="E17" i="4"/>
  <c r="D17" i="4"/>
  <c r="C17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O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Template optimized to demonstrate how a multi-sheet Excel workflow can become an app.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Supplier master data used by Inventory and Dashboard.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L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Transactions drive stock levels on the Inventory and Dashboard sheets.</t>
        </r>
      </text>
    </comment>
  </commentList>
</comments>
</file>

<file path=xl/sharedStrings.xml><?xml version="1.0" encoding="utf-8"?>
<sst xmlns="http://schemas.openxmlformats.org/spreadsheetml/2006/main" count="527" uniqueCount="282">
  <si>
    <t>SKU</t>
  </si>
  <si>
    <t>Item Name</t>
  </si>
  <si>
    <t>Category</t>
  </si>
  <si>
    <t>Supplier ID</t>
  </si>
  <si>
    <t>Supplier Name</t>
  </si>
  <si>
    <t>Unit</t>
  </si>
  <si>
    <t>Unit Cost</t>
  </si>
  <si>
    <t>Reorder Level</t>
  </si>
  <si>
    <t>Reorder Qty</t>
  </si>
  <si>
    <t>Current Stock</t>
  </si>
  <si>
    <t>Status</t>
  </si>
  <si>
    <t>Total Value</t>
  </si>
  <si>
    <t>Warehouse</t>
  </si>
  <si>
    <t>Last Count Date</t>
  </si>
  <si>
    <t>Notes</t>
  </si>
  <si>
    <t>SKU-001</t>
  </si>
  <si>
    <t>Steel Bolts M8</t>
  </si>
  <si>
    <t>Hardware</t>
  </si>
  <si>
    <t>SUP-01</t>
  </si>
  <si>
    <t>pcs</t>
  </si>
  <si>
    <t>Main</t>
  </si>
  <si>
    <t>Fast-moving item</t>
  </si>
  <si>
    <t>SKU-002</t>
  </si>
  <si>
    <t>Aluminum Sheet 2mm</t>
  </si>
  <si>
    <t>Raw Material</t>
  </si>
  <si>
    <t>SUP-02</t>
  </si>
  <si>
    <t>sheet</t>
  </si>
  <si>
    <t>Used in chassis</t>
  </si>
  <si>
    <t>SKU-003</t>
  </si>
  <si>
    <t>Plastic End Caps</t>
  </si>
  <si>
    <t>Components</t>
  </si>
  <si>
    <t>SUP-03</t>
  </si>
  <si>
    <t>Overflow</t>
  </si>
  <si>
    <t>Bulk storage</t>
  </si>
  <si>
    <t>SKU-004</t>
  </si>
  <si>
    <t>Copper Wire 14 AWG</t>
  </si>
  <si>
    <t>Electrical</t>
  </si>
  <si>
    <t>SUP-04</t>
  </si>
  <si>
    <t>m</t>
  </si>
  <si>
    <t>Production</t>
  </si>
  <si>
    <t>Cable harness</t>
  </si>
  <si>
    <t>SKU-005</t>
  </si>
  <si>
    <t>Safety Gloves</t>
  </si>
  <si>
    <t>PPE</t>
  </si>
  <si>
    <t>SUP-05</t>
  </si>
  <si>
    <t>pair</t>
  </si>
  <si>
    <t>Consumable</t>
  </si>
  <si>
    <t>SKU-006</t>
  </si>
  <si>
    <t>Packing Tape 48mm</t>
  </si>
  <si>
    <t>Packaging</t>
  </si>
  <si>
    <t>SUP-06</t>
  </si>
  <si>
    <t>roll</t>
  </si>
  <si>
    <t>Shipping station</t>
  </si>
  <si>
    <t>SKU-007</t>
  </si>
  <si>
    <t>Labels 4x6</t>
  </si>
  <si>
    <t>Barcode labels</t>
  </si>
  <si>
    <t>SKU-008</t>
  </si>
  <si>
    <t>Gear Motor 24V</t>
  </si>
  <si>
    <t>SUP-07</t>
  </si>
  <si>
    <t>unit</t>
  </si>
  <si>
    <t>Critical spare</t>
  </si>
  <si>
    <t>SKU-009</t>
  </si>
  <si>
    <t>Control Board X100</t>
  </si>
  <si>
    <t>Electronics</t>
  </si>
  <si>
    <t>SUP-08</t>
  </si>
  <si>
    <t>Long lead time</t>
  </si>
  <si>
    <t>SKU-010</t>
  </si>
  <si>
    <t>Stainless Hinges</t>
  </si>
  <si>
    <t>Cabinet assembly</t>
  </si>
  <si>
    <t>SKU-011</t>
  </si>
  <si>
    <t>Lubricant 1L</t>
  </si>
  <si>
    <t>Maintenance</t>
  </si>
  <si>
    <t>SUP-09</t>
  </si>
  <si>
    <t>bottle</t>
  </si>
  <si>
    <t>Machine care</t>
  </si>
  <si>
    <t>SKU-012</t>
  </si>
  <si>
    <t>Cardboard Boxes M</t>
  </si>
  <si>
    <t>pack</t>
  </si>
  <si>
    <t>Finished goods packing</t>
  </si>
  <si>
    <t>SKU-013</t>
  </si>
  <si>
    <t>QR Scanner</t>
  </si>
  <si>
    <t>IT Equipment</t>
  </si>
  <si>
    <t>SUP-10</t>
  </si>
  <si>
    <t>Warehouse operations</t>
  </si>
  <si>
    <t>SKU-014</t>
  </si>
  <si>
    <t>Sensor Module S-12</t>
  </si>
  <si>
    <t>Assembly component</t>
  </si>
  <si>
    <t>SKU-015</t>
  </si>
  <si>
    <t>Rubber Gasket 50mm</t>
  </si>
  <si>
    <t>Seal component</t>
  </si>
  <si>
    <t>SKU-016</t>
  </si>
  <si>
    <t>Cleaning Solvent 5L</t>
  </si>
  <si>
    <t>can</t>
  </si>
  <si>
    <t>Stocked for maintenance</t>
  </si>
  <si>
    <t>Contact Name</t>
  </si>
  <si>
    <t>Email</t>
  </si>
  <si>
    <t>Phone</t>
  </si>
  <si>
    <t>Lead Time (days)</t>
  </si>
  <si>
    <t>Payment Terms</t>
  </si>
  <si>
    <t>Country</t>
  </si>
  <si>
    <t>Baltic Metals</t>
  </si>
  <si>
    <t>Asta Vilkiene</t>
  </si>
  <si>
    <t>sales@balticmetals.example</t>
  </si>
  <si>
    <t>+37060000001</t>
  </si>
  <si>
    <t>Net 30</t>
  </si>
  <si>
    <t>Lithuania</t>
  </si>
  <si>
    <t>Active</t>
  </si>
  <si>
    <t>NordFab Materials</t>
  </si>
  <si>
    <t>Jonas Petrauskas</t>
  </si>
  <si>
    <t>orders@nordfab.example</t>
  </si>
  <si>
    <t>+37060000002</t>
  </si>
  <si>
    <t>Net 45</t>
  </si>
  <si>
    <t>Germany</t>
  </si>
  <si>
    <t>PolyWorks</t>
  </si>
  <si>
    <t>Greta Simonyte</t>
  </si>
  <si>
    <t>contact@polyworks.example</t>
  </si>
  <si>
    <t>+37060000003</t>
  </si>
  <si>
    <t>Poland</t>
  </si>
  <si>
    <t>ElectroSource</t>
  </si>
  <si>
    <t>Marius Kazlauskas</t>
  </si>
  <si>
    <t>sales@electrosource.example</t>
  </si>
  <si>
    <t>+37060000004</t>
  </si>
  <si>
    <t>Sweden</t>
  </si>
  <si>
    <t>SafeWear Supply</t>
  </si>
  <si>
    <t>Rasa Jankauskaite</t>
  </si>
  <si>
    <t>hello@safewear.example</t>
  </si>
  <si>
    <t>+37060000005</t>
  </si>
  <si>
    <t>Net 15</t>
  </si>
  <si>
    <t>Latvia</t>
  </si>
  <si>
    <t>PackRight</t>
  </si>
  <si>
    <t>Viktorija Jonutyte</t>
  </si>
  <si>
    <t>support@packright.example</t>
  </si>
  <si>
    <t>+37060000006</t>
  </si>
  <si>
    <t>Estonia</t>
  </si>
  <si>
    <t>Motion Industrial</t>
  </si>
  <si>
    <t>Dainius Lebedys</t>
  </si>
  <si>
    <t>procurement@motionindustrial.example</t>
  </si>
  <si>
    <t>+37060000007</t>
  </si>
  <si>
    <t>Czech Republic</t>
  </si>
  <si>
    <t>CircuitHub Components</t>
  </si>
  <si>
    <t>Egle Morkunaite</t>
  </si>
  <si>
    <t>sales@circuithub.example</t>
  </si>
  <si>
    <t>+37060000008</t>
  </si>
  <si>
    <t>Netherlands</t>
  </si>
  <si>
    <t>MaintenaPro</t>
  </si>
  <si>
    <t>Lukas Balsys</t>
  </si>
  <si>
    <t>orders@maintenapro.example</t>
  </si>
  <si>
    <t>+37060000009</t>
  </si>
  <si>
    <t>OfficeTech Systems</t>
  </si>
  <si>
    <t>Ieva Noreikaite</t>
  </si>
  <si>
    <t>team@officetech.example</t>
  </si>
  <si>
    <t>+37060000010</t>
  </si>
  <si>
    <t>Transaction ID</t>
  </si>
  <si>
    <t>Date</t>
  </si>
  <si>
    <t>Type</t>
  </si>
  <si>
    <t>Quantity</t>
  </si>
  <si>
    <t>Total Amount</t>
  </si>
  <si>
    <t>Reference</t>
  </si>
  <si>
    <t>Performed By</t>
  </si>
  <si>
    <t>TX-001</t>
  </si>
  <si>
    <t>IN</t>
  </si>
  <si>
    <t>PO-1001</t>
  </si>
  <si>
    <t>Emma</t>
  </si>
  <si>
    <t>Initial replenishment</t>
  </si>
  <si>
    <t>TX-002</t>
  </si>
  <si>
    <t>OUT</t>
  </si>
  <si>
    <t>SO-2108</t>
  </si>
  <si>
    <t>Mantas</t>
  </si>
  <si>
    <t>Production issue</t>
  </si>
  <si>
    <t>TX-003</t>
  </si>
  <si>
    <t>PO-1002</t>
  </si>
  <si>
    <t>Monthly order</t>
  </si>
  <si>
    <t>TX-004</t>
  </si>
  <si>
    <t>WO-3321</t>
  </si>
  <si>
    <t>Used in assembly</t>
  </si>
  <si>
    <t>TX-005</t>
  </si>
  <si>
    <t>PO-1003</t>
  </si>
  <si>
    <t>Bulk order</t>
  </si>
  <si>
    <t>TX-006</t>
  </si>
  <si>
    <t>SO-2194</t>
  </si>
  <si>
    <t>Rokas</t>
  </si>
  <si>
    <t>Customer shipment</t>
  </si>
  <si>
    <t>TX-007</t>
  </si>
  <si>
    <t>PO-1004</t>
  </si>
  <si>
    <t>Cable stock</t>
  </si>
  <si>
    <t>TX-008</t>
  </si>
  <si>
    <t>WO-3408</t>
  </si>
  <si>
    <t>Harness build</t>
  </si>
  <si>
    <t>TX-009</t>
  </si>
  <si>
    <t>PO-1005</t>
  </si>
  <si>
    <t>Safety stock</t>
  </si>
  <si>
    <t>TX-010</t>
  </si>
  <si>
    <t>OPS-771</t>
  </si>
  <si>
    <t>Issued to floor staff</t>
  </si>
  <si>
    <t>TX-011</t>
  </si>
  <si>
    <t>PO-1006</t>
  </si>
  <si>
    <t>Packaging restock</t>
  </si>
  <si>
    <t>TX-012</t>
  </si>
  <si>
    <t>SO-2251</t>
  </si>
  <si>
    <t>Shipping use</t>
  </si>
  <si>
    <t>TX-013</t>
  </si>
  <si>
    <t>PO-1007</t>
  </si>
  <si>
    <t>Labels order</t>
  </si>
  <si>
    <t>TX-014</t>
  </si>
  <si>
    <t>SO-2284</t>
  </si>
  <si>
    <t>Order labels</t>
  </si>
  <si>
    <t>TX-015</t>
  </si>
  <si>
    <t>PO-1008</t>
  </si>
  <si>
    <t>TX-016</t>
  </si>
  <si>
    <t>WO-3411</t>
  </si>
  <si>
    <t>Motor replacements</t>
  </si>
  <si>
    <t>TX-017</t>
  </si>
  <si>
    <t>PO-1009</t>
  </si>
  <si>
    <t>Board supply</t>
  </si>
  <si>
    <t>TX-018</t>
  </si>
  <si>
    <t>WO-3420</t>
  </si>
  <si>
    <t>Assembly consumed</t>
  </si>
  <si>
    <t>TX-019</t>
  </si>
  <si>
    <t>PO-1010</t>
  </si>
  <si>
    <t>Hardware stock</t>
  </si>
  <si>
    <t>TX-020</t>
  </si>
  <si>
    <t>WO-3390</t>
  </si>
  <si>
    <t>Assembly issued</t>
  </si>
  <si>
    <t>TX-021</t>
  </si>
  <si>
    <t>PO-1011</t>
  </si>
  <si>
    <t>Routine maintenance</t>
  </si>
  <si>
    <t>TX-022</t>
  </si>
  <si>
    <t>MT-1201</t>
  </si>
  <si>
    <t>Lukas</t>
  </si>
  <si>
    <t>Workshop use</t>
  </si>
  <si>
    <t>TX-023</t>
  </si>
  <si>
    <t>PO-1012</t>
  </si>
  <si>
    <t>Packaging stock</t>
  </si>
  <si>
    <t>TX-024</t>
  </si>
  <si>
    <t>SO-2260</t>
  </si>
  <si>
    <t>Shipment prep</t>
  </si>
  <si>
    <t>TX-025</t>
  </si>
  <si>
    <t>PO-1013</t>
  </si>
  <si>
    <t>New devices</t>
  </si>
  <si>
    <t>TX-026</t>
  </si>
  <si>
    <t>IT-204</t>
  </si>
  <si>
    <t>Ieva</t>
  </si>
  <si>
    <t>Issued to pickers</t>
  </si>
  <si>
    <t>TX-027</t>
  </si>
  <si>
    <t>PO-1014</t>
  </si>
  <si>
    <t>Components restock</t>
  </si>
  <si>
    <t>TX-028</t>
  </si>
  <si>
    <t>WO-3419</t>
  </si>
  <si>
    <t>TX-029</t>
  </si>
  <si>
    <t>PO-1015</t>
  </si>
  <si>
    <t>Seal components</t>
  </si>
  <si>
    <t>TX-030</t>
  </si>
  <si>
    <t>WO-3402</t>
  </si>
  <si>
    <t>Build order</t>
  </si>
  <si>
    <t>TX-031</t>
  </si>
  <si>
    <t>PO-1016</t>
  </si>
  <si>
    <t>Cleaning chemicals</t>
  </si>
  <si>
    <t>TX-032</t>
  </si>
  <si>
    <t>MT-1210</t>
  </si>
  <si>
    <t>Deep clean</t>
  </si>
  <si>
    <t>TX-033</t>
  </si>
  <si>
    <t>PO-1022</t>
  </si>
  <si>
    <t>Emergency order</t>
  </si>
  <si>
    <t>TX-034</t>
  </si>
  <si>
    <t>PO-1023</t>
  </si>
  <si>
    <t>Rush order</t>
  </si>
  <si>
    <t>TX-035</t>
  </si>
  <si>
    <t>PO-1024</t>
  </si>
  <si>
    <t>Top-up order</t>
  </si>
  <si>
    <t>TX-036</t>
  </si>
  <si>
    <t>PO-1025</t>
  </si>
  <si>
    <t>Inventory Dashboard</t>
  </si>
  <si>
    <t>Edit the Transactions sheet to see stock levels and KPIs update automatically.</t>
  </si>
  <si>
    <t>Total SKUs</t>
  </si>
  <si>
    <t>Inventory Value</t>
  </si>
  <si>
    <t>Units on Hand</t>
  </si>
  <si>
    <t>Low / Empty Items</t>
  </si>
  <si>
    <t>Out of Stock</t>
  </si>
  <si>
    <t>Reorder Candidates</t>
  </si>
  <si>
    <t>Supplier</t>
  </si>
  <si>
    <t>Suggested PO Qty</t>
  </si>
  <si>
    <t>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</si>
</sst>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.00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8000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8"/>
      <color rgb="FF1F4E78"/>
      <name val="Calibri"/>
      <family val="2"/>
    </font>
    <font>
      <i/>
      <sz val="11"/>
      <color rgb="FF666666"/>
      <name val="Calibri"/>
      <family val="2"/>
    </font>
    <font>
      <b/>
      <sz val="11"/>
      <name val="Calibri"/>
      <family val="2"/>
    </font>
    <font>
      <b/>
      <sz val="11"/>
      <color rgb="FF1F4E7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EEF6FC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7" fillId="4" borderId="2" xfId="0" applyFont="1" applyFill="1" applyBorder="1"/>
    <xf numFmtId="0" fontId="1" fillId="2" borderId="0" xfId="0" applyFont="1" applyFill="1" applyAlignment="1">
      <alignment horizontal="center"/>
    </xf>
    <xf numFmtId="165" fontId="7" fillId="4" borderId="2" xfId="0" applyNumberFormat="1" applyFont="1" applyFill="1" applyBorder="1"/>
    <xf numFmtId="165" fontId="0" fillId="0" borderId="0" xfId="0" applyNumberFormat="1"/>
    <xf numFmtId="0" fontId="8" fillId="0" borderId="0" xfId="0" applyFont="1"/>
    <xf numFmtId="0" fontId="1" fillId="2" borderId="0" xfId="0" applyFont="1" applyFill="1"/>
    <xf numFmtId="165" fontId="1" fillId="2" borderId="0" xfId="0" applyNumberFormat="1" applyFont="1" applyFill="1"/>
    <xf numFmtId="3" fontId="0" fillId="0" borderId="0" xfId="0" applyNumberFormat="1"/>
  </cellXfs>
  <cellStyles count="1">
    <cellStyle name="Normal" xfId="0" builtinId="0"/>
  </cellStyles>
  <dxfs count="3">
    <dxf>
      <fill>
        <patternFill>
          <bgColor rgb="FFFDE9E7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en-GB"/>
              <a:t>Inventory Value by Category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Dashboard!$E$4</c:f>
              <c:strCache>
                <c:ptCount val="1"/>
                <c:pt idx="0">
                  <c:v>Inventory Value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Dashboard!$D$5:$D$13</c:f>
              <c:strCache>
                <c:ptCount val="9"/>
                <c:pt idx="0">
                  <c:v>Hardware</c:v>
                </c:pt>
                <c:pt idx="1">
                  <c:v>Raw Material</c:v>
                </c:pt>
                <c:pt idx="2">
                  <c:v>Components</c:v>
                </c:pt>
                <c:pt idx="3">
                  <c:v>Electrical</c:v>
                </c:pt>
                <c:pt idx="4">
                  <c:v>PPE</c:v>
                </c:pt>
                <c:pt idx="5">
                  <c:v>Packaging</c:v>
                </c:pt>
                <c:pt idx="6">
                  <c:v>Current Stock</c:v>
                </c:pt>
                <c:pt idx="8">
                  <c:v>18</c:v>
                </c:pt>
              </c:strCache>
            </c:strRef>
          </c:cat>
          <c:val>
            <c:numRef>
              <c:f>Dashboard!$E$5:$E$13</c:f>
              <c:numCache>
                <c:formatCode>\$#\ ##0.00</c:formatCode>
                <c:ptCount val="9"/>
                <c:pt idx="0">
                  <c:v>324</c:v>
                </c:pt>
                <c:pt idx="1">
                  <c:v>450</c:v>
                </c:pt>
                <c:pt idx="2">
                  <c:v>515.4</c:v>
                </c:pt>
                <c:pt idx="3">
                  <c:v>176</c:v>
                </c:pt>
                <c:pt idx="4">
                  <c:v>144</c:v>
                </c:pt>
                <c:pt idx="5">
                  <c:v>436</c:v>
                </c:pt>
                <c:pt idx="6">
                  <c:v>0</c:v>
                </c:pt>
                <c:pt idx="7" formatCode="#,##0">
                  <c:v>0</c:v>
                </c:pt>
                <c:pt idx="8" formatCode="#,##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3-624B-82AF-5F39C6E51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GB"/>
                  <a:t>Category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n-GB"/>
                  <a:t>Value ($)</a:t>
                </a:r>
              </a:p>
            </c:rich>
          </c:tx>
          <c:overlay val="1"/>
        </c:title>
        <c:numFmt formatCode="\$#\ 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en-GB"/>
              <a:t>Units on Hand by Category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Dashboard!$F$4</c:f>
              <c:strCache>
                <c:ptCount val="1"/>
                <c:pt idx="0">
                  <c:v>Units on Hand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Dashboard!$D$5:$D$13</c:f>
              <c:strCache>
                <c:ptCount val="9"/>
                <c:pt idx="0">
                  <c:v>Hardware</c:v>
                </c:pt>
                <c:pt idx="1">
                  <c:v>Raw Material</c:v>
                </c:pt>
                <c:pt idx="2">
                  <c:v>Components</c:v>
                </c:pt>
                <c:pt idx="3">
                  <c:v>Electrical</c:v>
                </c:pt>
                <c:pt idx="4">
                  <c:v>PPE</c:v>
                </c:pt>
                <c:pt idx="5">
                  <c:v>Packaging</c:v>
                </c:pt>
                <c:pt idx="6">
                  <c:v>Current Stock</c:v>
                </c:pt>
                <c:pt idx="8">
                  <c:v>18</c:v>
                </c:pt>
              </c:strCache>
            </c:strRef>
          </c:cat>
          <c:val>
            <c:numRef>
              <c:f>Dashboard!$F$5:$F$13</c:f>
              <c:numCache>
                <c:formatCode>General</c:formatCode>
                <c:ptCount val="9"/>
                <c:pt idx="0">
                  <c:v>260</c:v>
                </c:pt>
                <c:pt idx="1">
                  <c:v>30</c:v>
                </c:pt>
                <c:pt idx="2">
                  <c:v>587</c:v>
                </c:pt>
                <c:pt idx="3">
                  <c:v>220</c:v>
                </c:pt>
                <c:pt idx="4">
                  <c:v>45</c:v>
                </c:pt>
                <c:pt idx="5">
                  <c:v>113</c:v>
                </c:pt>
                <c:pt idx="6">
                  <c:v>0</c:v>
                </c:pt>
                <c:pt idx="7" formatCode="#,##0">
                  <c:v>0</c:v>
                </c:pt>
                <c:pt idx="8" formatCode="#,##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C-2946-A51B-5891036E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50800</xdr:colOff>
      <xdr:row>66</xdr:row>
      <xdr:rowOff>127000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03583C0E-AEBD-180A-81E6-8B545759A8D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431800</xdr:colOff>
      <xdr:row>66</xdr:row>
      <xdr:rowOff>127000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F883D258-4F2E-DADD-8255-66292637AC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1270000</xdr:colOff>
      <xdr:row>66</xdr:row>
      <xdr:rowOff>127000</xdr:rowOff>
    </xdr:to>
    <xdr:sp macro="" textlink="">
      <xdr:nvSpPr>
        <xdr:cNvPr id="3074" name="Text Box 2" hidden="1">
          <a:extLst>
            <a:ext uri="{FF2B5EF4-FFF2-40B4-BE49-F238E27FC236}">
              <a16:creationId xmlns:a16="http://schemas.microsoft.com/office/drawing/2014/main" id="{3FB6D1A0-FB1D-46B7-B0DC-B8E1D5F5096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7</xdr:col>
      <xdr:colOff>0</xdr:colOff>
      <xdr:row>19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ventory" displayName="tblInventory" ref="A1:O17">
  <autoFilter ref="A1:O17" xr:uid="{00000000-0009-0000-0100-000001000000}"/>
  <tableColumns count="15">
    <tableColumn id="1" xr3:uid="{00000000-0010-0000-0000-000001000000}" name="SKU"/>
    <tableColumn id="2" xr3:uid="{00000000-0010-0000-0000-000002000000}" name="Item Name"/>
    <tableColumn id="3" xr3:uid="{00000000-0010-0000-0000-000003000000}" name="Category"/>
    <tableColumn id="4" xr3:uid="{00000000-0010-0000-0000-000004000000}" name="Supplier ID"/>
    <tableColumn id="5" xr3:uid="{00000000-0010-0000-0000-000005000000}" name="Supplier Name"/>
    <tableColumn id="6" xr3:uid="{00000000-0010-0000-0000-000006000000}" name="Unit"/>
    <tableColumn id="7" xr3:uid="{00000000-0010-0000-0000-000007000000}" name="Unit Cost"/>
    <tableColumn id="8" xr3:uid="{00000000-0010-0000-0000-000008000000}" name="Reorder Level"/>
    <tableColumn id="9" xr3:uid="{00000000-0010-0000-0000-000009000000}" name="Reorder Qty"/>
    <tableColumn id="10" xr3:uid="{00000000-0010-0000-0000-00000A000000}" name="Current Stock"/>
    <tableColumn id="11" xr3:uid="{00000000-0010-0000-0000-00000B000000}" name="Status"/>
    <tableColumn id="12" xr3:uid="{00000000-0010-0000-0000-00000C000000}" name="Total Value"/>
    <tableColumn id="13" xr3:uid="{00000000-0010-0000-0000-00000D000000}" name="Warehouse"/>
    <tableColumn id="14" xr3:uid="{00000000-0010-0000-0000-00000E000000}" name="Last Count Date"/>
    <tableColumn id="15" xr3:uid="{00000000-0010-0000-0000-00000F000000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Suppliers" displayName="tblSuppliers" ref="A1:I11">
  <autoFilter ref="A1:I11" xr:uid="{00000000-0009-0000-0100-000002000000}"/>
  <tableColumns count="9">
    <tableColumn id="1" xr3:uid="{00000000-0010-0000-0100-000001000000}" name="Supplier ID"/>
    <tableColumn id="2" xr3:uid="{00000000-0010-0000-0100-000002000000}" name="Supplier Name"/>
    <tableColumn id="3" xr3:uid="{00000000-0010-0000-0100-000003000000}" name="Contact Name"/>
    <tableColumn id="4" xr3:uid="{00000000-0010-0000-0100-000004000000}" name="Email"/>
    <tableColumn id="5" xr3:uid="{00000000-0010-0000-0100-000005000000}" name="Phone"/>
    <tableColumn id="6" xr3:uid="{00000000-0010-0000-0100-000006000000}" name="Lead Time (days)"/>
    <tableColumn id="7" xr3:uid="{00000000-0010-0000-0100-000007000000}" name="Payment Terms"/>
    <tableColumn id="8" xr3:uid="{00000000-0010-0000-0100-000008000000}" name="Country"/>
    <tableColumn id="9" xr3:uid="{00000000-0010-0000-0100-000009000000}" name="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Transactions" displayName="tblTransactions" ref="A1:L37">
  <autoFilter ref="A1:L37" xr:uid="{00000000-0009-0000-0100-000003000000}"/>
  <tableColumns count="12">
    <tableColumn id="1" xr3:uid="{00000000-0010-0000-0200-000001000000}" name="Transaction ID"/>
    <tableColumn id="2" xr3:uid="{00000000-0010-0000-0200-000002000000}" name="Date"/>
    <tableColumn id="3" xr3:uid="{00000000-0010-0000-0200-000003000000}" name="SKU"/>
    <tableColumn id="4" xr3:uid="{00000000-0010-0000-0200-000004000000}" name="Item Name"/>
    <tableColumn id="5" xr3:uid="{00000000-0010-0000-0200-000005000000}" name="Warehouse"/>
    <tableColumn id="6" xr3:uid="{00000000-0010-0000-0200-000006000000}" name="Type"/>
    <tableColumn id="7" xr3:uid="{00000000-0010-0000-0200-000007000000}" name="Quantity"/>
    <tableColumn id="8" xr3:uid="{00000000-0010-0000-0200-000008000000}" name="Unit Cost"/>
    <tableColumn id="9" xr3:uid="{00000000-0010-0000-0200-000009000000}" name="Total Amount"/>
    <tableColumn id="10" xr3:uid="{00000000-0010-0000-0200-00000A000000}" name="Reference"/>
    <tableColumn id="11" xr3:uid="{00000000-0010-0000-0200-00000B000000}" name="Performed By"/>
    <tableColumn id="12" xr3:uid="{00000000-0010-0000-0200-00000C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workbookViewId="0">
      <selection activeCell="F31" sqref="F31"/>
    </sheetView>
  </sheetViews>
  <sheetFormatPr baseColWidth="10" defaultColWidth="8.83203125" defaultRowHeight="15" x14ac:dyDescent="0.2"/>
  <cols>
    <col min="1" max="1" width="12" customWidth="1"/>
    <col min="2" max="2" width="26" customWidth="1"/>
    <col min="3" max="3" width="16" customWidth="1"/>
    <col min="4" max="4" width="14" customWidth="1"/>
    <col min="5" max="5" width="22" customWidth="1"/>
    <col min="6" max="6" width="10" customWidth="1"/>
    <col min="7" max="7" width="12" customWidth="1"/>
    <col min="8" max="8" width="14" customWidth="1"/>
    <col min="9" max="9" width="12" customWidth="1"/>
    <col min="10" max="10" width="13" customWidth="1"/>
    <col min="11" max="11" width="15" customWidth="1"/>
    <col min="12" max="14" width="14" customWidth="1"/>
    <col min="15" max="15" width="22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3" t="s">
        <v>16</v>
      </c>
      <c r="C2" s="3" t="s">
        <v>17</v>
      </c>
      <c r="D2" s="2" t="s">
        <v>18</v>
      </c>
      <c r="E2" s="2" t="str">
        <f>IFERROR(VLOOKUP(D2,Suppliers!$A$2:$B$11,2,FALSE),"")</f>
        <v>Baltic Metals</v>
      </c>
      <c r="F2" s="3" t="s">
        <v>19</v>
      </c>
      <c r="G2" s="4">
        <v>0.25</v>
      </c>
      <c r="H2" s="3">
        <v>50</v>
      </c>
      <c r="I2" s="3">
        <v>200</v>
      </c>
      <c r="J2" s="5">
        <f>SUMIFS(Transactions!$G:$G,Transactions!$C:$C,$A2,Transactions!$F:$F,"IN")-SUMIFS(Transactions!$G:$G,Transactions!$C:$C,$A2,Transactions!$F:$F,"OUT")</f>
        <v>120</v>
      </c>
      <c r="K2" s="6" t="str">
        <f t="shared" ref="K2:K17" si="0">IF(J2=0,"Out of Stock",IF(J2&lt;=H2,"Reorder","In Stock"))</f>
        <v>In Stock</v>
      </c>
      <c r="L2" s="7">
        <f t="shared" ref="L2:L17" si="1">J2*G2</f>
        <v>30</v>
      </c>
      <c r="M2" s="3" t="s">
        <v>20</v>
      </c>
      <c r="N2" s="8">
        <v>46097</v>
      </c>
      <c r="O2" s="3" t="s">
        <v>21</v>
      </c>
    </row>
    <row r="3" spans="1:15" x14ac:dyDescent="0.2">
      <c r="A3" s="2" t="s">
        <v>22</v>
      </c>
      <c r="B3" s="3" t="s">
        <v>23</v>
      </c>
      <c r="C3" s="3" t="s">
        <v>24</v>
      </c>
      <c r="D3" s="2" t="s">
        <v>25</v>
      </c>
      <c r="E3" s="2" t="str">
        <f>IFERROR(VLOOKUP(D3,Suppliers!$A$2:$B$11,2,FALSE),"")</f>
        <v>NordFab Materials</v>
      </c>
      <c r="F3" s="3" t="s">
        <v>26</v>
      </c>
      <c r="G3" s="4">
        <v>15</v>
      </c>
      <c r="H3" s="3">
        <v>20</v>
      </c>
      <c r="I3" s="3">
        <v>100</v>
      </c>
      <c r="J3" s="5">
        <f>SUMIFS(Transactions!$G:$G,Transactions!$C:$C,$A3,Transactions!$F:$F,"IN")-SUMIFS(Transactions!$G:$G,Transactions!$C:$C,$A3,Transactions!$F:$F,"OUT")</f>
        <v>30</v>
      </c>
      <c r="K3" s="6" t="str">
        <f t="shared" si="0"/>
        <v>In Stock</v>
      </c>
      <c r="L3" s="7">
        <f t="shared" si="1"/>
        <v>450</v>
      </c>
      <c r="M3" s="3" t="s">
        <v>20</v>
      </c>
      <c r="N3" s="8">
        <v>46093</v>
      </c>
      <c r="O3" s="3" t="s">
        <v>27</v>
      </c>
    </row>
    <row r="4" spans="1:15" x14ac:dyDescent="0.2">
      <c r="A4" s="2" t="s">
        <v>28</v>
      </c>
      <c r="B4" s="3" t="s">
        <v>29</v>
      </c>
      <c r="C4" s="3" t="s">
        <v>30</v>
      </c>
      <c r="D4" s="2" t="s">
        <v>31</v>
      </c>
      <c r="E4" s="2" t="str">
        <f>IFERROR(VLOOKUP(D4,Suppliers!$A$2:$B$11,2,FALSE),"")</f>
        <v>PolyWorks</v>
      </c>
      <c r="F4" s="3" t="s">
        <v>19</v>
      </c>
      <c r="G4" s="4">
        <v>0.05</v>
      </c>
      <c r="H4" s="3">
        <v>200</v>
      </c>
      <c r="I4" s="3">
        <v>500</v>
      </c>
      <c r="J4" s="5">
        <f>SUMIFS(Transactions!$G:$G,Transactions!$C:$C,$A4,Transactions!$F:$F,"IN")-SUMIFS(Transactions!$G:$G,Transactions!$C:$C,$A4,Transactions!$F:$F,"OUT")</f>
        <v>500</v>
      </c>
      <c r="K4" s="6" t="str">
        <f t="shared" si="0"/>
        <v>In Stock</v>
      </c>
      <c r="L4" s="7">
        <f t="shared" si="1"/>
        <v>25</v>
      </c>
      <c r="M4" s="3" t="s">
        <v>32</v>
      </c>
      <c r="N4" s="8">
        <v>46091</v>
      </c>
      <c r="O4" s="3" t="s">
        <v>33</v>
      </c>
    </row>
    <row r="5" spans="1:15" x14ac:dyDescent="0.2">
      <c r="A5" s="2" t="s">
        <v>34</v>
      </c>
      <c r="B5" s="3" t="s">
        <v>35</v>
      </c>
      <c r="C5" s="3" t="s">
        <v>36</v>
      </c>
      <c r="D5" s="2" t="s">
        <v>37</v>
      </c>
      <c r="E5" s="2" t="str">
        <f>IFERROR(VLOOKUP(D5,Suppliers!$A$2:$B$11,2,FALSE),"")</f>
        <v>ElectroSource</v>
      </c>
      <c r="F5" s="3" t="s">
        <v>38</v>
      </c>
      <c r="G5" s="4">
        <v>0.8</v>
      </c>
      <c r="H5" s="3">
        <v>150</v>
      </c>
      <c r="I5" s="3">
        <v>1000</v>
      </c>
      <c r="J5" s="5">
        <f>SUMIFS(Transactions!$G:$G,Transactions!$C:$C,$A5,Transactions!$F:$F,"IN")-SUMIFS(Transactions!$G:$G,Transactions!$C:$C,$A5,Transactions!$F:$F,"OUT")</f>
        <v>220</v>
      </c>
      <c r="K5" s="6" t="str">
        <f t="shared" si="0"/>
        <v>In Stock</v>
      </c>
      <c r="L5" s="7">
        <f t="shared" si="1"/>
        <v>176</v>
      </c>
      <c r="M5" s="3" t="s">
        <v>39</v>
      </c>
      <c r="N5" s="8">
        <v>46099</v>
      </c>
      <c r="O5" s="3" t="s">
        <v>40</v>
      </c>
    </row>
    <row r="6" spans="1:15" x14ac:dyDescent="0.2">
      <c r="A6" s="2" t="s">
        <v>41</v>
      </c>
      <c r="B6" s="3" t="s">
        <v>42</v>
      </c>
      <c r="C6" s="3" t="s">
        <v>43</v>
      </c>
      <c r="D6" s="2" t="s">
        <v>44</v>
      </c>
      <c r="E6" s="2" t="str">
        <f>IFERROR(VLOOKUP(D6,Suppliers!$A$2:$B$11,2,FALSE),"")</f>
        <v>SafeWear Supply</v>
      </c>
      <c r="F6" s="3" t="s">
        <v>45</v>
      </c>
      <c r="G6" s="4">
        <v>3.2</v>
      </c>
      <c r="H6" s="3">
        <v>40</v>
      </c>
      <c r="I6" s="3">
        <v>120</v>
      </c>
      <c r="J6" s="5">
        <f>SUMIFS(Transactions!$G:$G,Transactions!$C:$C,$A6,Transactions!$F:$F,"IN")-SUMIFS(Transactions!$G:$G,Transactions!$C:$C,$A6,Transactions!$F:$F,"OUT")</f>
        <v>45</v>
      </c>
      <c r="K6" s="6" t="str">
        <f t="shared" si="0"/>
        <v>In Stock</v>
      </c>
      <c r="L6" s="7">
        <f t="shared" si="1"/>
        <v>144</v>
      </c>
      <c r="M6" s="3" t="s">
        <v>20</v>
      </c>
      <c r="N6" s="8">
        <v>46101</v>
      </c>
      <c r="O6" s="3" t="s">
        <v>46</v>
      </c>
    </row>
    <row r="7" spans="1:15" x14ac:dyDescent="0.2">
      <c r="A7" s="2" t="s">
        <v>47</v>
      </c>
      <c r="B7" s="3" t="s">
        <v>48</v>
      </c>
      <c r="C7" s="3" t="s">
        <v>49</v>
      </c>
      <c r="D7" s="2" t="s">
        <v>50</v>
      </c>
      <c r="E7" s="2" t="str">
        <f>IFERROR(VLOOKUP(D7,Suppliers!$A$2:$B$11,2,FALSE),"")</f>
        <v>PackRight</v>
      </c>
      <c r="F7" s="3" t="s">
        <v>51</v>
      </c>
      <c r="G7" s="4">
        <v>1.4</v>
      </c>
      <c r="H7" s="3">
        <v>30</v>
      </c>
      <c r="I7" s="3">
        <v>100</v>
      </c>
      <c r="J7" s="5">
        <f>SUMIFS(Transactions!$G:$G,Transactions!$C:$C,$A7,Transactions!$F:$F,"IN")-SUMIFS(Transactions!$G:$G,Transactions!$C:$C,$A7,Transactions!$F:$F,"OUT")</f>
        <v>75</v>
      </c>
      <c r="K7" s="6" t="str">
        <f t="shared" si="0"/>
        <v>In Stock</v>
      </c>
      <c r="L7" s="7">
        <f t="shared" si="1"/>
        <v>105</v>
      </c>
      <c r="M7" s="3" t="s">
        <v>20</v>
      </c>
      <c r="N7" s="8">
        <v>46095</v>
      </c>
      <c r="O7" s="3" t="s">
        <v>52</v>
      </c>
    </row>
    <row r="8" spans="1:15" x14ac:dyDescent="0.2">
      <c r="A8" s="2" t="s">
        <v>53</v>
      </c>
      <c r="B8" s="3" t="s">
        <v>54</v>
      </c>
      <c r="C8" s="3" t="s">
        <v>49</v>
      </c>
      <c r="D8" s="2" t="s">
        <v>50</v>
      </c>
      <c r="E8" s="2" t="str">
        <f>IFERROR(VLOOKUP(D8,Suppliers!$A$2:$B$11,2,FALSE),"")</f>
        <v>PackRight</v>
      </c>
      <c r="F8" s="3" t="s">
        <v>51</v>
      </c>
      <c r="G8" s="4">
        <v>4.5</v>
      </c>
      <c r="H8" s="3">
        <v>25</v>
      </c>
      <c r="I8" s="3">
        <v>80</v>
      </c>
      <c r="J8" s="5">
        <f>SUMIFS(Transactions!$G:$G,Transactions!$C:$C,$A8,Transactions!$F:$F,"IN")-SUMIFS(Transactions!$G:$G,Transactions!$C:$C,$A8,Transactions!$F:$F,"OUT")</f>
        <v>18</v>
      </c>
      <c r="K8" s="6" t="str">
        <f t="shared" si="0"/>
        <v>Reorder</v>
      </c>
      <c r="L8" s="7">
        <f t="shared" si="1"/>
        <v>81</v>
      </c>
      <c r="M8" s="3" t="s">
        <v>20</v>
      </c>
      <c r="N8" s="8">
        <v>46096</v>
      </c>
      <c r="O8" s="3" t="s">
        <v>55</v>
      </c>
    </row>
    <row r="9" spans="1:15" x14ac:dyDescent="0.2">
      <c r="A9" s="2" t="s">
        <v>56</v>
      </c>
      <c r="B9" s="3" t="s">
        <v>57</v>
      </c>
      <c r="C9" s="3" t="s">
        <v>30</v>
      </c>
      <c r="D9" s="2" t="s">
        <v>58</v>
      </c>
      <c r="E9" s="2" t="str">
        <f>IFERROR(VLOOKUP(D9,Suppliers!$A$2:$B$11,2,FALSE),"")</f>
        <v>Motion Industrial</v>
      </c>
      <c r="F9" s="3" t="s">
        <v>59</v>
      </c>
      <c r="G9" s="4">
        <v>68</v>
      </c>
      <c r="H9" s="3">
        <v>5</v>
      </c>
      <c r="I9" s="3">
        <v>15</v>
      </c>
      <c r="J9" s="5">
        <f>SUMIFS(Transactions!$G:$G,Transactions!$C:$C,$A9,Transactions!$F:$F,"IN")-SUMIFS(Transactions!$G:$G,Transactions!$C:$C,$A9,Transactions!$F:$F,"OUT")</f>
        <v>7</v>
      </c>
      <c r="K9" s="6" t="str">
        <f t="shared" si="0"/>
        <v>In Stock</v>
      </c>
      <c r="L9" s="7">
        <f t="shared" si="1"/>
        <v>476</v>
      </c>
      <c r="M9" s="3" t="s">
        <v>39</v>
      </c>
      <c r="N9" s="8">
        <v>46089</v>
      </c>
      <c r="O9" s="3" t="s">
        <v>60</v>
      </c>
    </row>
    <row r="10" spans="1:15" x14ac:dyDescent="0.2">
      <c r="A10" s="2" t="s">
        <v>61</v>
      </c>
      <c r="B10" s="3" t="s">
        <v>62</v>
      </c>
      <c r="C10" s="3" t="s">
        <v>63</v>
      </c>
      <c r="D10" s="2" t="s">
        <v>64</v>
      </c>
      <c r="E10" s="2" t="str">
        <f>IFERROR(VLOOKUP(D10,Suppliers!$A$2:$B$11,2,FALSE),"")</f>
        <v>CircuitHub Components</v>
      </c>
      <c r="F10" s="3" t="s">
        <v>59</v>
      </c>
      <c r="G10" s="4">
        <v>125</v>
      </c>
      <c r="H10" s="3">
        <v>8</v>
      </c>
      <c r="I10" s="3">
        <v>20</v>
      </c>
      <c r="J10" s="5">
        <f>SUMIFS(Transactions!$G:$G,Transactions!$C:$C,$A10,Transactions!$F:$F,"IN")-SUMIFS(Transactions!$G:$G,Transactions!$C:$C,$A10,Transactions!$F:$F,"OUT")</f>
        <v>8</v>
      </c>
      <c r="K10" s="6" t="str">
        <f t="shared" si="0"/>
        <v>Reorder</v>
      </c>
      <c r="L10" s="7">
        <f t="shared" si="1"/>
        <v>1000</v>
      </c>
      <c r="M10" s="3" t="s">
        <v>39</v>
      </c>
      <c r="N10" s="8">
        <v>46092</v>
      </c>
      <c r="O10" s="3" t="s">
        <v>65</v>
      </c>
    </row>
    <row r="11" spans="1:15" x14ac:dyDescent="0.2">
      <c r="A11" s="2" t="s">
        <v>66</v>
      </c>
      <c r="B11" s="3" t="s">
        <v>67</v>
      </c>
      <c r="C11" s="3" t="s">
        <v>17</v>
      </c>
      <c r="D11" s="2" t="s">
        <v>18</v>
      </c>
      <c r="E11" s="2" t="str">
        <f>IFERROR(VLOOKUP(D11,Suppliers!$A$2:$B$11,2,FALSE),"")</f>
        <v>Baltic Metals</v>
      </c>
      <c r="F11" s="3" t="s">
        <v>45</v>
      </c>
      <c r="G11" s="4">
        <v>2.1</v>
      </c>
      <c r="H11" s="3">
        <v>60</v>
      </c>
      <c r="I11" s="3">
        <v>180</v>
      </c>
      <c r="J11" s="5">
        <f>SUMIFS(Transactions!$G:$G,Transactions!$C:$C,$A11,Transactions!$F:$F,"IN")-SUMIFS(Transactions!$G:$G,Transactions!$C:$C,$A11,Transactions!$F:$F,"OUT")</f>
        <v>140</v>
      </c>
      <c r="K11" s="6" t="str">
        <f t="shared" si="0"/>
        <v>In Stock</v>
      </c>
      <c r="L11" s="7">
        <f t="shared" si="1"/>
        <v>294</v>
      </c>
      <c r="M11" s="3" t="s">
        <v>32</v>
      </c>
      <c r="N11" s="8">
        <v>46098</v>
      </c>
      <c r="O11" s="3" t="s">
        <v>68</v>
      </c>
    </row>
    <row r="12" spans="1:15" x14ac:dyDescent="0.2">
      <c r="A12" s="2" t="s">
        <v>69</v>
      </c>
      <c r="B12" s="3" t="s">
        <v>70</v>
      </c>
      <c r="C12" s="3" t="s">
        <v>71</v>
      </c>
      <c r="D12" s="2" t="s">
        <v>72</v>
      </c>
      <c r="E12" s="2" t="str">
        <f>IFERROR(VLOOKUP(D12,Suppliers!$A$2:$B$11,2,FALSE),"")</f>
        <v>MaintenaPro</v>
      </c>
      <c r="F12" s="3" t="s">
        <v>73</v>
      </c>
      <c r="G12" s="4">
        <v>6.75</v>
      </c>
      <c r="H12" s="3">
        <v>20</v>
      </c>
      <c r="I12" s="3">
        <v>60</v>
      </c>
      <c r="J12" s="5">
        <f>SUMIFS(Transactions!$G:$G,Transactions!$C:$C,$A12,Transactions!$F:$F,"IN")-SUMIFS(Transactions!$G:$G,Transactions!$C:$C,$A12,Transactions!$F:$F,"OUT")</f>
        <v>17</v>
      </c>
      <c r="K12" s="6" t="str">
        <f t="shared" si="0"/>
        <v>Reorder</v>
      </c>
      <c r="L12" s="7">
        <f t="shared" si="1"/>
        <v>114.75</v>
      </c>
      <c r="M12" s="3" t="s">
        <v>71</v>
      </c>
      <c r="N12" s="8">
        <v>46102</v>
      </c>
      <c r="O12" s="3" t="s">
        <v>74</v>
      </c>
    </row>
    <row r="13" spans="1:15" x14ac:dyDescent="0.2">
      <c r="A13" s="2" t="s">
        <v>75</v>
      </c>
      <c r="B13" s="3" t="s">
        <v>76</v>
      </c>
      <c r="C13" s="3" t="s">
        <v>49</v>
      </c>
      <c r="D13" s="2" t="s">
        <v>50</v>
      </c>
      <c r="E13" s="2" t="str">
        <f>IFERROR(VLOOKUP(D13,Suppliers!$A$2:$B$11,2,FALSE),"")</f>
        <v>PackRight</v>
      </c>
      <c r="F13" s="3" t="s">
        <v>77</v>
      </c>
      <c r="G13" s="4">
        <v>12.5</v>
      </c>
      <c r="H13" s="3">
        <v>15</v>
      </c>
      <c r="I13" s="3">
        <v>50</v>
      </c>
      <c r="J13" s="5">
        <f>SUMIFS(Transactions!$G:$G,Transactions!$C:$C,$A13,Transactions!$F:$F,"IN")-SUMIFS(Transactions!$G:$G,Transactions!$C:$C,$A13,Transactions!$F:$F,"OUT")</f>
        <v>20</v>
      </c>
      <c r="K13" s="6" t="str">
        <f t="shared" si="0"/>
        <v>In Stock</v>
      </c>
      <c r="L13" s="7">
        <f t="shared" si="1"/>
        <v>250</v>
      </c>
      <c r="M13" s="3" t="s">
        <v>20</v>
      </c>
      <c r="N13" s="8">
        <v>46088</v>
      </c>
      <c r="O13" s="3" t="s">
        <v>78</v>
      </c>
    </row>
    <row r="14" spans="1:15" x14ac:dyDescent="0.2">
      <c r="A14" s="2" t="s">
        <v>79</v>
      </c>
      <c r="B14" s="3" t="s">
        <v>80</v>
      </c>
      <c r="C14" s="3" t="s">
        <v>81</v>
      </c>
      <c r="D14" s="2" t="s">
        <v>82</v>
      </c>
      <c r="E14" s="2" t="str">
        <f>IFERROR(VLOOKUP(D14,Suppliers!$A$2:$B$11,2,FALSE),"")</f>
        <v>OfficeTech Systems</v>
      </c>
      <c r="F14" s="3" t="s">
        <v>59</v>
      </c>
      <c r="G14" s="4">
        <v>95</v>
      </c>
      <c r="H14" s="3">
        <v>3</v>
      </c>
      <c r="I14" s="3">
        <v>10</v>
      </c>
      <c r="J14" s="5">
        <f>SUMIFS(Transactions!$G:$G,Transactions!$C:$C,$A14,Transactions!$F:$F,"IN")-SUMIFS(Transactions!$G:$G,Transactions!$C:$C,$A14,Transactions!$F:$F,"OUT")</f>
        <v>2</v>
      </c>
      <c r="K14" s="6" t="str">
        <f t="shared" si="0"/>
        <v>Reorder</v>
      </c>
      <c r="L14" s="7">
        <f t="shared" si="1"/>
        <v>190</v>
      </c>
      <c r="M14" s="3" t="s">
        <v>20</v>
      </c>
      <c r="N14" s="8">
        <v>46090</v>
      </c>
      <c r="O14" s="3" t="s">
        <v>83</v>
      </c>
    </row>
    <row r="15" spans="1:15" x14ac:dyDescent="0.2">
      <c r="A15" s="2" t="s">
        <v>84</v>
      </c>
      <c r="B15" s="3" t="s">
        <v>85</v>
      </c>
      <c r="C15" s="3" t="s">
        <v>63</v>
      </c>
      <c r="D15" s="2" t="s">
        <v>64</v>
      </c>
      <c r="E15" s="2" t="str">
        <f>IFERROR(VLOOKUP(D15,Suppliers!$A$2:$B$11,2,FALSE),"")</f>
        <v>CircuitHub Components</v>
      </c>
      <c r="F15" s="3" t="s">
        <v>59</v>
      </c>
      <c r="G15" s="4">
        <v>18.899999999999999</v>
      </c>
      <c r="H15" s="3">
        <v>12</v>
      </c>
      <c r="I15" s="3">
        <v>30</v>
      </c>
      <c r="J15" s="5">
        <f>SUMIFS(Transactions!$G:$G,Transactions!$C:$C,$A15,Transactions!$F:$F,"IN")-SUMIFS(Transactions!$G:$G,Transactions!$C:$C,$A15,Transactions!$F:$F,"OUT")</f>
        <v>17</v>
      </c>
      <c r="K15" s="6" t="str">
        <f t="shared" si="0"/>
        <v>In Stock</v>
      </c>
      <c r="L15" s="7">
        <f t="shared" si="1"/>
        <v>321.29999999999995</v>
      </c>
      <c r="M15" s="3" t="s">
        <v>39</v>
      </c>
      <c r="N15" s="8">
        <v>46094</v>
      </c>
      <c r="O15" s="3" t="s">
        <v>86</v>
      </c>
    </row>
    <row r="16" spans="1:15" x14ac:dyDescent="0.2">
      <c r="A16" s="2" t="s">
        <v>87</v>
      </c>
      <c r="B16" s="3" t="s">
        <v>88</v>
      </c>
      <c r="C16" s="3" t="s">
        <v>30</v>
      </c>
      <c r="D16" s="2" t="s">
        <v>31</v>
      </c>
      <c r="E16" s="2" t="str">
        <f>IFERROR(VLOOKUP(D16,Suppliers!$A$2:$B$11,2,FALSE),"")</f>
        <v>PolyWorks</v>
      </c>
      <c r="F16" s="3" t="s">
        <v>19</v>
      </c>
      <c r="G16" s="4">
        <v>0.18</v>
      </c>
      <c r="H16" s="3">
        <v>100</v>
      </c>
      <c r="I16" s="3">
        <v>300</v>
      </c>
      <c r="J16" s="5">
        <f>SUMIFS(Transactions!$G:$G,Transactions!$C:$C,$A16,Transactions!$F:$F,"IN")-SUMIFS(Transactions!$G:$G,Transactions!$C:$C,$A16,Transactions!$F:$F,"OUT")</f>
        <v>80</v>
      </c>
      <c r="K16" s="6" t="str">
        <f t="shared" si="0"/>
        <v>Reorder</v>
      </c>
      <c r="L16" s="7">
        <f t="shared" si="1"/>
        <v>14.399999999999999</v>
      </c>
      <c r="M16" s="3" t="s">
        <v>32</v>
      </c>
      <c r="N16" s="8">
        <v>46086</v>
      </c>
      <c r="O16" s="3" t="s">
        <v>89</v>
      </c>
    </row>
    <row r="17" spans="1:15" x14ac:dyDescent="0.2">
      <c r="A17" s="2" t="s">
        <v>90</v>
      </c>
      <c r="B17" s="3" t="s">
        <v>91</v>
      </c>
      <c r="C17" s="3" t="s">
        <v>71</v>
      </c>
      <c r="D17" s="2" t="s">
        <v>72</v>
      </c>
      <c r="E17" s="2" t="str">
        <f>IFERROR(VLOOKUP(D17,Suppliers!$A$2:$B$11,2,FALSE),"")</f>
        <v>MaintenaPro</v>
      </c>
      <c r="F17" s="3" t="s">
        <v>92</v>
      </c>
      <c r="G17" s="4">
        <v>22</v>
      </c>
      <c r="H17" s="3">
        <v>6</v>
      </c>
      <c r="I17" s="3">
        <v>18</v>
      </c>
      <c r="J17" s="5">
        <f>SUMIFS(Transactions!$G:$G,Transactions!$C:$C,$A17,Transactions!$F:$F,"IN")-SUMIFS(Transactions!$G:$G,Transactions!$C:$C,$A17,Transactions!$F:$F,"OUT")</f>
        <v>0</v>
      </c>
      <c r="K17" s="6" t="str">
        <f t="shared" si="0"/>
        <v>Out of Stock</v>
      </c>
      <c r="L17" s="7">
        <f t="shared" si="1"/>
        <v>0</v>
      </c>
      <c r="M17" s="3" t="s">
        <v>71</v>
      </c>
      <c r="N17" s="8">
        <v>46100</v>
      </c>
      <c r="O17" s="3" t="s">
        <v>93</v>
      </c>
    </row>
  </sheetData>
  <conditionalFormatting sqref="K2:K17">
    <cfRule type="expression" dxfId="2" priority="1">
      <formula>$K2="In Stock"</formula>
    </cfRule>
    <cfRule type="expression" dxfId="1" priority="2">
      <formula>$K2="Reorder"</formula>
    </cfRule>
    <cfRule type="expression" dxfId="0" priority="3">
      <formula>$K2="Out of Stock"</formula>
    </cfRule>
  </conditionalFormatting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000-000000000000}">
          <x14:formula1>
            <xm:f>Suppliers!$A$2:$A$11</xm:f>
          </x14:formula1>
          <xm:sqref>D2:D17</xm:sqref>
        </x14:dataValidation>
        <x14:dataValidation type="list" xr:uid="{00000000-0002-0000-0000-000001000000}">
          <x14:formula1>
            <xm:f>Lists!$A$1:$A$9</xm:f>
          </x14:formula1>
          <xm:sqref>C2:C17</xm:sqref>
        </x14:dataValidation>
        <x14:dataValidation type="list" xr:uid="{00000000-0002-0000-0000-000002000000}">
          <x14:formula1>
            <xm:f>Lists!$B$1:$B$9</xm:f>
          </x14:formula1>
          <xm:sqref>F2:F17</xm:sqref>
        </x14:dataValidation>
        <x14:dataValidation type="list" xr:uid="{00000000-0002-0000-0000-000003000000}">
          <x14:formula1>
            <xm:f>Lists!$C$1:$C$5</xm:f>
          </x14:formula1>
          <xm:sqref>M2:M17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/>
  </sheetViews>
  <sheetFormatPr baseColWidth="10" defaultColWidth="8.83203125" defaultRowHeight="15" x14ac:dyDescent="0.2"/>
  <cols>
    <col min="1" max="1" width="14" customWidth="1"/>
    <col min="2" max="2" width="24" customWidth="1"/>
    <col min="3" max="3" width="20" customWidth="1"/>
    <col min="4" max="4" width="28" customWidth="1"/>
    <col min="5" max="5" width="16" customWidth="1"/>
    <col min="6" max="6" width="17" customWidth="1"/>
    <col min="7" max="7" width="14" customWidth="1"/>
    <col min="8" max="8" width="16" customWidth="1"/>
    <col min="9" max="9" width="12" customWidth="1"/>
  </cols>
  <sheetData>
    <row r="1" spans="1:9" x14ac:dyDescent="0.2">
      <c r="A1" s="1" t="s">
        <v>3</v>
      </c>
      <c r="B1" s="1" t="s">
        <v>4</v>
      </c>
      <c r="C1" s="1" t="s">
        <v>94</v>
      </c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</v>
      </c>
    </row>
    <row r="2" spans="1:9" x14ac:dyDescent="0.2">
      <c r="A2" s="9" t="s">
        <v>18</v>
      </c>
      <c r="B2" s="10" t="s">
        <v>100</v>
      </c>
      <c r="C2" s="10" t="s">
        <v>101</v>
      </c>
      <c r="D2" s="10" t="s">
        <v>102</v>
      </c>
      <c r="E2" s="10" t="s">
        <v>103</v>
      </c>
      <c r="F2" s="11">
        <v>5</v>
      </c>
      <c r="G2" s="10" t="s">
        <v>104</v>
      </c>
      <c r="H2" s="10" t="s">
        <v>105</v>
      </c>
      <c r="I2" s="10" t="s">
        <v>106</v>
      </c>
    </row>
    <row r="3" spans="1:9" x14ac:dyDescent="0.2">
      <c r="A3" s="9" t="s">
        <v>25</v>
      </c>
      <c r="B3" s="10" t="s">
        <v>107</v>
      </c>
      <c r="C3" s="10" t="s">
        <v>108</v>
      </c>
      <c r="D3" s="10" t="s">
        <v>109</v>
      </c>
      <c r="E3" s="10" t="s">
        <v>110</v>
      </c>
      <c r="F3" s="11">
        <v>10</v>
      </c>
      <c r="G3" s="10" t="s">
        <v>111</v>
      </c>
      <c r="H3" s="10" t="s">
        <v>112</v>
      </c>
      <c r="I3" s="10" t="s">
        <v>106</v>
      </c>
    </row>
    <row r="4" spans="1:9" x14ac:dyDescent="0.2">
      <c r="A4" s="9" t="s">
        <v>31</v>
      </c>
      <c r="B4" s="10" t="s">
        <v>113</v>
      </c>
      <c r="C4" s="10" t="s">
        <v>114</v>
      </c>
      <c r="D4" s="10" t="s">
        <v>115</v>
      </c>
      <c r="E4" s="10" t="s">
        <v>116</v>
      </c>
      <c r="F4" s="11">
        <v>7</v>
      </c>
      <c r="G4" s="10" t="s">
        <v>104</v>
      </c>
      <c r="H4" s="10" t="s">
        <v>117</v>
      </c>
      <c r="I4" s="10" t="s">
        <v>106</v>
      </c>
    </row>
    <row r="5" spans="1:9" x14ac:dyDescent="0.2">
      <c r="A5" s="9" t="s">
        <v>37</v>
      </c>
      <c r="B5" s="10" t="s">
        <v>118</v>
      </c>
      <c r="C5" s="10" t="s">
        <v>119</v>
      </c>
      <c r="D5" s="10" t="s">
        <v>120</v>
      </c>
      <c r="E5" s="10" t="s">
        <v>121</v>
      </c>
      <c r="F5" s="11">
        <v>12</v>
      </c>
      <c r="G5" s="10" t="s">
        <v>104</v>
      </c>
      <c r="H5" s="10" t="s">
        <v>122</v>
      </c>
      <c r="I5" s="10" t="s">
        <v>106</v>
      </c>
    </row>
    <row r="6" spans="1:9" x14ac:dyDescent="0.2">
      <c r="A6" s="9" t="s">
        <v>44</v>
      </c>
      <c r="B6" s="10" t="s">
        <v>123</v>
      </c>
      <c r="C6" s="10" t="s">
        <v>124</v>
      </c>
      <c r="D6" s="10" t="s">
        <v>125</v>
      </c>
      <c r="E6" s="10" t="s">
        <v>126</v>
      </c>
      <c r="F6" s="11">
        <v>4</v>
      </c>
      <c r="G6" s="10" t="s">
        <v>127</v>
      </c>
      <c r="H6" s="10" t="s">
        <v>128</v>
      </c>
      <c r="I6" s="10" t="s">
        <v>106</v>
      </c>
    </row>
    <row r="7" spans="1:9" x14ac:dyDescent="0.2">
      <c r="A7" s="9" t="s">
        <v>50</v>
      </c>
      <c r="B7" s="10" t="s">
        <v>129</v>
      </c>
      <c r="C7" s="10" t="s">
        <v>130</v>
      </c>
      <c r="D7" s="10" t="s">
        <v>131</v>
      </c>
      <c r="E7" s="10" t="s">
        <v>132</v>
      </c>
      <c r="F7" s="11">
        <v>6</v>
      </c>
      <c r="G7" s="10" t="s">
        <v>104</v>
      </c>
      <c r="H7" s="10" t="s">
        <v>133</v>
      </c>
      <c r="I7" s="10" t="s">
        <v>106</v>
      </c>
    </row>
    <row r="8" spans="1:9" x14ac:dyDescent="0.2">
      <c r="A8" s="9" t="s">
        <v>58</v>
      </c>
      <c r="B8" s="10" t="s">
        <v>134</v>
      </c>
      <c r="C8" s="10" t="s">
        <v>135</v>
      </c>
      <c r="D8" s="10" t="s">
        <v>136</v>
      </c>
      <c r="E8" s="10" t="s">
        <v>137</v>
      </c>
      <c r="F8" s="11">
        <v>14</v>
      </c>
      <c r="G8" s="10" t="s">
        <v>111</v>
      </c>
      <c r="H8" s="10" t="s">
        <v>138</v>
      </c>
      <c r="I8" s="10" t="s">
        <v>106</v>
      </c>
    </row>
    <row r="9" spans="1:9" x14ac:dyDescent="0.2">
      <c r="A9" s="9" t="s">
        <v>64</v>
      </c>
      <c r="B9" s="10" t="s">
        <v>139</v>
      </c>
      <c r="C9" s="10" t="s">
        <v>140</v>
      </c>
      <c r="D9" s="10" t="s">
        <v>141</v>
      </c>
      <c r="E9" s="10" t="s">
        <v>142</v>
      </c>
      <c r="F9" s="11">
        <v>9</v>
      </c>
      <c r="G9" s="10" t="s">
        <v>104</v>
      </c>
      <c r="H9" s="10" t="s">
        <v>143</v>
      </c>
      <c r="I9" s="10" t="s">
        <v>106</v>
      </c>
    </row>
    <row r="10" spans="1:9" x14ac:dyDescent="0.2">
      <c r="A10" s="9" t="s">
        <v>72</v>
      </c>
      <c r="B10" s="10" t="s">
        <v>144</v>
      </c>
      <c r="C10" s="10" t="s">
        <v>145</v>
      </c>
      <c r="D10" s="10" t="s">
        <v>146</v>
      </c>
      <c r="E10" s="10" t="s">
        <v>147</v>
      </c>
      <c r="F10" s="11">
        <v>8</v>
      </c>
      <c r="G10" s="10" t="s">
        <v>104</v>
      </c>
      <c r="H10" s="10" t="s">
        <v>105</v>
      </c>
      <c r="I10" s="10" t="s">
        <v>106</v>
      </c>
    </row>
    <row r="11" spans="1:9" x14ac:dyDescent="0.2">
      <c r="A11" s="9" t="s">
        <v>82</v>
      </c>
      <c r="B11" s="10" t="s">
        <v>148</v>
      </c>
      <c r="C11" s="10" t="s">
        <v>149</v>
      </c>
      <c r="D11" s="10" t="s">
        <v>150</v>
      </c>
      <c r="E11" s="10" t="s">
        <v>151</v>
      </c>
      <c r="F11" s="11">
        <v>11</v>
      </c>
      <c r="G11" s="10" t="s">
        <v>104</v>
      </c>
      <c r="H11" s="10" t="s">
        <v>112</v>
      </c>
      <c r="I11" s="10" t="s">
        <v>106</v>
      </c>
    </row>
  </sheetData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/>
  </sheetViews>
  <sheetFormatPr baseColWidth="10" defaultColWidth="8.83203125" defaultRowHeight="15" x14ac:dyDescent="0.2"/>
  <cols>
    <col min="1" max="1" width="14" customWidth="1"/>
    <col min="2" max="3" width="12" customWidth="1"/>
    <col min="4" max="4" width="24" customWidth="1"/>
    <col min="5" max="5" width="14" customWidth="1"/>
    <col min="6" max="7" width="10" customWidth="1"/>
    <col min="8" max="8" width="12" customWidth="1"/>
    <col min="9" max="11" width="14" customWidth="1"/>
    <col min="12" max="12" width="24" customWidth="1"/>
  </cols>
  <sheetData>
    <row r="1" spans="1:12" x14ac:dyDescent="0.2">
      <c r="A1" s="1" t="s">
        <v>152</v>
      </c>
      <c r="B1" s="1" t="s">
        <v>153</v>
      </c>
      <c r="C1" s="1" t="s">
        <v>0</v>
      </c>
      <c r="D1" s="1" t="s">
        <v>1</v>
      </c>
      <c r="E1" s="1" t="s">
        <v>12</v>
      </c>
      <c r="F1" s="1" t="s">
        <v>154</v>
      </c>
      <c r="G1" s="1" t="s">
        <v>155</v>
      </c>
      <c r="H1" s="1" t="s">
        <v>6</v>
      </c>
      <c r="I1" s="1" t="s">
        <v>156</v>
      </c>
      <c r="J1" s="1" t="s">
        <v>157</v>
      </c>
      <c r="K1" s="1" t="s">
        <v>158</v>
      </c>
      <c r="L1" s="1" t="s">
        <v>14</v>
      </c>
    </row>
    <row r="2" spans="1:12" x14ac:dyDescent="0.2">
      <c r="A2" s="2" t="s">
        <v>159</v>
      </c>
      <c r="B2" s="8">
        <v>46025</v>
      </c>
      <c r="C2" s="2" t="s">
        <v>15</v>
      </c>
      <c r="D2" s="2" t="str">
        <f>IFERROR(VLOOKUP(C2,Inventory!$A$2:$B$17,2,FALSE),"")</f>
        <v>Steel Bolts M8</v>
      </c>
      <c r="E2" s="3" t="s">
        <v>20</v>
      </c>
      <c r="F2" s="3" t="s">
        <v>160</v>
      </c>
      <c r="G2" s="12">
        <v>200</v>
      </c>
      <c r="H2" s="7">
        <f>IFERROR(VLOOKUP(C2,Inventory!$A$2:$G$17,7,FALSE),0)</f>
        <v>0.25</v>
      </c>
      <c r="I2" s="7">
        <f t="shared" ref="I2:I37" si="0">G2*H2</f>
        <v>50</v>
      </c>
      <c r="J2" s="3" t="s">
        <v>161</v>
      </c>
      <c r="K2" s="3" t="s">
        <v>162</v>
      </c>
      <c r="L2" s="3" t="s">
        <v>163</v>
      </c>
    </row>
    <row r="3" spans="1:12" x14ac:dyDescent="0.2">
      <c r="A3" s="2" t="s">
        <v>164</v>
      </c>
      <c r="B3" s="8">
        <v>46071</v>
      </c>
      <c r="C3" s="2" t="s">
        <v>15</v>
      </c>
      <c r="D3" s="2" t="str">
        <f>IFERROR(VLOOKUP(C3,Inventory!$A$2:$B$17,2,FALSE),"")</f>
        <v>Steel Bolts M8</v>
      </c>
      <c r="E3" s="3" t="s">
        <v>20</v>
      </c>
      <c r="F3" s="3" t="s">
        <v>165</v>
      </c>
      <c r="G3" s="12">
        <v>80</v>
      </c>
      <c r="H3" s="7">
        <f>IFERROR(VLOOKUP(C3,Inventory!$A$2:$G$17,7,FALSE),0)</f>
        <v>0.25</v>
      </c>
      <c r="I3" s="7">
        <f t="shared" si="0"/>
        <v>20</v>
      </c>
      <c r="J3" s="3" t="s">
        <v>166</v>
      </c>
      <c r="K3" s="3" t="s">
        <v>167</v>
      </c>
      <c r="L3" s="3" t="s">
        <v>168</v>
      </c>
    </row>
    <row r="4" spans="1:12" x14ac:dyDescent="0.2">
      <c r="A4" s="2" t="s">
        <v>169</v>
      </c>
      <c r="B4" s="8">
        <v>46028</v>
      </c>
      <c r="C4" s="2" t="s">
        <v>22</v>
      </c>
      <c r="D4" s="2" t="str">
        <f>IFERROR(VLOOKUP(C4,Inventory!$A$2:$B$17,2,FALSE),"")</f>
        <v>Aluminum Sheet 2mm</v>
      </c>
      <c r="E4" s="3" t="s">
        <v>20</v>
      </c>
      <c r="F4" s="3" t="s">
        <v>160</v>
      </c>
      <c r="G4" s="12">
        <v>50</v>
      </c>
      <c r="H4" s="7">
        <f>IFERROR(VLOOKUP(C4,Inventory!$A$2:$G$17,7,FALSE),0)</f>
        <v>15</v>
      </c>
      <c r="I4" s="7">
        <f t="shared" si="0"/>
        <v>750</v>
      </c>
      <c r="J4" s="3" t="s">
        <v>170</v>
      </c>
      <c r="K4" s="3" t="s">
        <v>162</v>
      </c>
      <c r="L4" s="3" t="s">
        <v>171</v>
      </c>
    </row>
    <row r="5" spans="1:12" x14ac:dyDescent="0.2">
      <c r="A5" s="2" t="s">
        <v>172</v>
      </c>
      <c r="B5" s="8">
        <v>46085</v>
      </c>
      <c r="C5" s="2" t="s">
        <v>22</v>
      </c>
      <c r="D5" s="2" t="str">
        <f>IFERROR(VLOOKUP(C5,Inventory!$A$2:$B$17,2,FALSE),"")</f>
        <v>Aluminum Sheet 2mm</v>
      </c>
      <c r="E5" s="3" t="s">
        <v>20</v>
      </c>
      <c r="F5" s="3" t="s">
        <v>165</v>
      </c>
      <c r="G5" s="12">
        <v>20</v>
      </c>
      <c r="H5" s="7">
        <f>IFERROR(VLOOKUP(C5,Inventory!$A$2:$G$17,7,FALSE),0)</f>
        <v>15</v>
      </c>
      <c r="I5" s="7">
        <f t="shared" si="0"/>
        <v>300</v>
      </c>
      <c r="J5" s="3" t="s">
        <v>173</v>
      </c>
      <c r="K5" s="3" t="s">
        <v>167</v>
      </c>
      <c r="L5" s="3" t="s">
        <v>174</v>
      </c>
    </row>
    <row r="6" spans="1:12" x14ac:dyDescent="0.2">
      <c r="A6" s="2" t="s">
        <v>175</v>
      </c>
      <c r="B6" s="8">
        <v>46030</v>
      </c>
      <c r="C6" s="2" t="s">
        <v>28</v>
      </c>
      <c r="D6" s="2" t="str">
        <f>IFERROR(VLOOKUP(C6,Inventory!$A$2:$B$17,2,FALSE),"")</f>
        <v>Plastic End Caps</v>
      </c>
      <c r="E6" s="3" t="s">
        <v>32</v>
      </c>
      <c r="F6" s="3" t="s">
        <v>160</v>
      </c>
      <c r="G6" s="12">
        <v>700</v>
      </c>
      <c r="H6" s="7">
        <f>IFERROR(VLOOKUP(C6,Inventory!$A$2:$G$17,7,FALSE),0)</f>
        <v>0.05</v>
      </c>
      <c r="I6" s="7">
        <f t="shared" si="0"/>
        <v>35</v>
      </c>
      <c r="J6" s="3" t="s">
        <v>176</v>
      </c>
      <c r="K6" s="3" t="s">
        <v>162</v>
      </c>
      <c r="L6" s="3" t="s">
        <v>177</v>
      </c>
    </row>
    <row r="7" spans="1:12" x14ac:dyDescent="0.2">
      <c r="A7" s="2" t="s">
        <v>178</v>
      </c>
      <c r="B7" s="8">
        <v>46090</v>
      </c>
      <c r="C7" s="2" t="s">
        <v>28</v>
      </c>
      <c r="D7" s="2" t="str">
        <f>IFERROR(VLOOKUP(C7,Inventory!$A$2:$B$17,2,FALSE),"")</f>
        <v>Plastic End Caps</v>
      </c>
      <c r="E7" s="3" t="s">
        <v>32</v>
      </c>
      <c r="F7" s="3" t="s">
        <v>165</v>
      </c>
      <c r="G7" s="12">
        <v>200</v>
      </c>
      <c r="H7" s="7">
        <f>IFERROR(VLOOKUP(C7,Inventory!$A$2:$G$17,7,FALSE),0)</f>
        <v>0.05</v>
      </c>
      <c r="I7" s="7">
        <f t="shared" si="0"/>
        <v>10</v>
      </c>
      <c r="J7" s="3" t="s">
        <v>179</v>
      </c>
      <c r="K7" s="3" t="s">
        <v>180</v>
      </c>
      <c r="L7" s="3" t="s">
        <v>181</v>
      </c>
    </row>
    <row r="8" spans="1:12" x14ac:dyDescent="0.2">
      <c r="A8" s="2" t="s">
        <v>182</v>
      </c>
      <c r="B8" s="8">
        <v>46034</v>
      </c>
      <c r="C8" s="2" t="s">
        <v>34</v>
      </c>
      <c r="D8" s="2" t="str">
        <f>IFERROR(VLOOKUP(C8,Inventory!$A$2:$B$17,2,FALSE),"")</f>
        <v>Copper Wire 14 AWG</v>
      </c>
      <c r="E8" s="3" t="s">
        <v>39</v>
      </c>
      <c r="F8" s="3" t="s">
        <v>160</v>
      </c>
      <c r="G8" s="12">
        <v>400</v>
      </c>
      <c r="H8" s="7">
        <f>IFERROR(VLOOKUP(C8,Inventory!$A$2:$G$17,7,FALSE),0)</f>
        <v>0.8</v>
      </c>
      <c r="I8" s="7">
        <f t="shared" si="0"/>
        <v>320</v>
      </c>
      <c r="J8" s="3" t="s">
        <v>183</v>
      </c>
      <c r="K8" s="3" t="s">
        <v>162</v>
      </c>
      <c r="L8" s="3" t="s">
        <v>184</v>
      </c>
    </row>
    <row r="9" spans="1:12" x14ac:dyDescent="0.2">
      <c r="A9" s="2" t="s">
        <v>185</v>
      </c>
      <c r="B9" s="8">
        <v>46096</v>
      </c>
      <c r="C9" s="2" t="s">
        <v>34</v>
      </c>
      <c r="D9" s="2" t="str">
        <f>IFERROR(VLOOKUP(C9,Inventory!$A$2:$B$17,2,FALSE),"")</f>
        <v>Copper Wire 14 AWG</v>
      </c>
      <c r="E9" s="3" t="s">
        <v>39</v>
      </c>
      <c r="F9" s="3" t="s">
        <v>165</v>
      </c>
      <c r="G9" s="12">
        <v>180</v>
      </c>
      <c r="H9" s="7">
        <f>IFERROR(VLOOKUP(C9,Inventory!$A$2:$G$17,7,FALSE),0)</f>
        <v>0.8</v>
      </c>
      <c r="I9" s="7">
        <f t="shared" si="0"/>
        <v>144</v>
      </c>
      <c r="J9" s="3" t="s">
        <v>186</v>
      </c>
      <c r="K9" s="3" t="s">
        <v>167</v>
      </c>
      <c r="L9" s="3" t="s">
        <v>187</v>
      </c>
    </row>
    <row r="10" spans="1:12" x14ac:dyDescent="0.2">
      <c r="A10" s="2" t="s">
        <v>188</v>
      </c>
      <c r="B10" s="8">
        <v>46054</v>
      </c>
      <c r="C10" s="2" t="s">
        <v>41</v>
      </c>
      <c r="D10" s="2" t="str">
        <f>IFERROR(VLOOKUP(C10,Inventory!$A$2:$B$17,2,FALSE),"")</f>
        <v>Safety Gloves</v>
      </c>
      <c r="E10" s="3" t="s">
        <v>20</v>
      </c>
      <c r="F10" s="3" t="s">
        <v>160</v>
      </c>
      <c r="G10" s="12">
        <v>60</v>
      </c>
      <c r="H10" s="7">
        <f>IFERROR(VLOOKUP(C10,Inventory!$A$2:$G$17,7,FALSE),0)</f>
        <v>3.2</v>
      </c>
      <c r="I10" s="7">
        <f t="shared" si="0"/>
        <v>192</v>
      </c>
      <c r="J10" s="3" t="s">
        <v>189</v>
      </c>
      <c r="K10" s="3" t="s">
        <v>162</v>
      </c>
      <c r="L10" s="3" t="s">
        <v>190</v>
      </c>
    </row>
    <row r="11" spans="1:12" x14ac:dyDescent="0.2">
      <c r="A11" s="2" t="s">
        <v>191</v>
      </c>
      <c r="B11" s="8">
        <v>46105</v>
      </c>
      <c r="C11" s="2" t="s">
        <v>41</v>
      </c>
      <c r="D11" s="2" t="str">
        <f>IFERROR(VLOOKUP(C11,Inventory!$A$2:$B$17,2,FALSE),"")</f>
        <v>Safety Gloves</v>
      </c>
      <c r="E11" s="3" t="s">
        <v>20</v>
      </c>
      <c r="F11" s="3" t="s">
        <v>165</v>
      </c>
      <c r="G11" s="12">
        <v>25</v>
      </c>
      <c r="H11" s="7">
        <f>IFERROR(VLOOKUP(C11,Inventory!$A$2:$G$17,7,FALSE),0)</f>
        <v>3.2</v>
      </c>
      <c r="I11" s="7">
        <f t="shared" si="0"/>
        <v>80</v>
      </c>
      <c r="J11" s="3" t="s">
        <v>192</v>
      </c>
      <c r="K11" s="3" t="s">
        <v>180</v>
      </c>
      <c r="L11" s="3" t="s">
        <v>193</v>
      </c>
    </row>
    <row r="12" spans="1:12" x14ac:dyDescent="0.2">
      <c r="A12" s="2" t="s">
        <v>194</v>
      </c>
      <c r="B12" s="8">
        <v>46042</v>
      </c>
      <c r="C12" s="2" t="s">
        <v>47</v>
      </c>
      <c r="D12" s="2" t="str">
        <f>IFERROR(VLOOKUP(C12,Inventory!$A$2:$B$17,2,FALSE),"")</f>
        <v>Packing Tape 48mm</v>
      </c>
      <c r="E12" s="3" t="s">
        <v>20</v>
      </c>
      <c r="F12" s="3" t="s">
        <v>160</v>
      </c>
      <c r="G12" s="12">
        <v>120</v>
      </c>
      <c r="H12" s="7">
        <f>IFERROR(VLOOKUP(C12,Inventory!$A$2:$G$17,7,FALSE),0)</f>
        <v>1.4</v>
      </c>
      <c r="I12" s="7">
        <f t="shared" si="0"/>
        <v>168</v>
      </c>
      <c r="J12" s="3" t="s">
        <v>195</v>
      </c>
      <c r="K12" s="3" t="s">
        <v>162</v>
      </c>
      <c r="L12" s="3" t="s">
        <v>196</v>
      </c>
    </row>
    <row r="13" spans="1:12" x14ac:dyDescent="0.2">
      <c r="A13" s="2" t="s">
        <v>197</v>
      </c>
      <c r="B13" s="8">
        <v>46094</v>
      </c>
      <c r="C13" s="2" t="s">
        <v>47</v>
      </c>
      <c r="D13" s="2" t="str">
        <f>IFERROR(VLOOKUP(C13,Inventory!$A$2:$B$17,2,FALSE),"")</f>
        <v>Packing Tape 48mm</v>
      </c>
      <c r="E13" s="3" t="s">
        <v>20</v>
      </c>
      <c r="F13" s="3" t="s">
        <v>165</v>
      </c>
      <c r="G13" s="12">
        <v>45</v>
      </c>
      <c r="H13" s="7">
        <f>IFERROR(VLOOKUP(C13,Inventory!$A$2:$G$17,7,FALSE),0)</f>
        <v>1.4</v>
      </c>
      <c r="I13" s="7">
        <f t="shared" si="0"/>
        <v>62.999999999999993</v>
      </c>
      <c r="J13" s="3" t="s">
        <v>198</v>
      </c>
      <c r="K13" s="3" t="s">
        <v>180</v>
      </c>
      <c r="L13" s="3" t="s">
        <v>199</v>
      </c>
    </row>
    <row r="14" spans="1:12" x14ac:dyDescent="0.2">
      <c r="A14" s="2" t="s">
        <v>200</v>
      </c>
      <c r="B14" s="8">
        <v>46044</v>
      </c>
      <c r="C14" s="2" t="s">
        <v>53</v>
      </c>
      <c r="D14" s="2" t="str">
        <f>IFERROR(VLOOKUP(C14,Inventory!$A$2:$B$17,2,FALSE),"")</f>
        <v>Labels 4x6</v>
      </c>
      <c r="E14" s="3" t="s">
        <v>20</v>
      </c>
      <c r="F14" s="3" t="s">
        <v>160</v>
      </c>
      <c r="G14" s="12">
        <v>60</v>
      </c>
      <c r="H14" s="7">
        <f>IFERROR(VLOOKUP(C14,Inventory!$A$2:$G$17,7,FALSE),0)</f>
        <v>4.5</v>
      </c>
      <c r="I14" s="7">
        <f t="shared" si="0"/>
        <v>270</v>
      </c>
      <c r="J14" s="3" t="s">
        <v>201</v>
      </c>
      <c r="K14" s="3" t="s">
        <v>162</v>
      </c>
      <c r="L14" s="3" t="s">
        <v>202</v>
      </c>
    </row>
    <row r="15" spans="1:12" x14ac:dyDescent="0.2">
      <c r="A15" s="2" t="s">
        <v>203</v>
      </c>
      <c r="B15" s="8">
        <v>46102</v>
      </c>
      <c r="C15" s="2" t="s">
        <v>53</v>
      </c>
      <c r="D15" s="2" t="str">
        <f>IFERROR(VLOOKUP(C15,Inventory!$A$2:$B$17,2,FALSE),"")</f>
        <v>Labels 4x6</v>
      </c>
      <c r="E15" s="3" t="s">
        <v>20</v>
      </c>
      <c r="F15" s="3" t="s">
        <v>165</v>
      </c>
      <c r="G15" s="12">
        <v>42</v>
      </c>
      <c r="H15" s="7">
        <f>IFERROR(VLOOKUP(C15,Inventory!$A$2:$G$17,7,FALSE),0)</f>
        <v>4.5</v>
      </c>
      <c r="I15" s="7">
        <f t="shared" si="0"/>
        <v>189</v>
      </c>
      <c r="J15" s="3" t="s">
        <v>204</v>
      </c>
      <c r="K15" s="3" t="s">
        <v>180</v>
      </c>
      <c r="L15" s="3" t="s">
        <v>205</v>
      </c>
    </row>
    <row r="16" spans="1:12" x14ac:dyDescent="0.2">
      <c r="A16" s="2" t="s">
        <v>206</v>
      </c>
      <c r="B16" s="8">
        <v>46047</v>
      </c>
      <c r="C16" s="2" t="s">
        <v>56</v>
      </c>
      <c r="D16" s="2" t="str">
        <f>IFERROR(VLOOKUP(C16,Inventory!$A$2:$B$17,2,FALSE),"")</f>
        <v>Gear Motor 24V</v>
      </c>
      <c r="E16" s="3" t="s">
        <v>39</v>
      </c>
      <c r="F16" s="3" t="s">
        <v>160</v>
      </c>
      <c r="G16" s="12">
        <v>12</v>
      </c>
      <c r="H16" s="7">
        <f>IFERROR(VLOOKUP(C16,Inventory!$A$2:$G$17,7,FALSE),0)</f>
        <v>68</v>
      </c>
      <c r="I16" s="7">
        <f t="shared" si="0"/>
        <v>816</v>
      </c>
      <c r="J16" s="3" t="s">
        <v>207</v>
      </c>
      <c r="K16" s="3" t="s">
        <v>162</v>
      </c>
      <c r="L16" s="3" t="s">
        <v>60</v>
      </c>
    </row>
    <row r="17" spans="1:12" x14ac:dyDescent="0.2">
      <c r="A17" s="2" t="s">
        <v>208</v>
      </c>
      <c r="B17" s="8">
        <v>46099</v>
      </c>
      <c r="C17" s="2" t="s">
        <v>56</v>
      </c>
      <c r="D17" s="2" t="str">
        <f>IFERROR(VLOOKUP(C17,Inventory!$A$2:$B$17,2,FALSE),"")</f>
        <v>Gear Motor 24V</v>
      </c>
      <c r="E17" s="3" t="s">
        <v>39</v>
      </c>
      <c r="F17" s="3" t="s">
        <v>165</v>
      </c>
      <c r="G17" s="12">
        <v>5</v>
      </c>
      <c r="H17" s="7">
        <f>IFERROR(VLOOKUP(C17,Inventory!$A$2:$G$17,7,FALSE),0)</f>
        <v>68</v>
      </c>
      <c r="I17" s="7">
        <f t="shared" si="0"/>
        <v>340</v>
      </c>
      <c r="J17" s="3" t="s">
        <v>209</v>
      </c>
      <c r="K17" s="3" t="s">
        <v>167</v>
      </c>
      <c r="L17" s="3" t="s">
        <v>210</v>
      </c>
    </row>
    <row r="18" spans="1:12" x14ac:dyDescent="0.2">
      <c r="A18" s="2" t="s">
        <v>211</v>
      </c>
      <c r="B18" s="8">
        <v>46050</v>
      </c>
      <c r="C18" s="2" t="s">
        <v>61</v>
      </c>
      <c r="D18" s="2" t="str">
        <f>IFERROR(VLOOKUP(C18,Inventory!$A$2:$B$17,2,FALSE),"")</f>
        <v>Control Board X100</v>
      </c>
      <c r="E18" s="3" t="s">
        <v>39</v>
      </c>
      <c r="F18" s="3" t="s">
        <v>160</v>
      </c>
      <c r="G18" s="12">
        <v>10</v>
      </c>
      <c r="H18" s="7">
        <f>IFERROR(VLOOKUP(C18,Inventory!$A$2:$G$17,7,FALSE),0)</f>
        <v>125</v>
      </c>
      <c r="I18" s="7">
        <f t="shared" si="0"/>
        <v>1250</v>
      </c>
      <c r="J18" s="3" t="s">
        <v>212</v>
      </c>
      <c r="K18" s="3" t="s">
        <v>162</v>
      </c>
      <c r="L18" s="3" t="s">
        <v>213</v>
      </c>
    </row>
    <row r="19" spans="1:12" x14ac:dyDescent="0.2">
      <c r="A19" s="2" t="s">
        <v>214</v>
      </c>
      <c r="B19" s="8">
        <v>46103</v>
      </c>
      <c r="C19" s="2" t="s">
        <v>61</v>
      </c>
      <c r="D19" s="2" t="str">
        <f>IFERROR(VLOOKUP(C19,Inventory!$A$2:$B$17,2,FALSE),"")</f>
        <v>Control Board X100</v>
      </c>
      <c r="E19" s="3" t="s">
        <v>39</v>
      </c>
      <c r="F19" s="3" t="s">
        <v>165</v>
      </c>
      <c r="G19" s="12">
        <v>6</v>
      </c>
      <c r="H19" s="7">
        <f>IFERROR(VLOOKUP(C19,Inventory!$A$2:$G$17,7,FALSE),0)</f>
        <v>125</v>
      </c>
      <c r="I19" s="7">
        <f t="shared" si="0"/>
        <v>750</v>
      </c>
      <c r="J19" s="3" t="s">
        <v>215</v>
      </c>
      <c r="K19" s="3" t="s">
        <v>167</v>
      </c>
      <c r="L19" s="3" t="s">
        <v>216</v>
      </c>
    </row>
    <row r="20" spans="1:12" x14ac:dyDescent="0.2">
      <c r="A20" s="2" t="s">
        <v>217</v>
      </c>
      <c r="B20" s="8">
        <v>46055</v>
      </c>
      <c r="C20" s="2" t="s">
        <v>66</v>
      </c>
      <c r="D20" s="2" t="str">
        <f>IFERROR(VLOOKUP(C20,Inventory!$A$2:$B$17,2,FALSE),"")</f>
        <v>Stainless Hinges</v>
      </c>
      <c r="E20" s="3" t="s">
        <v>32</v>
      </c>
      <c r="F20" s="3" t="s">
        <v>160</v>
      </c>
      <c r="G20" s="12">
        <v>200</v>
      </c>
      <c r="H20" s="7">
        <f>IFERROR(VLOOKUP(C20,Inventory!$A$2:$G$17,7,FALSE),0)</f>
        <v>2.1</v>
      </c>
      <c r="I20" s="7">
        <f t="shared" si="0"/>
        <v>420</v>
      </c>
      <c r="J20" s="3" t="s">
        <v>218</v>
      </c>
      <c r="K20" s="3" t="s">
        <v>162</v>
      </c>
      <c r="L20" s="3" t="s">
        <v>219</v>
      </c>
    </row>
    <row r="21" spans="1:12" x14ac:dyDescent="0.2">
      <c r="A21" s="2" t="s">
        <v>220</v>
      </c>
      <c r="B21" s="8">
        <v>46093</v>
      </c>
      <c r="C21" s="2" t="s">
        <v>66</v>
      </c>
      <c r="D21" s="2" t="str">
        <f>IFERROR(VLOOKUP(C21,Inventory!$A$2:$B$17,2,FALSE),"")</f>
        <v>Stainless Hinges</v>
      </c>
      <c r="E21" s="3" t="s">
        <v>32</v>
      </c>
      <c r="F21" s="3" t="s">
        <v>165</v>
      </c>
      <c r="G21" s="12">
        <v>60</v>
      </c>
      <c r="H21" s="7">
        <f>IFERROR(VLOOKUP(C21,Inventory!$A$2:$G$17,7,FALSE),0)</f>
        <v>2.1</v>
      </c>
      <c r="I21" s="7">
        <f t="shared" si="0"/>
        <v>126</v>
      </c>
      <c r="J21" s="3" t="s">
        <v>221</v>
      </c>
      <c r="K21" s="3" t="s">
        <v>180</v>
      </c>
      <c r="L21" s="3" t="s">
        <v>222</v>
      </c>
    </row>
    <row r="22" spans="1:12" x14ac:dyDescent="0.2">
      <c r="A22" s="2" t="s">
        <v>223</v>
      </c>
      <c r="B22" s="8">
        <v>46057</v>
      </c>
      <c r="C22" s="2" t="s">
        <v>69</v>
      </c>
      <c r="D22" s="2" t="str">
        <f>IFERROR(VLOOKUP(C22,Inventory!$A$2:$B$17,2,FALSE),"")</f>
        <v>Lubricant 1L</v>
      </c>
      <c r="E22" s="3" t="s">
        <v>71</v>
      </c>
      <c r="F22" s="3" t="s">
        <v>160</v>
      </c>
      <c r="G22" s="12">
        <v>30</v>
      </c>
      <c r="H22" s="7">
        <f>IFERROR(VLOOKUP(C22,Inventory!$A$2:$G$17,7,FALSE),0)</f>
        <v>6.75</v>
      </c>
      <c r="I22" s="7">
        <f t="shared" si="0"/>
        <v>202.5</v>
      </c>
      <c r="J22" s="3" t="s">
        <v>224</v>
      </c>
      <c r="K22" s="3" t="s">
        <v>162</v>
      </c>
      <c r="L22" s="3" t="s">
        <v>225</v>
      </c>
    </row>
    <row r="23" spans="1:12" x14ac:dyDescent="0.2">
      <c r="A23" s="2" t="s">
        <v>226</v>
      </c>
      <c r="B23" s="8">
        <v>46106</v>
      </c>
      <c r="C23" s="2" t="s">
        <v>69</v>
      </c>
      <c r="D23" s="2" t="str">
        <f>IFERROR(VLOOKUP(C23,Inventory!$A$2:$B$17,2,FALSE),"")</f>
        <v>Lubricant 1L</v>
      </c>
      <c r="E23" s="3" t="s">
        <v>71</v>
      </c>
      <c r="F23" s="3" t="s">
        <v>165</v>
      </c>
      <c r="G23" s="12">
        <v>18</v>
      </c>
      <c r="H23" s="7">
        <f>IFERROR(VLOOKUP(C23,Inventory!$A$2:$G$17,7,FALSE),0)</f>
        <v>6.75</v>
      </c>
      <c r="I23" s="7">
        <f t="shared" si="0"/>
        <v>121.5</v>
      </c>
      <c r="J23" s="3" t="s">
        <v>227</v>
      </c>
      <c r="K23" s="3" t="s">
        <v>228</v>
      </c>
      <c r="L23" s="3" t="s">
        <v>229</v>
      </c>
    </row>
    <row r="24" spans="1:12" x14ac:dyDescent="0.2">
      <c r="A24" s="2" t="s">
        <v>230</v>
      </c>
      <c r="B24" s="8">
        <v>46061</v>
      </c>
      <c r="C24" s="2" t="s">
        <v>75</v>
      </c>
      <c r="D24" s="2" t="str">
        <f>IFERROR(VLOOKUP(C24,Inventory!$A$2:$B$17,2,FALSE),"")</f>
        <v>Cardboard Boxes M</v>
      </c>
      <c r="E24" s="3" t="s">
        <v>20</v>
      </c>
      <c r="F24" s="3" t="s">
        <v>160</v>
      </c>
      <c r="G24" s="12">
        <v>30</v>
      </c>
      <c r="H24" s="7">
        <f>IFERROR(VLOOKUP(C24,Inventory!$A$2:$G$17,7,FALSE),0)</f>
        <v>12.5</v>
      </c>
      <c r="I24" s="7">
        <f t="shared" si="0"/>
        <v>375</v>
      </c>
      <c r="J24" s="3" t="s">
        <v>231</v>
      </c>
      <c r="K24" s="3" t="s">
        <v>162</v>
      </c>
      <c r="L24" s="3" t="s">
        <v>232</v>
      </c>
    </row>
    <row r="25" spans="1:12" x14ac:dyDescent="0.2">
      <c r="A25" s="2" t="s">
        <v>233</v>
      </c>
      <c r="B25" s="8">
        <v>46097</v>
      </c>
      <c r="C25" s="2" t="s">
        <v>75</v>
      </c>
      <c r="D25" s="2" t="str">
        <f>IFERROR(VLOOKUP(C25,Inventory!$A$2:$B$17,2,FALSE),"")</f>
        <v>Cardboard Boxes M</v>
      </c>
      <c r="E25" s="3" t="s">
        <v>20</v>
      </c>
      <c r="F25" s="3" t="s">
        <v>165</v>
      </c>
      <c r="G25" s="12">
        <v>10</v>
      </c>
      <c r="H25" s="7">
        <f>IFERROR(VLOOKUP(C25,Inventory!$A$2:$G$17,7,FALSE),0)</f>
        <v>12.5</v>
      </c>
      <c r="I25" s="7">
        <f t="shared" si="0"/>
        <v>125</v>
      </c>
      <c r="J25" s="3" t="s">
        <v>234</v>
      </c>
      <c r="K25" s="3" t="s">
        <v>180</v>
      </c>
      <c r="L25" s="3" t="s">
        <v>235</v>
      </c>
    </row>
    <row r="26" spans="1:12" x14ac:dyDescent="0.2">
      <c r="A26" s="2" t="s">
        <v>236</v>
      </c>
      <c r="B26" s="8">
        <v>46063</v>
      </c>
      <c r="C26" s="2" t="s">
        <v>79</v>
      </c>
      <c r="D26" s="2" t="str">
        <f>IFERROR(VLOOKUP(C26,Inventory!$A$2:$B$17,2,FALSE),"")</f>
        <v>QR Scanner</v>
      </c>
      <c r="E26" s="3" t="s">
        <v>20</v>
      </c>
      <c r="F26" s="3" t="s">
        <v>160</v>
      </c>
      <c r="G26" s="12">
        <v>5</v>
      </c>
      <c r="H26" s="7">
        <f>IFERROR(VLOOKUP(C26,Inventory!$A$2:$G$17,7,FALSE),0)</f>
        <v>95</v>
      </c>
      <c r="I26" s="7">
        <f t="shared" si="0"/>
        <v>475</v>
      </c>
      <c r="J26" s="3" t="s">
        <v>237</v>
      </c>
      <c r="K26" s="3" t="s">
        <v>162</v>
      </c>
      <c r="L26" s="3" t="s">
        <v>238</v>
      </c>
    </row>
    <row r="27" spans="1:12" x14ac:dyDescent="0.2">
      <c r="A27" s="2" t="s">
        <v>239</v>
      </c>
      <c r="B27" s="8">
        <v>46091</v>
      </c>
      <c r="C27" s="2" t="s">
        <v>79</v>
      </c>
      <c r="D27" s="2" t="str">
        <f>IFERROR(VLOOKUP(C27,Inventory!$A$2:$B$17,2,FALSE),"")</f>
        <v>QR Scanner</v>
      </c>
      <c r="E27" s="3" t="s">
        <v>20</v>
      </c>
      <c r="F27" s="3" t="s">
        <v>165</v>
      </c>
      <c r="G27" s="12">
        <v>3</v>
      </c>
      <c r="H27" s="7">
        <f>IFERROR(VLOOKUP(C27,Inventory!$A$2:$G$17,7,FALSE),0)</f>
        <v>95</v>
      </c>
      <c r="I27" s="7">
        <f t="shared" si="0"/>
        <v>285</v>
      </c>
      <c r="J27" s="3" t="s">
        <v>240</v>
      </c>
      <c r="K27" s="3" t="s">
        <v>241</v>
      </c>
      <c r="L27" s="3" t="s">
        <v>242</v>
      </c>
    </row>
    <row r="28" spans="1:12" x14ac:dyDescent="0.2">
      <c r="A28" s="2" t="s">
        <v>243</v>
      </c>
      <c r="B28" s="8">
        <v>46065</v>
      </c>
      <c r="C28" s="2" t="s">
        <v>84</v>
      </c>
      <c r="D28" s="2" t="str">
        <f>IFERROR(VLOOKUP(C28,Inventory!$A$2:$B$17,2,FALSE),"")</f>
        <v>Sensor Module S-12</v>
      </c>
      <c r="E28" s="3" t="s">
        <v>39</v>
      </c>
      <c r="F28" s="3" t="s">
        <v>160</v>
      </c>
      <c r="G28" s="12">
        <v>20</v>
      </c>
      <c r="H28" s="7">
        <f>IFERROR(VLOOKUP(C28,Inventory!$A$2:$G$17,7,FALSE),0)</f>
        <v>18.899999999999999</v>
      </c>
      <c r="I28" s="7">
        <f t="shared" si="0"/>
        <v>378</v>
      </c>
      <c r="J28" s="3" t="s">
        <v>244</v>
      </c>
      <c r="K28" s="3" t="s">
        <v>162</v>
      </c>
      <c r="L28" s="3" t="s">
        <v>245</v>
      </c>
    </row>
    <row r="29" spans="1:12" x14ac:dyDescent="0.2">
      <c r="A29" s="2" t="s">
        <v>246</v>
      </c>
      <c r="B29" s="8">
        <v>46101</v>
      </c>
      <c r="C29" s="2" t="s">
        <v>84</v>
      </c>
      <c r="D29" s="2" t="str">
        <f>IFERROR(VLOOKUP(C29,Inventory!$A$2:$B$17,2,FALSE),"")</f>
        <v>Sensor Module S-12</v>
      </c>
      <c r="E29" s="3" t="s">
        <v>39</v>
      </c>
      <c r="F29" s="3" t="s">
        <v>165</v>
      </c>
      <c r="G29" s="12">
        <v>6</v>
      </c>
      <c r="H29" s="7">
        <f>IFERROR(VLOOKUP(C29,Inventory!$A$2:$G$17,7,FALSE),0)</f>
        <v>18.899999999999999</v>
      </c>
      <c r="I29" s="7">
        <f t="shared" si="0"/>
        <v>113.39999999999999</v>
      </c>
      <c r="J29" s="3" t="s">
        <v>247</v>
      </c>
      <c r="K29" s="3" t="s">
        <v>167</v>
      </c>
      <c r="L29" s="3" t="s">
        <v>216</v>
      </c>
    </row>
    <row r="30" spans="1:12" x14ac:dyDescent="0.2">
      <c r="A30" s="2" t="s">
        <v>248</v>
      </c>
      <c r="B30" s="8">
        <v>46067</v>
      </c>
      <c r="C30" s="2" t="s">
        <v>87</v>
      </c>
      <c r="D30" s="2" t="str">
        <f>IFERROR(VLOOKUP(C30,Inventory!$A$2:$B$17,2,FALSE),"")</f>
        <v>Rubber Gasket 50mm</v>
      </c>
      <c r="E30" s="3" t="s">
        <v>32</v>
      </c>
      <c r="F30" s="3" t="s">
        <v>160</v>
      </c>
      <c r="G30" s="12">
        <v>200</v>
      </c>
      <c r="H30" s="7">
        <f>IFERROR(VLOOKUP(C30,Inventory!$A$2:$G$17,7,FALSE),0)</f>
        <v>0.18</v>
      </c>
      <c r="I30" s="7">
        <f t="shared" si="0"/>
        <v>36</v>
      </c>
      <c r="J30" s="3" t="s">
        <v>249</v>
      </c>
      <c r="K30" s="3" t="s">
        <v>162</v>
      </c>
      <c r="L30" s="3" t="s">
        <v>250</v>
      </c>
    </row>
    <row r="31" spans="1:12" x14ac:dyDescent="0.2">
      <c r="A31" s="2" t="s">
        <v>251</v>
      </c>
      <c r="B31" s="8">
        <v>46098</v>
      </c>
      <c r="C31" s="2" t="s">
        <v>87</v>
      </c>
      <c r="D31" s="2" t="str">
        <f>IFERROR(VLOOKUP(C31,Inventory!$A$2:$B$17,2,FALSE),"")</f>
        <v>Rubber Gasket 50mm</v>
      </c>
      <c r="E31" s="3" t="s">
        <v>32</v>
      </c>
      <c r="F31" s="3" t="s">
        <v>165</v>
      </c>
      <c r="G31" s="12">
        <v>120</v>
      </c>
      <c r="H31" s="7">
        <f>IFERROR(VLOOKUP(C31,Inventory!$A$2:$G$17,7,FALSE),0)</f>
        <v>0.18</v>
      </c>
      <c r="I31" s="7">
        <f t="shared" si="0"/>
        <v>21.599999999999998</v>
      </c>
      <c r="J31" s="3" t="s">
        <v>252</v>
      </c>
      <c r="K31" s="3" t="s">
        <v>180</v>
      </c>
      <c r="L31" s="3" t="s">
        <v>253</v>
      </c>
    </row>
    <row r="32" spans="1:12" x14ac:dyDescent="0.2">
      <c r="A32" s="2" t="s">
        <v>254</v>
      </c>
      <c r="B32" s="8">
        <v>46069</v>
      </c>
      <c r="C32" s="2" t="s">
        <v>90</v>
      </c>
      <c r="D32" s="2" t="str">
        <f>IFERROR(VLOOKUP(C32,Inventory!$A$2:$B$17,2,FALSE),"")</f>
        <v>Cleaning Solvent 5L</v>
      </c>
      <c r="E32" s="3" t="s">
        <v>71</v>
      </c>
      <c r="F32" s="3" t="s">
        <v>160</v>
      </c>
      <c r="G32" s="12">
        <v>40</v>
      </c>
      <c r="H32" s="7">
        <f>IFERROR(VLOOKUP(C32,Inventory!$A$2:$G$17,7,FALSE),0)</f>
        <v>22</v>
      </c>
      <c r="I32" s="7">
        <f t="shared" si="0"/>
        <v>880</v>
      </c>
      <c r="J32" s="3" t="s">
        <v>255</v>
      </c>
      <c r="K32" s="3" t="s">
        <v>162</v>
      </c>
      <c r="L32" s="3" t="s">
        <v>256</v>
      </c>
    </row>
    <row r="33" spans="1:12" x14ac:dyDescent="0.2">
      <c r="A33" s="2" t="s">
        <v>257</v>
      </c>
      <c r="B33" s="8">
        <v>46107</v>
      </c>
      <c r="C33" s="2" t="s">
        <v>90</v>
      </c>
      <c r="D33" s="2" t="str">
        <f>IFERROR(VLOOKUP(C33,Inventory!$A$2:$B$17,2,FALSE),"")</f>
        <v>Cleaning Solvent 5L</v>
      </c>
      <c r="E33" s="3" t="s">
        <v>71</v>
      </c>
      <c r="F33" s="3" t="s">
        <v>165</v>
      </c>
      <c r="G33" s="12">
        <v>40</v>
      </c>
      <c r="H33" s="7">
        <f>IFERROR(VLOOKUP(C33,Inventory!$A$2:$G$17,7,FALSE),0)</f>
        <v>22</v>
      </c>
      <c r="I33" s="7">
        <f t="shared" si="0"/>
        <v>880</v>
      </c>
      <c r="J33" s="3" t="s">
        <v>258</v>
      </c>
      <c r="K33" s="3" t="s">
        <v>228</v>
      </c>
      <c r="L33" s="3" t="s">
        <v>259</v>
      </c>
    </row>
    <row r="34" spans="1:12" x14ac:dyDescent="0.2">
      <c r="A34" s="2" t="s">
        <v>260</v>
      </c>
      <c r="B34" s="8">
        <v>46108</v>
      </c>
      <c r="C34" s="2" t="s">
        <v>61</v>
      </c>
      <c r="D34" s="2" t="str">
        <f>IFERROR(VLOOKUP(C34,Inventory!$A$2:$B$17,2,FALSE),"")</f>
        <v>Control Board X100</v>
      </c>
      <c r="E34" s="3" t="s">
        <v>39</v>
      </c>
      <c r="F34" s="3" t="s">
        <v>160</v>
      </c>
      <c r="G34" s="12">
        <v>4</v>
      </c>
      <c r="H34" s="7">
        <f>IFERROR(VLOOKUP(C34,Inventory!$A$2:$G$17,7,FALSE),0)</f>
        <v>125</v>
      </c>
      <c r="I34" s="7">
        <f t="shared" si="0"/>
        <v>500</v>
      </c>
      <c r="J34" s="3" t="s">
        <v>261</v>
      </c>
      <c r="K34" s="3" t="s">
        <v>162</v>
      </c>
      <c r="L34" s="3" t="s">
        <v>262</v>
      </c>
    </row>
    <row r="35" spans="1:12" x14ac:dyDescent="0.2">
      <c r="A35" s="2" t="s">
        <v>263</v>
      </c>
      <c r="B35" s="8">
        <v>46109</v>
      </c>
      <c r="C35" s="2" t="s">
        <v>84</v>
      </c>
      <c r="D35" s="2" t="str">
        <f>IFERROR(VLOOKUP(C35,Inventory!$A$2:$B$17,2,FALSE),"")</f>
        <v>Sensor Module S-12</v>
      </c>
      <c r="E35" s="3" t="s">
        <v>39</v>
      </c>
      <c r="F35" s="3" t="s">
        <v>160</v>
      </c>
      <c r="G35" s="12">
        <v>3</v>
      </c>
      <c r="H35" s="7">
        <f>IFERROR(VLOOKUP(C35,Inventory!$A$2:$G$17,7,FALSE),0)</f>
        <v>18.899999999999999</v>
      </c>
      <c r="I35" s="7">
        <f t="shared" si="0"/>
        <v>56.699999999999996</v>
      </c>
      <c r="J35" s="3" t="s">
        <v>264</v>
      </c>
      <c r="K35" s="3" t="s">
        <v>162</v>
      </c>
      <c r="L35" s="3" t="s">
        <v>265</v>
      </c>
    </row>
    <row r="36" spans="1:12" x14ac:dyDescent="0.2">
      <c r="A36" s="2" t="s">
        <v>266</v>
      </c>
      <c r="B36" s="8">
        <v>46109</v>
      </c>
      <c r="C36" s="2" t="s">
        <v>41</v>
      </c>
      <c r="D36" s="2" t="str">
        <f>IFERROR(VLOOKUP(C36,Inventory!$A$2:$B$17,2,FALSE),"")</f>
        <v>Safety Gloves</v>
      </c>
      <c r="E36" s="3" t="s">
        <v>20</v>
      </c>
      <c r="F36" s="3" t="s">
        <v>160</v>
      </c>
      <c r="G36" s="12">
        <v>10</v>
      </c>
      <c r="H36" s="7">
        <f>IFERROR(VLOOKUP(C36,Inventory!$A$2:$G$17,7,FALSE),0)</f>
        <v>3.2</v>
      </c>
      <c r="I36" s="7">
        <f t="shared" si="0"/>
        <v>32</v>
      </c>
      <c r="J36" s="3" t="s">
        <v>267</v>
      </c>
      <c r="K36" s="3" t="s">
        <v>162</v>
      </c>
      <c r="L36" s="3" t="s">
        <v>268</v>
      </c>
    </row>
    <row r="37" spans="1:12" x14ac:dyDescent="0.2">
      <c r="A37" s="2" t="s">
        <v>269</v>
      </c>
      <c r="B37" s="8">
        <v>46110</v>
      </c>
      <c r="C37" s="2" t="s">
        <v>69</v>
      </c>
      <c r="D37" s="2" t="str">
        <f>IFERROR(VLOOKUP(C37,Inventory!$A$2:$B$17,2,FALSE),"")</f>
        <v>Lubricant 1L</v>
      </c>
      <c r="E37" s="3" t="s">
        <v>71</v>
      </c>
      <c r="F37" s="3" t="s">
        <v>160</v>
      </c>
      <c r="G37" s="12">
        <v>5</v>
      </c>
      <c r="H37" s="7">
        <f>IFERROR(VLOOKUP(C37,Inventory!$A$2:$G$17,7,FALSE),0)</f>
        <v>6.75</v>
      </c>
      <c r="I37" s="7">
        <f t="shared" si="0"/>
        <v>33.75</v>
      </c>
      <c r="J37" s="3" t="s">
        <v>270</v>
      </c>
      <c r="K37" s="3" t="s">
        <v>162</v>
      </c>
      <c r="L37" s="3" t="s">
        <v>268</v>
      </c>
    </row>
  </sheetData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200-000000000000}">
          <x14:formula1>
            <xm:f>Inventory!$A$2:$A$17</xm:f>
          </x14:formula1>
          <xm:sqref>C2:C37</xm:sqref>
        </x14:dataValidation>
        <x14:dataValidation type="list" xr:uid="{00000000-0002-0000-0200-000001000000}">
          <x14:formula1>
            <xm:f>Lists!$C$1:$C$5</xm:f>
          </x14:formula1>
          <xm:sqref>E2:E37</xm:sqref>
        </x14:dataValidation>
        <x14:dataValidation type="list" xr:uid="{00000000-0002-0000-0200-000002000000}">
          <x14:formula1>
            <xm:f>Lists!$D$1:$D$2</xm:f>
          </x14:formula1>
          <xm:sqref>F2:F37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/>
  </sheetViews>
  <sheetFormatPr baseColWidth="10" defaultColWidth="8.83203125" defaultRowHeight="15" x14ac:dyDescent="0.2"/>
  <cols>
    <col min="1" max="1" width="18" customWidth="1"/>
    <col min="2" max="2" width="16" customWidth="1"/>
    <col min="3" max="3" width="22" customWidth="1"/>
    <col min="4" max="5" width="16" customWidth="1"/>
    <col min="6" max="6" width="18" customWidth="1"/>
  </cols>
  <sheetData>
    <row r="1" spans="1:6" ht="24" x14ac:dyDescent="0.3">
      <c r="A1" s="13" t="s">
        <v>271</v>
      </c>
    </row>
    <row r="2" spans="1:6" x14ac:dyDescent="0.2">
      <c r="A2" s="14" t="s">
        <v>272</v>
      </c>
    </row>
    <row r="4" spans="1:6" x14ac:dyDescent="0.2">
      <c r="A4" s="15" t="s">
        <v>273</v>
      </c>
      <c r="B4" s="16">
        <f>COUNTA(Inventory!A2:A17)</f>
        <v>16</v>
      </c>
      <c r="D4" s="17" t="s">
        <v>2</v>
      </c>
      <c r="E4" s="17" t="s">
        <v>274</v>
      </c>
      <c r="F4" s="17" t="s">
        <v>275</v>
      </c>
    </row>
    <row r="5" spans="1:6" x14ac:dyDescent="0.2">
      <c r="A5" s="15" t="s">
        <v>274</v>
      </c>
      <c r="B5" s="18">
        <f>SUM(Inventory!L2:L17)</f>
        <v>3671.4500000000003</v>
      </c>
      <c r="D5" t="s">
        <v>17</v>
      </c>
      <c r="E5" s="19">
        <f>SUMIF(Inventory!$C$2:$C$17,D5,Inventory!$L$2:$L$17)</f>
        <v>324</v>
      </c>
      <c r="F5">
        <f>SUMIF(Inventory!$C$2:$C$17,D5,Inventory!$J$2:$J$17)</f>
        <v>260</v>
      </c>
    </row>
    <row r="6" spans="1:6" x14ac:dyDescent="0.2">
      <c r="A6" s="15" t="s">
        <v>276</v>
      </c>
      <c r="B6" s="16">
        <f>COUNTIF(Inventory!K2:K17,"Reorder")+COUNTIF(Inventory!K2:K17,"Out of Stock")</f>
        <v>6</v>
      </c>
      <c r="D6" t="s">
        <v>24</v>
      </c>
      <c r="E6" s="19">
        <f>SUMIF(Inventory!$C$2:$C$17,D6,Inventory!$L$2:$L$17)</f>
        <v>450</v>
      </c>
      <c r="F6">
        <f>SUMIF(Inventory!$C$2:$C$17,D6,Inventory!$J$2:$J$17)</f>
        <v>30</v>
      </c>
    </row>
    <row r="7" spans="1:6" x14ac:dyDescent="0.2">
      <c r="A7" s="15" t="s">
        <v>277</v>
      </c>
      <c r="B7" s="16">
        <f>COUNTIF(Inventory!K2:K17,"Out of Stock")</f>
        <v>1</v>
      </c>
      <c r="D7" t="s">
        <v>30</v>
      </c>
      <c r="E7" s="19">
        <f>SUMIF(Inventory!$C$2:$C$17,D7,Inventory!$L$2:$L$17)</f>
        <v>515.4</v>
      </c>
      <c r="F7">
        <f>SUMIF(Inventory!$C$2:$C$17,D7,Inventory!$J$2:$J$17)</f>
        <v>587</v>
      </c>
    </row>
    <row r="8" spans="1:6" x14ac:dyDescent="0.2">
      <c r="D8" t="s">
        <v>36</v>
      </c>
      <c r="E8" s="19">
        <f>SUMIF(Inventory!$C$2:$C$17,D8,Inventory!$L$2:$L$17)</f>
        <v>176</v>
      </c>
      <c r="F8">
        <f>SUMIF(Inventory!$C$2:$C$17,D8,Inventory!$J$2:$J$17)</f>
        <v>220</v>
      </c>
    </row>
    <row r="9" spans="1:6" x14ac:dyDescent="0.2">
      <c r="D9" t="s">
        <v>43</v>
      </c>
      <c r="E9" s="19">
        <f>SUMIF(Inventory!$C$2:$C$17,D9,Inventory!$L$2:$L$17)</f>
        <v>144</v>
      </c>
      <c r="F9">
        <f>SUMIF(Inventory!$C$2:$C$17,D9,Inventory!$J$2:$J$17)</f>
        <v>45</v>
      </c>
    </row>
    <row r="10" spans="1:6" x14ac:dyDescent="0.2">
      <c r="A10" s="20" t="s">
        <v>278</v>
      </c>
      <c r="D10" t="s">
        <v>49</v>
      </c>
      <c r="E10" s="19">
        <f>SUMIF(Inventory!$C$2:$C$17,D10,Inventory!$L$2:$L$17)</f>
        <v>436</v>
      </c>
      <c r="F10">
        <f>SUMIF(Inventory!$C$2:$C$17,D10,Inventory!$J$2:$J$17)</f>
        <v>113</v>
      </c>
    </row>
    <row r="11" spans="1:6" x14ac:dyDescent="0.2">
      <c r="A11" s="21" t="s">
        <v>0</v>
      </c>
      <c r="B11" s="21" t="s">
        <v>1</v>
      </c>
      <c r="C11" s="21" t="s">
        <v>279</v>
      </c>
      <c r="D11" s="21" t="s">
        <v>9</v>
      </c>
      <c r="E11" s="22" t="s">
        <v>7</v>
      </c>
      <c r="F11" s="21" t="s">
        <v>280</v>
      </c>
    </row>
    <row r="12" spans="1:6" x14ac:dyDescent="0.2">
      <c r="A12" t="str">
        <f>IF(OR(Inventory!K6="Reorder",Inventory!K6="Out of Stock"),Inventory!A6,"")</f>
        <v/>
      </c>
      <c r="B12" t="str">
        <f>IF($A12="","",Inventory!B6)</f>
        <v/>
      </c>
      <c r="C12" t="str">
        <f>IF($A12="","",Inventory!E6)</f>
        <v/>
      </c>
      <c r="D12" s="23" t="str">
        <f>IF($A12="","",Inventory!J6)</f>
        <v/>
      </c>
      <c r="E12" s="23" t="str">
        <f>IF($A12="","",Inventory!H6)</f>
        <v/>
      </c>
      <c r="F12" s="23" t="str">
        <f>IF($A12="","",Inventory!I6)</f>
        <v/>
      </c>
    </row>
    <row r="13" spans="1:6" x14ac:dyDescent="0.2">
      <c r="A13" t="str">
        <f>IF(OR(Inventory!K8="Reorder",Inventory!K8="Out of Stock"),Inventory!A8,"")</f>
        <v>SKU-007</v>
      </c>
      <c r="B13" t="str">
        <f>IF($A13="","",Inventory!B8)</f>
        <v>Labels 4x6</v>
      </c>
      <c r="C13" t="str">
        <f>IF($A13="","",Inventory!E8)</f>
        <v>PackRight</v>
      </c>
      <c r="D13" s="23">
        <f>IF($A13="","",Inventory!J8)</f>
        <v>18</v>
      </c>
      <c r="E13" s="23">
        <f>IF($A13="","",Inventory!H8)</f>
        <v>25</v>
      </c>
      <c r="F13" s="23">
        <f>IF($A13="","",Inventory!I8)</f>
        <v>80</v>
      </c>
    </row>
    <row r="14" spans="1:6" x14ac:dyDescent="0.2">
      <c r="A14" t="str">
        <f>IF(OR(Inventory!K10="Reorder",Inventory!K10="Out of Stock"),Inventory!A10,"")</f>
        <v>SKU-009</v>
      </c>
      <c r="B14" t="str">
        <f>IF($A14="","",Inventory!B10)</f>
        <v>Control Board X100</v>
      </c>
      <c r="C14" t="str">
        <f>IF($A14="","",Inventory!E10)</f>
        <v>CircuitHub Components</v>
      </c>
      <c r="D14" s="23">
        <f>IF($A14="","",Inventory!J10)</f>
        <v>8</v>
      </c>
      <c r="E14" s="23">
        <f>IF($A14="","",Inventory!H10)</f>
        <v>8</v>
      </c>
      <c r="F14" s="23">
        <f>IF($A14="","",Inventory!I10)</f>
        <v>20</v>
      </c>
    </row>
    <row r="15" spans="1:6" x14ac:dyDescent="0.2">
      <c r="A15" t="str">
        <f>IF(OR(Inventory!K12="Reorder",Inventory!K12="Out of Stock"),Inventory!A12,"")</f>
        <v>SKU-011</v>
      </c>
      <c r="B15" t="str">
        <f>IF($A15="","",Inventory!B12)</f>
        <v>Lubricant 1L</v>
      </c>
      <c r="C15" t="str">
        <f>IF($A15="","",Inventory!E12)</f>
        <v>MaintenaPro</v>
      </c>
      <c r="D15" s="23">
        <f>IF($A15="","",Inventory!J12)</f>
        <v>17</v>
      </c>
      <c r="E15" s="23">
        <f>IF($A15="","",Inventory!H12)</f>
        <v>20</v>
      </c>
      <c r="F15" s="23">
        <f>IF($A15="","",Inventory!I12)</f>
        <v>60</v>
      </c>
    </row>
    <row r="16" spans="1:6" x14ac:dyDescent="0.2">
      <c r="A16" t="str">
        <f>IF(OR(Inventory!K14="Reorder",Inventory!K14="Out of Stock"),Inventory!A14,"")</f>
        <v>SKU-013</v>
      </c>
      <c r="B16" t="str">
        <f>IF($A16="","",Inventory!B14)</f>
        <v>QR Scanner</v>
      </c>
      <c r="C16" t="str">
        <f>IF($A16="","",Inventory!E14)</f>
        <v>OfficeTech Systems</v>
      </c>
      <c r="D16" s="23">
        <f>IF($A16="","",Inventory!J14)</f>
        <v>2</v>
      </c>
      <c r="E16" s="23">
        <f>IF($A16="","",Inventory!H14)</f>
        <v>3</v>
      </c>
      <c r="F16" s="23">
        <f>IF($A16="","",Inventory!I14)</f>
        <v>10</v>
      </c>
    </row>
    <row r="17" spans="1:6" x14ac:dyDescent="0.2">
      <c r="A17" t="str">
        <f>IF(OR(Inventory!K16="Reorder",Inventory!K16="Out of Stock"),Inventory!A16,"")</f>
        <v>SKU-015</v>
      </c>
      <c r="B17" t="str">
        <f>IF($A17="","",Inventory!B16)</f>
        <v>Rubber Gasket 50mm</v>
      </c>
      <c r="C17" t="str">
        <f>IF($A17="","",Inventory!E16)</f>
        <v>PolyWorks</v>
      </c>
      <c r="D17" s="23">
        <f>IF($A17="","",Inventory!J16)</f>
        <v>80</v>
      </c>
      <c r="E17" s="23">
        <f>IF($A17="","",Inventory!H16)</f>
        <v>100</v>
      </c>
      <c r="F17" s="23">
        <f>IF($A17="","",Inventory!I16)</f>
        <v>300</v>
      </c>
    </row>
    <row r="18" spans="1:6" x14ac:dyDescent="0.2">
      <c r="A18" t="str">
        <f>IF(OR(Inventory!K17="Reorder",Inventory!K17="Out of Stock"),Inventory!A17,"")</f>
        <v>SKU-016</v>
      </c>
      <c r="B18" t="str">
        <f>IF($A18="","",Inventory!B17)</f>
        <v>Cleaning Solvent 5L</v>
      </c>
      <c r="C18" t="str">
        <f>IF($A18="","",Inventory!E17)</f>
        <v>MaintenaPro</v>
      </c>
      <c r="D18" s="23">
        <f>IF($A18="","",Inventory!J17)</f>
        <v>0</v>
      </c>
      <c r="E18" s="23">
        <f>IF($A18="","",Inventory!H17)</f>
        <v>6</v>
      </c>
      <c r="F18" s="23">
        <f>IF($A18="","",Inventory!I17)</f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abSelected="1" workbookViewId="0"/>
  </sheetViews>
  <sheetFormatPr baseColWidth="10" defaultColWidth="8.83203125" defaultRowHeight="15" x14ac:dyDescent="0.2"/>
  <sheetData>
    <row r="1" spans="1:4" x14ac:dyDescent="0.2">
      <c r="A1" t="s">
        <v>17</v>
      </c>
      <c r="B1" t="s">
        <v>19</v>
      </c>
      <c r="C1" t="s">
        <v>20</v>
      </c>
      <c r="D1" t="s">
        <v>160</v>
      </c>
    </row>
    <row r="2" spans="1:4" x14ac:dyDescent="0.2">
      <c r="A2" t="s">
        <v>24</v>
      </c>
      <c r="B2" t="s">
        <v>26</v>
      </c>
      <c r="C2" t="s">
        <v>32</v>
      </c>
      <c r="D2" t="s">
        <v>165</v>
      </c>
    </row>
    <row r="3" spans="1:4" x14ac:dyDescent="0.2">
      <c r="A3" t="s">
        <v>30</v>
      </c>
      <c r="B3" t="s">
        <v>38</v>
      </c>
      <c r="C3" t="s">
        <v>39</v>
      </c>
    </row>
    <row r="4" spans="1:4" x14ac:dyDescent="0.2">
      <c r="A4" t="s">
        <v>36</v>
      </c>
      <c r="B4" t="s">
        <v>45</v>
      </c>
      <c r="C4" t="s">
        <v>71</v>
      </c>
    </row>
    <row r="5" spans="1:4" x14ac:dyDescent="0.2">
      <c r="A5" t="s">
        <v>43</v>
      </c>
      <c r="B5" t="s">
        <v>51</v>
      </c>
      <c r="C5" t="s">
        <v>281</v>
      </c>
    </row>
    <row r="6" spans="1:4" x14ac:dyDescent="0.2">
      <c r="A6" t="s">
        <v>49</v>
      </c>
      <c r="B6" t="s">
        <v>59</v>
      </c>
    </row>
    <row r="7" spans="1:4" x14ac:dyDescent="0.2">
      <c r="A7" t="s">
        <v>63</v>
      </c>
      <c r="B7" t="s">
        <v>73</v>
      </c>
    </row>
    <row r="8" spans="1:4" x14ac:dyDescent="0.2">
      <c r="A8" t="s">
        <v>71</v>
      </c>
      <c r="B8" t="s">
        <v>77</v>
      </c>
    </row>
    <row r="9" spans="1:4" x14ac:dyDescent="0.2">
      <c r="A9" t="s">
        <v>81</v>
      </c>
      <c r="B9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Inventory</vt:lpstr>
      <vt:lpstr>Suppliers</vt:lpstr>
      <vt:lpstr>Transactions</vt:lpstr>
      <vt:lpstr>Dashboard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Vladimir Lugovsky</cp:lastModifiedBy>
  <dcterms:created xsi:type="dcterms:W3CDTF">2026-03-30T13:58:20Z</dcterms:created>
  <dcterms:modified xsi:type="dcterms:W3CDTF">2026-03-30T13:58:20Z</dcterms:modified>
</cp:coreProperties>
</file>