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abskistar.sharepoint.com/sites/Ekonomi/Redovisning/SkiStar Insider/Kvartalsrapporter/2025_26/Q4_26/Eng ver/"/>
    </mc:Choice>
  </mc:AlternateContent>
  <xr:revisionPtr revIDLastSave="193" documentId="13_ncr:1_{F9E6A28B-7257-4E82-891C-2805C0D8A851}" xr6:coauthVersionLast="47" xr6:coauthVersionMax="47" xr10:uidLastSave="{4E47E502-2DD2-4D2C-8644-AA98B6383189}"/>
  <bookViews>
    <workbookView xWindow="-38520" yWindow="-120" windowWidth="38640" windowHeight="21120" xr2:uid="{6B05D1FA-C39A-4CF6-A2F0-C8997E11AE0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0" i="1" l="1"/>
  <c r="D170" i="1"/>
  <c r="C170" i="1"/>
  <c r="E161" i="1"/>
  <c r="D161" i="1"/>
  <c r="C161" i="1"/>
  <c r="E156" i="1"/>
  <c r="D156" i="1"/>
  <c r="C156" i="1"/>
  <c r="E149" i="1"/>
  <c r="E151" i="1" s="1"/>
  <c r="D149" i="1"/>
  <c r="D151" i="1" s="1"/>
  <c r="C149" i="1"/>
  <c r="C151" i="1" s="1"/>
  <c r="E142" i="1"/>
  <c r="E144" i="1" s="1"/>
  <c r="D142" i="1"/>
  <c r="D144" i="1" s="1"/>
  <c r="C142" i="1"/>
  <c r="C144" i="1" s="1"/>
  <c r="E132" i="1"/>
  <c r="E134" i="1" s="1"/>
  <c r="D132" i="1"/>
  <c r="D134" i="1" s="1"/>
  <c r="C132" i="1"/>
  <c r="C134" i="1" s="1"/>
  <c r="E128" i="1"/>
  <c r="D128" i="1"/>
  <c r="C128" i="1"/>
  <c r="E124" i="1"/>
  <c r="D124" i="1"/>
  <c r="C124" i="1"/>
  <c r="E113" i="1"/>
  <c r="D113" i="1"/>
  <c r="C113" i="1"/>
  <c r="E103" i="1"/>
  <c r="E105" i="1" s="1"/>
  <c r="E106" i="1" s="1"/>
  <c r="D103" i="1"/>
  <c r="D105" i="1" s="1"/>
  <c r="D106" i="1" s="1"/>
  <c r="C103" i="1"/>
  <c r="C105" i="1" s="1"/>
  <c r="C106" i="1" s="1"/>
  <c r="D97" i="1"/>
  <c r="C97" i="1"/>
  <c r="E95" i="1"/>
  <c r="E97" i="1" s="1"/>
  <c r="D95" i="1"/>
  <c r="C95" i="1"/>
  <c r="E90" i="1"/>
  <c r="D90" i="1"/>
  <c r="C90" i="1"/>
  <c r="E82" i="1"/>
  <c r="E85" i="1" s="1"/>
  <c r="D82" i="1"/>
  <c r="D85" i="1" s="1"/>
  <c r="C82" i="1"/>
  <c r="C85" i="1" s="1"/>
  <c r="F169" i="1"/>
  <c r="F166" i="1"/>
  <c r="F170" i="1" s="1"/>
  <c r="F161" i="1"/>
  <c r="F156" i="1"/>
  <c r="F149" i="1"/>
  <c r="F151" i="1" s="1"/>
  <c r="F142" i="1"/>
  <c r="F144" i="1" s="1"/>
  <c r="F132" i="1"/>
  <c r="F128" i="1"/>
  <c r="F133" i="1" s="1"/>
  <c r="F124" i="1"/>
  <c r="F113" i="1"/>
  <c r="F103" i="1"/>
  <c r="F105" i="1" s="1"/>
  <c r="F106" i="1" s="1"/>
  <c r="F95" i="1"/>
  <c r="F97" i="1" s="1"/>
  <c r="F90" i="1"/>
  <c r="F82" i="1"/>
  <c r="F85" i="1" s="1"/>
  <c r="A71" i="1"/>
  <c r="F134" i="1" l="1"/>
</calcChain>
</file>

<file path=xl/sharedStrings.xml><?xml version="1.0" encoding="utf-8"?>
<sst xmlns="http://schemas.openxmlformats.org/spreadsheetml/2006/main" count="133" uniqueCount="112">
  <si>
    <t>KEY PERFORMANCE INDICATORS YEAR-END REPORT SEPTEMBER 2025 - AUGUST 2026</t>
  </si>
  <si>
    <t>FINANCIAL DEFINITIONS</t>
  </si>
  <si>
    <t>Financial measures defined in accordance with IFRS</t>
  </si>
  <si>
    <t>Diluted earnings per share</t>
  </si>
  <si>
    <t>Profit/loss for the period attributable to Parent Company shareholders divided by the number of shares. The measure shows how much profit per share the Group generates for its shareholders. The measure is identical before and after dilution as the Company does not currently have any convertibles.</t>
  </si>
  <si>
    <t>Financial measures not defined in accordance with IFRS</t>
  </si>
  <si>
    <r>
      <t xml:space="preserve">The Company presents certain financial measures in this interim report that are not defined in accordance with IFRS. The company considers these measures to be valuable complementary information for investors and the Company’s management. Since not all companies calculate financial measures in the same way, they are not always comparable with measures used by other companies. Consequently, these financial measures should not be seen as a substitute for measures defined in accordance with IFRS. For comparison and reconciliation of the measurements: </t>
    </r>
    <r>
      <rPr>
        <sz val="11"/>
        <rFont val="Aptos Narrow"/>
        <family val="2"/>
        <scheme val="minor"/>
      </rPr>
      <t>https://investor.skistar.com/en/finansiellt/finansiellt</t>
    </r>
  </si>
  <si>
    <t>Average interest rate</t>
  </si>
  <si>
    <t>Net interest-bearing debt</t>
  </si>
  <si>
    <t xml:space="preserve">Interest expenses, including interest rate swaps and excluding IFRS 16-related interest expenses, divided by average interest-bearing liabilities. The measure is used to show the interest rate paid by the Group on its interest-bearing liabilities. </t>
  </si>
  <si>
    <t>Interest-bearing liabilities less cash and cash equivalents.</t>
  </si>
  <si>
    <t>Net interest-bearing debt excluding IFRS16</t>
  </si>
  <si>
    <t>Interest-bearing liabilities less cash and cash equivalents adjusted for IFRS16 leasing debt.</t>
  </si>
  <si>
    <t xml:space="preserve">Capital employed </t>
  </si>
  <si>
    <t xml:space="preserve">Total assets less non-interest-bearing liabilities. The measure shows how much of the Company’s assets have been lent by its owners or by lenders. </t>
  </si>
  <si>
    <t>Net interest-bearing debt/EBITDA, excluding IFRS16, 12 M</t>
  </si>
  <si>
    <t>Net interest-bearing debt in relation to EBITDA, last twelve months, exclusive the effect of IFRS16 leasing debt. The measure gives an estimation of the Company's’ ability to reduce its debt. It represents the number of years it would take to repay the debt if the net debt and EBITDA remain constant, without regard to cashflow in respect of interest rates, tax and invetments. This measure is one of the Company's’ financial goals and should over a period not exceed 2.5 times.</t>
  </si>
  <si>
    <t>Cash flow per share, 12 M</t>
  </si>
  <si>
    <t xml:space="preserve">Cash flow from operating activities, last twelve months, divided by the average number of shares. The measure is used to make it easy for investors to analyse the amount of surplus from operating activities generated per share that can be used to finance new investments, repayments and dividends, and to assess the need for new external financing. </t>
  </si>
  <si>
    <t xml:space="preserve">Net investments </t>
  </si>
  <si>
    <t xml:space="preserve">New investments and replacement investments in non-current assets less sales of these investments. The measure is relevant in showing the total amount from the Group’s investing activities. </t>
  </si>
  <si>
    <t xml:space="preserve">EBITDA excluding IFRS16 </t>
  </si>
  <si>
    <t>Operating profit plus depreciation/amortisation and adjusted for the effect of IFRS16 Leasing.</t>
  </si>
  <si>
    <t>Operating margin</t>
  </si>
  <si>
    <t xml:space="preserve">Operating profit/loss after depreciation/ amortisation as a percentage of revenue. The measure is used to show the profitability of operating activities by indicating the percentage of revenue that remains to cover interest and tax and to provide profit, after the Company's ongoing costs have been paid. </t>
  </si>
  <si>
    <t xml:space="preserve">Equity/assets ratio </t>
  </si>
  <si>
    <t xml:space="preserve">Equity as a percentage of total assets. This measure is used to analyse financial risk and shows the proportion of assets financed with equity. </t>
  </si>
  <si>
    <t>Operating profit/loss (EBIT)</t>
  </si>
  <si>
    <t>Equity/assets ratio excluding IFRS16</t>
  </si>
  <si>
    <t xml:space="preserve">Revenue less merchandise costs, personnel costs, other operating expenses, depreciation and amortisation, plus profit/loss from joint ventures/associates. The measure is used to analyse the profitability generated by operating activities. </t>
  </si>
  <si>
    <t>Equity as a percentage of total assets, adjusted for the effect of  IFRS16 Leasing. This measure is used to analyse financial risk and shows the proportion of assets financed with equity less the effect of  IFRS16.</t>
  </si>
  <si>
    <t>Operating profit, adjusted for capital gain from exploitation assets</t>
  </si>
  <si>
    <t xml:space="preserve">Equity per share </t>
  </si>
  <si>
    <t xml:space="preserve">Operating profit less capital gain from exploitation asset. The measure is used to show a comparable operating profit between periods, without the capital gain that occurs irregularly. </t>
  </si>
  <si>
    <t xml:space="preserve">Equity divided by the average number of shares for the reporting period. The measure shows how much equity is attributable to each share and is presented to facilitate investors’ analyses and decisions. </t>
  </si>
  <si>
    <t xml:space="preserve">Organic growth </t>
  </si>
  <si>
    <t xml:space="preserve">Revenue adjusted for acquisitions and currency effects compared with the same period in the previous year. An acquired company is classified as an acquisition in the twelve months from the date of acquisition. Only after this period is the company included in the measurement of organic growth. The measure is used to show underlying revenue growth. </t>
  </si>
  <si>
    <t xml:space="preserve">Gross investments </t>
  </si>
  <si>
    <t xml:space="preserve">New investments and replacement investments in non-current assets. The measure is relevant in showing the overall size of the investments made to maintain existing capacity and create growth. </t>
  </si>
  <si>
    <t>Return on capital employed, 12 M</t>
  </si>
  <si>
    <t xml:space="preserve">Interest-bearing liabilities </t>
  </si>
  <si>
    <t xml:space="preserve">Profit before tax plus net financial costs, last twelve months, as a percentage of average capital employed in comparable period (sum of capital employed at the opening and the closing of the period, divided by two). The measure shows the Group’s profitability in relation to externally financed capital and equity. </t>
  </si>
  <si>
    <t xml:space="preserve">Current and non-current liabilities to credit institutions, provisions for pensions, lease liabilities and items in other current liabilities that are interest-bearing. </t>
  </si>
  <si>
    <t>Reconciliations</t>
  </si>
  <si>
    <t>FINANCIAL KEY PERFORMANCE INDICATORS</t>
  </si>
  <si>
    <t>3 Months</t>
  </si>
  <si>
    <t>Full year</t>
  </si>
  <si>
    <t>SEK THOUSAND</t>
  </si>
  <si>
    <t>2025/26</t>
  </si>
  <si>
    <t>2024/25</t>
  </si>
  <si>
    <t>Revenue and profit</t>
  </si>
  <si>
    <t>Operating profit</t>
  </si>
  <si>
    <t>Profit for the period</t>
  </si>
  <si>
    <t>Tax</t>
  </si>
  <si>
    <t>Profit before tax (EBT)</t>
  </si>
  <si>
    <t>Financial income</t>
  </si>
  <si>
    <t>Financial costs</t>
  </si>
  <si>
    <t>Operating profit (EBIT)</t>
  </si>
  <si>
    <t>Capital gain from exploitation assets</t>
  </si>
  <si>
    <t>Rörelseresultat justerat för rearesultat från exploateringstillgångar</t>
  </si>
  <si>
    <t xml:space="preserve">EBITDA excl IFRS16 </t>
  </si>
  <si>
    <t>Depreciation and amortisation of assets</t>
  </si>
  <si>
    <t xml:space="preserve">EBITDA </t>
  </si>
  <si>
    <t>Adjustment for IFRS16 leasing effect</t>
  </si>
  <si>
    <t>Organic growth</t>
  </si>
  <si>
    <t>Net sales current period</t>
  </si>
  <si>
    <t>Adjustment for acquisitions</t>
  </si>
  <si>
    <t>Adjustment for currency effects</t>
  </si>
  <si>
    <t>Net sales current period excl acquisitions and currency effects</t>
  </si>
  <si>
    <t>Net sales previous period</t>
  </si>
  <si>
    <t>Organic growth %</t>
  </si>
  <si>
    <t>Profitability</t>
  </si>
  <si>
    <t>Operating income</t>
  </si>
  <si>
    <t>Operating margin (%)</t>
  </si>
  <si>
    <t>Return on capital employed</t>
  </si>
  <si>
    <t>Total assets</t>
  </si>
  <si>
    <t>Non interest-bearing liabilities:</t>
  </si>
  <si>
    <t xml:space="preserve">Derivatives </t>
  </si>
  <si>
    <t>Deferred tax liabilities</t>
  </si>
  <si>
    <t>Trade payables</t>
  </si>
  <si>
    <t>Tax liabilities</t>
  </si>
  <si>
    <t>Other current liabilities</t>
  </si>
  <si>
    <t>Accrued expenses and deferred income</t>
  </si>
  <si>
    <t>Capital employed</t>
  </si>
  <si>
    <t>Capital employed at start of period - rolling 12 months</t>
  </si>
  <si>
    <t>Capital employed at end of period</t>
  </si>
  <si>
    <t>Average capital employed</t>
  </si>
  <si>
    <t>Profit before tax - rolling 12 months</t>
  </si>
  <si>
    <t>Financial costs -  rolling 12 months</t>
  </si>
  <si>
    <t>Profit before tax plus financial costs - rolling 12 months</t>
  </si>
  <si>
    <t>Return on capital employed (%)</t>
  </si>
  <si>
    <t>Financial position</t>
  </si>
  <si>
    <t>Interest-bearing debt incl and excl IFRS16</t>
  </si>
  <si>
    <t>Liabilities to credit institutions</t>
  </si>
  <si>
    <t>Leasing debt according to IFRS16</t>
  </si>
  <si>
    <t>Provisions for pensions</t>
  </si>
  <si>
    <t>Interest-bearing debt</t>
  </si>
  <si>
    <t>Interest-bearing debt excl IFRS16</t>
  </si>
  <si>
    <t>Net interest-bearing debt incl and excl IFRS16</t>
  </si>
  <si>
    <t>Interest bearing debt</t>
  </si>
  <si>
    <t>Cash and cash equivalent</t>
  </si>
  <si>
    <t xml:space="preserve">Net interest-bearing debt excl IFRS16 </t>
  </si>
  <si>
    <t>Net interest-bearing debt/EBITDA, excl IFRS16, 12 Months</t>
  </si>
  <si>
    <t>EBITDA excluding IFRS16  - rolling 12 Months</t>
  </si>
  <si>
    <t>Net interest-bearing debt/EBITDA, excl IFRS16 (times)</t>
  </si>
  <si>
    <t>Equity/assets ratio</t>
  </si>
  <si>
    <t>Total equity</t>
  </si>
  <si>
    <t>Equity/assets ratio (%)</t>
  </si>
  <si>
    <t>Adjustment for IFRS16 leasing effects</t>
  </si>
  <si>
    <t>Total equity excl IFRS16</t>
  </si>
  <si>
    <t>Total assets excl IFRS16</t>
  </si>
  <si>
    <t>Equity/assets ratio excluding IFRS16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</si>
</sst>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_ ;\-#,##0\ "/>
    <numFmt numFmtId="165" formatCode="#,##0.00_ ;\-#,##0.00\ "/>
  </numFmts>
  <fonts count="12">
    <font>
      <sz val="11"/>
      <color theme="1"/>
      <name val="Aptos Narrow"/>
      <family val="2"/>
      <scheme val="minor"/>
    </font>
    <font>
      <sz val="11"/>
      <color theme="1"/>
      <name val="Aptos Narrow"/>
      <family val="2"/>
      <scheme val="minor"/>
    </font>
    <font>
      <b/>
      <sz val="11"/>
      <color theme="1"/>
      <name val="Aptos Narrow"/>
      <family val="2"/>
      <scheme val="minor"/>
    </font>
    <font>
      <sz val="11"/>
      <name val="Aptos Narrow"/>
      <family val="2"/>
      <scheme val="minor"/>
    </font>
    <font>
      <sz val="10"/>
      <name val="Gotham Light"/>
      <family val="3"/>
    </font>
    <font>
      <b/>
      <sz val="10"/>
      <name val="Gotham Light"/>
      <family val="3"/>
    </font>
    <font>
      <sz val="10"/>
      <color theme="1"/>
      <name val="Gotham Light"/>
      <family val="3"/>
    </font>
    <font>
      <b/>
      <sz val="10"/>
      <color theme="1"/>
      <name val="Gotham Light"/>
      <family val="3"/>
    </font>
    <font>
      <sz val="11"/>
      <color theme="9"/>
      <name val="Aptos Narrow"/>
      <family val="2"/>
      <scheme val="minor"/>
    </font>
    <font>
      <b/>
      <sz val="14"/>
      <color theme="1"/>
      <name val="Aptos Narrow"/>
      <family val="2"/>
      <scheme val="minor"/>
    </font>
    <font>
      <sz val="5.5"/>
      <color rgb="FF000000"/>
      <name val="ITC Caslon 224 Std Book"/>
      <family val="1"/>
    </font>
    <font>
      <b/>
      <sz val="11"/>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1">
    <xf numFmtId="0" fontId="0" fillId="0" borderId="0" xfId="0"/>
    <xf numFmtId="0" fontId="2" fillId="0" borderId="0" xfId="0" applyFont="1"/>
    <xf numFmtId="0" fontId="0" fillId="0" borderId="1" xfId="0" applyBorder="1"/>
    <xf numFmtId="0" fontId="2" fillId="0" borderId="1" xfId="0" applyFont="1" applyBorder="1"/>
    <xf numFmtId="164" fontId="0" fillId="0" borderId="1" xfId="0" applyNumberFormat="1" applyBorder="1"/>
    <xf numFmtId="0" fontId="8" fillId="0" borderId="0" xfId="0" applyFont="1"/>
    <xf numFmtId="164" fontId="4" fillId="0" borderId="0" xfId="1" applyNumberFormat="1" applyFont="1" applyFill="1" applyAlignment="1">
      <alignment vertical="top"/>
    </xf>
    <xf numFmtId="164" fontId="5" fillId="0" borderId="0" xfId="1" applyNumberFormat="1" applyFont="1" applyFill="1" applyAlignment="1">
      <alignment vertical="top"/>
    </xf>
    <xf numFmtId="164" fontId="5" fillId="0" borderId="1" xfId="1" applyNumberFormat="1" applyFont="1" applyFill="1" applyBorder="1" applyAlignment="1">
      <alignment vertical="top"/>
    </xf>
    <xf numFmtId="0" fontId="0" fillId="0" borderId="2" xfId="0" applyBorder="1"/>
    <xf numFmtId="164" fontId="4" fillId="2" borderId="0" xfId="1" applyNumberFormat="1" applyFont="1" applyFill="1" applyAlignment="1">
      <alignment vertical="top"/>
    </xf>
    <xf numFmtId="164" fontId="4" fillId="2" borderId="1" xfId="1" applyNumberFormat="1" applyFont="1" applyFill="1" applyBorder="1" applyAlignment="1">
      <alignment vertical="top"/>
    </xf>
    <xf numFmtId="164" fontId="5" fillId="3" borderId="0" xfId="1" applyNumberFormat="1" applyFont="1" applyFill="1" applyAlignment="1">
      <alignment vertical="top"/>
    </xf>
    <xf numFmtId="164" fontId="6" fillId="2" borderId="0" xfId="1" applyNumberFormat="1" applyFont="1" applyFill="1" applyAlignment="1">
      <alignment vertical="top"/>
    </xf>
    <xf numFmtId="164" fontId="6" fillId="2" borderId="1" xfId="1" applyNumberFormat="1" applyFont="1" applyFill="1" applyBorder="1" applyAlignment="1">
      <alignment vertical="top"/>
    </xf>
    <xf numFmtId="164" fontId="6" fillId="2" borderId="1" xfId="0" applyNumberFormat="1" applyFont="1" applyFill="1" applyBorder="1"/>
    <xf numFmtId="164" fontId="7" fillId="3" borderId="0" xfId="1" applyNumberFormat="1" applyFont="1" applyFill="1" applyAlignment="1">
      <alignment vertical="top"/>
    </xf>
    <xf numFmtId="165" fontId="5" fillId="3" borderId="0" xfId="1" applyNumberFormat="1" applyFont="1" applyFill="1" applyAlignment="1">
      <alignment vertical="top"/>
    </xf>
    <xf numFmtId="164" fontId="6" fillId="2" borderId="2" xfId="1" applyNumberFormat="1" applyFont="1" applyFill="1" applyBorder="1" applyAlignment="1">
      <alignment vertical="top"/>
    </xf>
    <xf numFmtId="0" fontId="2" fillId="4" borderId="0" xfId="0" applyFont="1" applyFill="1"/>
    <xf numFmtId="0" fontId="2" fillId="4" borderId="0" xfId="0" applyFont="1" applyFill="1" applyAlignment="1">
      <alignment horizontal="right"/>
    </xf>
    <xf numFmtId="0" fontId="0" fillId="0" borderId="0" xfId="0" applyAlignment="1">
      <alignment horizontal="left" vertical="top" wrapText="1"/>
    </xf>
    <xf numFmtId="0" fontId="2" fillId="0" borderId="0" xfId="0" applyFont="1" applyAlignment="1">
      <alignment horizontal="center"/>
    </xf>
    <xf numFmtId="0" fontId="2" fillId="0" borderId="0" xfId="0" applyFont="1" applyAlignment="1">
      <alignment horizontal="left"/>
    </xf>
    <xf numFmtId="0" fontId="0" fillId="0" borderId="0" xfId="0" applyAlignment="1">
      <alignment horizontal="left" wrapText="1"/>
    </xf>
    <xf numFmtId="0" fontId="3" fillId="0" borderId="1" xfId="0" applyFont="1" applyBorder="1"/>
    <xf numFmtId="0" fontId="0" fillId="0" borderId="0" xfId="0" applyAlignment="1">
      <alignment wrapText="1"/>
    </xf>
    <xf numFmtId="0" fontId="0" fillId="0" borderId="0" xfId="0" applyAlignment="1">
      <alignment horizontal="left"/>
    </xf>
    <xf numFmtId="0" fontId="0" fillId="0" borderId="0" xfId="0" applyAlignment="1">
      <alignment horizontal="left" vertical="top"/>
    </xf>
    <xf numFmtId="0" fontId="0" fillId="0" borderId="0" xfId="0" applyAlignment="1">
      <alignment vertical="top"/>
    </xf>
    <xf numFmtId="0" fontId="0" fillId="0" borderId="0" xfId="0" applyAlignment="1">
      <alignment vertical="top" wrapText="1"/>
    </xf>
    <xf numFmtId="0" fontId="10" fillId="0" borderId="0" xfId="0" applyFont="1" applyAlignment="1">
      <alignment horizontal="left" vertical="center" readingOrder="1"/>
    </xf>
    <xf numFmtId="43" fontId="6" fillId="2" borderId="0" xfId="1" applyFont="1" applyFill="1" applyAlignment="1">
      <alignment vertical="top"/>
    </xf>
    <xf numFmtId="0" fontId="11" fillId="0" borderId="1" xfId="0" applyFont="1" applyBorder="1"/>
    <xf numFmtId="0" fontId="3" fillId="0" borderId="0" xfId="0" applyFont="1"/>
    <xf numFmtId="0" fontId="11" fillId="0" borderId="0" xfId="0" applyFont="1"/>
    <xf numFmtId="0" fontId="0" fillId="0" borderId="0" xfId="0" applyAlignment="1">
      <alignment horizontal="left" wrapText="1"/>
    </xf>
    <xf numFmtId="0" fontId="0" fillId="0" borderId="0" xfId="0" applyAlignment="1">
      <alignment horizontal="left" vertical="top" wrapText="1"/>
    </xf>
    <xf numFmtId="0" fontId="2" fillId="4" borderId="2" xfId="0" applyFont="1" applyFill="1" applyBorder="1" applyAlignment="1">
      <alignment horizontal="center"/>
    </xf>
    <xf numFmtId="0" fontId="9" fillId="4" borderId="1" xfId="0" applyFont="1" applyFill="1" applyBorder="1" applyAlignment="1">
      <alignment horizontal="center"/>
    </xf>
    <xf numFmtId="0" fontId="2" fillId="0" borderId="2" xfId="0" applyFont="1" applyBorder="1" applyAlignment="1">
      <alignment horizontal="center"/>
    </xf>
  </cellXfs>
  <cellStyles count="2">
    <cellStyle name="Normal" xfId="0" builtinId="0"/>
    <cellStyle name="Tusenta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F870C-EBB5-44F6-BA67-CE0862FFED68}">
  <dimension ref="A1:M170"/>
  <sheetViews>
    <sheetView showGridLines="0" tabSelected="1" topLeftCell="A34" zoomScaleNormal="100" zoomScaleSheetLayoutView="110" workbookViewId="0">
      <selection activeCell="H49" sqref="H49"/>
    </sheetView>
  </sheetViews>
  <sheetFormatPr defaultRowHeight="15"/>
  <cols>
    <col min="1" max="1" width="56.28515625" customWidth="1"/>
    <col min="2" max="2" width="15.42578125" customWidth="1"/>
    <col min="3" max="3" width="15.28515625" bestFit="1" customWidth="1"/>
    <col min="4" max="4" width="16.5703125" customWidth="1"/>
    <col min="5" max="5" width="18.140625" customWidth="1"/>
    <col min="6" max="6" width="15.140625" customWidth="1"/>
    <col min="9" max="9" width="88.140625" customWidth="1"/>
  </cols>
  <sheetData>
    <row r="1" spans="1:13" ht="18.75">
      <c r="A1" s="39" t="s">
        <v>0</v>
      </c>
      <c r="B1" s="39"/>
      <c r="C1" s="39"/>
      <c r="D1" s="39"/>
      <c r="E1" s="39"/>
      <c r="F1" s="39"/>
    </row>
    <row r="2" spans="1:13" ht="15" customHeight="1"/>
    <row r="3" spans="1:13">
      <c r="A3" s="38" t="s">
        <v>1</v>
      </c>
      <c r="B3" s="38"/>
      <c r="C3" s="38"/>
      <c r="D3" s="38"/>
      <c r="E3" s="38"/>
      <c r="F3" s="38"/>
    </row>
    <row r="4" spans="1:13">
      <c r="A4" s="22"/>
      <c r="B4" s="22"/>
      <c r="C4" s="22"/>
      <c r="D4" s="22"/>
      <c r="E4" s="22"/>
      <c r="F4" s="22"/>
    </row>
    <row r="5" spans="1:13">
      <c r="A5" s="23" t="s">
        <v>2</v>
      </c>
      <c r="B5" s="22"/>
      <c r="C5" s="22"/>
      <c r="D5" s="22"/>
      <c r="E5" s="22"/>
      <c r="F5" s="22"/>
    </row>
    <row r="6" spans="1:13">
      <c r="A6" s="23"/>
      <c r="B6" s="22"/>
      <c r="C6" s="22"/>
      <c r="D6" s="22"/>
      <c r="E6" s="22"/>
      <c r="F6" s="22"/>
    </row>
    <row r="7" spans="1:13">
      <c r="A7" s="1" t="s">
        <v>3</v>
      </c>
      <c r="B7" s="22"/>
    </row>
    <row r="8" spans="1:13" ht="16.5" customHeight="1">
      <c r="A8" s="37" t="s">
        <v>4</v>
      </c>
      <c r="B8" s="37"/>
      <c r="C8" s="37"/>
      <c r="D8" s="37"/>
      <c r="E8" s="37"/>
      <c r="F8" s="37"/>
    </row>
    <row r="9" spans="1:13">
      <c r="A9" s="37"/>
      <c r="B9" s="37"/>
      <c r="C9" s="37"/>
      <c r="D9" s="37"/>
      <c r="E9" s="37"/>
      <c r="F9" s="37"/>
    </row>
    <row r="10" spans="1:13">
      <c r="A10" s="37"/>
      <c r="B10" s="37"/>
      <c r="C10" s="37"/>
      <c r="D10" s="37"/>
      <c r="E10" s="37"/>
      <c r="F10" s="37"/>
    </row>
    <row r="11" spans="1:13">
      <c r="A11" s="21"/>
      <c r="B11" s="22"/>
    </row>
    <row r="12" spans="1:13" ht="16.5" customHeight="1">
      <c r="A12" s="23" t="s">
        <v>5</v>
      </c>
    </row>
    <row r="13" spans="1:13" ht="15" customHeight="1">
      <c r="A13" s="37" t="s">
        <v>6</v>
      </c>
      <c r="B13" s="37"/>
      <c r="C13" s="37"/>
      <c r="D13" s="37"/>
      <c r="E13" s="37"/>
      <c r="F13" s="37"/>
    </row>
    <row r="14" spans="1:13">
      <c r="A14" s="37"/>
      <c r="B14" s="37"/>
      <c r="C14" s="37"/>
      <c r="D14" s="37"/>
      <c r="E14" s="37"/>
      <c r="F14" s="37"/>
    </row>
    <row r="15" spans="1:13">
      <c r="A15" s="37"/>
      <c r="B15" s="37"/>
      <c r="C15" s="37"/>
      <c r="D15" s="37"/>
      <c r="E15" s="37"/>
      <c r="F15" s="37"/>
      <c r="H15" s="36"/>
      <c r="I15" s="36"/>
      <c r="J15" s="36"/>
      <c r="K15" s="36"/>
      <c r="L15" s="36"/>
      <c r="M15" s="36"/>
    </row>
    <row r="16" spans="1:13" ht="15" customHeight="1">
      <c r="A16" s="37"/>
      <c r="B16" s="37"/>
      <c r="C16" s="37"/>
      <c r="D16" s="37"/>
      <c r="E16" s="37"/>
      <c r="F16" s="37"/>
      <c r="H16" s="36"/>
      <c r="I16" s="36"/>
      <c r="J16" s="36"/>
      <c r="K16" s="36"/>
      <c r="L16" s="36"/>
      <c r="M16" s="36"/>
    </row>
    <row r="17" spans="1:13">
      <c r="A17" s="37"/>
      <c r="B17" s="37"/>
      <c r="C17" s="37"/>
      <c r="D17" s="37"/>
      <c r="E17" s="37"/>
      <c r="F17" s="37"/>
      <c r="H17" s="36"/>
      <c r="I17" s="36"/>
      <c r="J17" s="36"/>
      <c r="K17" s="36"/>
      <c r="L17" s="36"/>
      <c r="M17" s="36"/>
    </row>
    <row r="18" spans="1:13" ht="15" customHeight="1">
      <c r="A18" s="37"/>
      <c r="B18" s="37"/>
      <c r="C18" s="37"/>
      <c r="D18" s="37"/>
      <c r="E18" s="37"/>
      <c r="F18" s="37"/>
    </row>
    <row r="19" spans="1:13">
      <c r="A19" s="1" t="s">
        <v>7</v>
      </c>
      <c r="C19" s="1" t="s">
        <v>8</v>
      </c>
      <c r="D19" s="22"/>
      <c r="E19" s="22"/>
      <c r="F19" s="22"/>
    </row>
    <row r="20" spans="1:13">
      <c r="A20" s="36" t="s">
        <v>9</v>
      </c>
      <c r="C20" s="28" t="s">
        <v>10</v>
      </c>
      <c r="D20" s="29"/>
      <c r="E20" s="29"/>
      <c r="F20" s="29"/>
    </row>
    <row r="21" spans="1:13" ht="15" customHeight="1">
      <c r="A21" s="36"/>
      <c r="C21" s="22"/>
      <c r="D21" s="22"/>
      <c r="E21" s="22"/>
      <c r="F21" s="22"/>
    </row>
    <row r="22" spans="1:13">
      <c r="A22" s="36"/>
      <c r="C22" s="1" t="s">
        <v>11</v>
      </c>
      <c r="D22" s="22"/>
      <c r="E22" s="22"/>
      <c r="F22" s="22"/>
    </row>
    <row r="23" spans="1:13" ht="15" customHeight="1">
      <c r="A23" s="36"/>
      <c r="C23" s="37" t="s">
        <v>12</v>
      </c>
      <c r="D23" s="37"/>
      <c r="E23" s="37"/>
      <c r="F23" s="37"/>
    </row>
    <row r="24" spans="1:13" ht="15" customHeight="1">
      <c r="A24" s="30"/>
      <c r="C24" s="37"/>
      <c r="D24" s="37"/>
      <c r="E24" s="37"/>
      <c r="F24" s="37"/>
    </row>
    <row r="25" spans="1:13">
      <c r="A25" s="1" t="s">
        <v>13</v>
      </c>
      <c r="D25" s="30"/>
      <c r="E25" s="30"/>
      <c r="F25" s="30"/>
    </row>
    <row r="26" spans="1:13" ht="15" customHeight="1">
      <c r="A26" s="36" t="s">
        <v>14</v>
      </c>
      <c r="C26" s="1" t="s">
        <v>15</v>
      </c>
      <c r="D26" s="30"/>
      <c r="E26" s="30"/>
      <c r="F26" s="30"/>
    </row>
    <row r="27" spans="1:13" ht="15" customHeight="1">
      <c r="A27" s="36"/>
      <c r="C27" s="37" t="s">
        <v>16</v>
      </c>
      <c r="D27" s="37"/>
      <c r="E27" s="37"/>
      <c r="F27" s="37"/>
    </row>
    <row r="28" spans="1:13" ht="15" customHeight="1">
      <c r="A28" s="36"/>
      <c r="C28" s="37"/>
      <c r="D28" s="37"/>
      <c r="E28" s="37"/>
      <c r="F28" s="37"/>
    </row>
    <row r="29" spans="1:13" ht="15" customHeight="1">
      <c r="A29" s="26"/>
      <c r="C29" s="37"/>
      <c r="D29" s="37"/>
      <c r="E29" s="37"/>
      <c r="F29" s="37"/>
    </row>
    <row r="30" spans="1:13">
      <c r="A30" s="1" t="s">
        <v>17</v>
      </c>
      <c r="C30" s="37"/>
      <c r="D30" s="37"/>
      <c r="E30" s="37"/>
      <c r="F30" s="37"/>
    </row>
    <row r="31" spans="1:13">
      <c r="A31" s="36" t="s">
        <v>18</v>
      </c>
      <c r="C31" s="37"/>
      <c r="D31" s="37"/>
      <c r="E31" s="37"/>
      <c r="F31" s="37"/>
    </row>
    <row r="32" spans="1:13" ht="15" customHeight="1">
      <c r="A32" s="36"/>
      <c r="C32" s="37"/>
      <c r="D32" s="37"/>
      <c r="E32" s="37"/>
      <c r="F32" s="37"/>
    </row>
    <row r="33" spans="1:6">
      <c r="A33" s="36"/>
      <c r="C33" s="37"/>
      <c r="D33" s="37"/>
      <c r="E33" s="37"/>
      <c r="F33" s="37"/>
    </row>
    <row r="34" spans="1:6" ht="15" customHeight="1">
      <c r="A34" s="36"/>
      <c r="D34" s="26"/>
      <c r="E34" s="26"/>
      <c r="F34" s="26"/>
    </row>
    <row r="35" spans="1:6">
      <c r="A35" s="36"/>
      <c r="C35" s="1" t="s">
        <v>19</v>
      </c>
      <c r="D35" s="26"/>
      <c r="E35" s="26"/>
      <c r="F35" s="26"/>
    </row>
    <row r="36" spans="1:6" ht="15" customHeight="1">
      <c r="A36" s="36"/>
      <c r="C36" s="36" t="s">
        <v>20</v>
      </c>
      <c r="D36" s="36"/>
      <c r="E36" s="36"/>
      <c r="F36" s="36"/>
    </row>
    <row r="37" spans="1:6" ht="15" customHeight="1">
      <c r="A37" s="30"/>
      <c r="C37" s="36"/>
      <c r="D37" s="36"/>
      <c r="E37" s="36"/>
      <c r="F37" s="36"/>
    </row>
    <row r="38" spans="1:6">
      <c r="A38" s="1" t="s">
        <v>21</v>
      </c>
      <c r="C38" s="36"/>
      <c r="D38" s="36"/>
      <c r="E38" s="36"/>
      <c r="F38" s="36"/>
    </row>
    <row r="39" spans="1:6" ht="12.95" customHeight="1">
      <c r="A39" s="36" t="s">
        <v>22</v>
      </c>
      <c r="D39" s="26"/>
      <c r="E39" s="26"/>
      <c r="F39" s="26"/>
    </row>
    <row r="40" spans="1:6" ht="15" customHeight="1">
      <c r="A40" s="36"/>
      <c r="C40" s="1" t="s">
        <v>23</v>
      </c>
      <c r="D40" s="26"/>
      <c r="E40" s="26"/>
      <c r="F40" s="26"/>
    </row>
    <row r="41" spans="1:6" ht="15" customHeight="1">
      <c r="A41" s="26"/>
      <c r="B41" s="27"/>
      <c r="C41" s="36" t="s">
        <v>24</v>
      </c>
      <c r="D41" s="36"/>
      <c r="E41" s="36"/>
      <c r="F41" s="36"/>
    </row>
    <row r="42" spans="1:6" ht="15" customHeight="1">
      <c r="A42" s="1" t="s">
        <v>25</v>
      </c>
      <c r="C42" s="36"/>
      <c r="D42" s="36"/>
      <c r="E42" s="36"/>
      <c r="F42" s="36"/>
    </row>
    <row r="43" spans="1:6" ht="15" customHeight="1">
      <c r="A43" s="36" t="s">
        <v>26</v>
      </c>
      <c r="C43" s="36"/>
      <c r="D43" s="36"/>
      <c r="E43" s="36"/>
      <c r="F43" s="36"/>
    </row>
    <row r="44" spans="1:6" ht="15" customHeight="1">
      <c r="A44" s="36"/>
      <c r="C44" s="36"/>
      <c r="D44" s="36"/>
      <c r="E44" s="36"/>
      <c r="F44" s="36"/>
    </row>
    <row r="45" spans="1:6" ht="15" customHeight="1">
      <c r="A45" s="36"/>
      <c r="C45" s="24"/>
      <c r="D45" s="30"/>
      <c r="E45" s="30"/>
      <c r="F45" s="30"/>
    </row>
    <row r="46" spans="1:6" ht="15" customHeight="1">
      <c r="A46" s="24"/>
      <c r="C46" s="1" t="s">
        <v>27</v>
      </c>
      <c r="D46" s="30"/>
      <c r="E46" s="30"/>
      <c r="F46" s="30"/>
    </row>
    <row r="47" spans="1:6" ht="15" customHeight="1">
      <c r="A47" s="1" t="s">
        <v>28</v>
      </c>
      <c r="C47" s="37" t="s">
        <v>29</v>
      </c>
      <c r="D47" s="37"/>
      <c r="E47" s="37"/>
      <c r="F47" s="37"/>
    </row>
    <row r="48" spans="1:6" ht="15" customHeight="1">
      <c r="A48" s="36" t="s">
        <v>30</v>
      </c>
      <c r="C48" s="37"/>
      <c r="D48" s="37"/>
      <c r="E48" s="37"/>
      <c r="F48" s="37"/>
    </row>
    <row r="49" spans="1:6" ht="15" customHeight="1">
      <c r="A49" s="36"/>
      <c r="C49" s="37"/>
      <c r="D49" s="37"/>
      <c r="E49" s="37"/>
      <c r="F49" s="37"/>
    </row>
    <row r="50" spans="1:6" ht="15" customHeight="1">
      <c r="A50" s="36"/>
      <c r="C50" s="37"/>
      <c r="D50" s="37"/>
      <c r="E50" s="37"/>
      <c r="F50" s="37"/>
    </row>
    <row r="51" spans="1:6">
      <c r="A51" s="36"/>
      <c r="D51" s="26"/>
      <c r="E51" s="26"/>
      <c r="F51" s="26"/>
    </row>
    <row r="52" spans="1:6">
      <c r="A52" s="24"/>
      <c r="C52" s="1" t="s">
        <v>31</v>
      </c>
      <c r="D52" s="26"/>
      <c r="E52" s="26"/>
      <c r="F52" s="26"/>
    </row>
    <row r="53" spans="1:6" ht="15" customHeight="1">
      <c r="A53" s="1" t="s">
        <v>32</v>
      </c>
      <c r="C53" s="36" t="s">
        <v>33</v>
      </c>
      <c r="D53" s="36"/>
      <c r="E53" s="36"/>
      <c r="F53" s="36"/>
    </row>
    <row r="54" spans="1:6" ht="15" customHeight="1">
      <c r="A54" s="36" t="s">
        <v>34</v>
      </c>
      <c r="C54" s="36"/>
      <c r="D54" s="36"/>
      <c r="E54" s="36"/>
      <c r="F54" s="36"/>
    </row>
    <row r="55" spans="1:6" ht="15" customHeight="1">
      <c r="A55" s="36"/>
      <c r="C55" s="36"/>
      <c r="D55" s="36"/>
      <c r="E55" s="36"/>
      <c r="F55" s="36"/>
    </row>
    <row r="56" spans="1:6">
      <c r="A56" s="36"/>
      <c r="C56" s="30"/>
      <c r="D56" s="30"/>
      <c r="E56" s="30"/>
      <c r="F56" s="30"/>
    </row>
    <row r="57" spans="1:6" ht="15" customHeight="1">
      <c r="A57" s="36"/>
      <c r="C57" s="1" t="s">
        <v>35</v>
      </c>
      <c r="D57" s="30"/>
      <c r="E57" s="30"/>
      <c r="F57" s="30"/>
    </row>
    <row r="58" spans="1:6" ht="15" customHeight="1">
      <c r="A58" s="24"/>
      <c r="C58" s="37" t="s">
        <v>36</v>
      </c>
      <c r="D58" s="37"/>
      <c r="E58" s="37"/>
      <c r="F58" s="37"/>
    </row>
    <row r="59" spans="1:6">
      <c r="A59" s="1" t="s">
        <v>37</v>
      </c>
      <c r="C59" s="37"/>
      <c r="D59" s="37"/>
      <c r="E59" s="37"/>
      <c r="F59" s="37"/>
    </row>
    <row r="60" spans="1:6" ht="15" customHeight="1">
      <c r="A60" s="36" t="s">
        <v>38</v>
      </c>
      <c r="C60" s="37"/>
      <c r="D60" s="37"/>
      <c r="E60" s="37"/>
      <c r="F60" s="37"/>
    </row>
    <row r="61" spans="1:6">
      <c r="A61" s="36"/>
      <c r="C61" s="37"/>
      <c r="D61" s="37"/>
      <c r="E61" s="37"/>
      <c r="F61" s="37"/>
    </row>
    <row r="62" spans="1:6">
      <c r="A62" s="36"/>
      <c r="C62" s="37"/>
      <c r="D62" s="37"/>
      <c r="E62" s="37"/>
      <c r="F62" s="37"/>
    </row>
    <row r="63" spans="1:6" ht="15" customHeight="1">
      <c r="A63" s="36"/>
      <c r="C63" s="30"/>
      <c r="D63" s="30"/>
      <c r="E63" s="30"/>
      <c r="F63" s="30"/>
    </row>
    <row r="64" spans="1:6">
      <c r="A64" s="31"/>
      <c r="C64" s="1" t="s">
        <v>39</v>
      </c>
      <c r="D64" s="30"/>
      <c r="E64" s="30"/>
      <c r="F64" s="30"/>
    </row>
    <row r="65" spans="1:6" ht="15" customHeight="1">
      <c r="A65" s="1" t="s">
        <v>40</v>
      </c>
      <c r="C65" s="37" t="s">
        <v>41</v>
      </c>
      <c r="D65" s="37"/>
      <c r="E65" s="37"/>
      <c r="F65" s="37"/>
    </row>
    <row r="66" spans="1:6" ht="15" customHeight="1">
      <c r="A66" s="36" t="s">
        <v>42</v>
      </c>
      <c r="C66" s="37"/>
      <c r="D66" s="37"/>
      <c r="E66" s="37"/>
      <c r="F66" s="37"/>
    </row>
    <row r="67" spans="1:6">
      <c r="A67" s="36"/>
      <c r="C67" s="37"/>
      <c r="D67" s="37"/>
      <c r="E67" s="37"/>
      <c r="F67" s="37"/>
    </row>
    <row r="68" spans="1:6">
      <c r="A68" s="36"/>
      <c r="C68" s="37"/>
      <c r="D68" s="37"/>
      <c r="E68" s="37"/>
      <c r="F68" s="37"/>
    </row>
    <row r="69" spans="1:6">
      <c r="A69" s="24"/>
      <c r="C69" s="37"/>
      <c r="D69" s="37"/>
      <c r="E69" s="37"/>
      <c r="F69" s="37"/>
    </row>
    <row r="71" spans="1:6" ht="18.75">
      <c r="A71" s="39" t="str">
        <f>A1</f>
        <v>KEY PERFORMANCE INDICATORS YEAR-END REPORT SEPTEMBER 2025 - AUGUST 2026</v>
      </c>
      <c r="B71" s="39"/>
      <c r="C71" s="39"/>
      <c r="D71" s="39"/>
      <c r="E71" s="39"/>
      <c r="F71" s="39"/>
    </row>
    <row r="72" spans="1:6">
      <c r="A72" s="40"/>
      <c r="B72" s="40"/>
      <c r="C72" s="40"/>
      <c r="D72" s="40"/>
      <c r="E72" s="40"/>
      <c r="F72" s="40"/>
    </row>
    <row r="73" spans="1:6">
      <c r="A73" s="38" t="s">
        <v>43</v>
      </c>
      <c r="B73" s="38"/>
      <c r="C73" s="38"/>
      <c r="D73" s="38"/>
      <c r="E73" s="38"/>
      <c r="F73" s="38"/>
    </row>
    <row r="74" spans="1:6">
      <c r="A74" s="19" t="s">
        <v>44</v>
      </c>
      <c r="B74" s="19"/>
      <c r="C74" s="20" t="s">
        <v>45</v>
      </c>
      <c r="D74" s="20" t="s">
        <v>45</v>
      </c>
      <c r="E74" s="20" t="s">
        <v>46</v>
      </c>
      <c r="F74" s="20" t="s">
        <v>46</v>
      </c>
    </row>
    <row r="75" spans="1:6">
      <c r="A75" s="19" t="s">
        <v>47</v>
      </c>
      <c r="B75" s="19"/>
      <c r="C75" s="20" t="s">
        <v>48</v>
      </c>
      <c r="D75" s="20" t="s">
        <v>49</v>
      </c>
      <c r="E75" s="20" t="s">
        <v>48</v>
      </c>
      <c r="F75" s="20" t="s">
        <v>49</v>
      </c>
    </row>
    <row r="76" spans="1:6">
      <c r="A76" s="1"/>
      <c r="B76" s="1"/>
      <c r="C76" s="1"/>
      <c r="D76" s="1"/>
      <c r="E76" s="1"/>
      <c r="F76" s="1"/>
    </row>
    <row r="77" spans="1:6">
      <c r="A77" s="1" t="s">
        <v>50</v>
      </c>
      <c r="B77" s="1"/>
      <c r="C77" s="1"/>
      <c r="D77" s="1"/>
      <c r="E77" s="1"/>
      <c r="F77" s="1"/>
    </row>
    <row r="78" spans="1:6">
      <c r="A78" s="1"/>
      <c r="B78" s="1"/>
      <c r="C78" s="1"/>
      <c r="D78" s="1"/>
      <c r="E78" s="1"/>
      <c r="F78" s="1"/>
    </row>
    <row r="79" spans="1:6">
      <c r="A79" s="3" t="s">
        <v>51</v>
      </c>
      <c r="B79" s="3"/>
      <c r="C79" s="2"/>
      <c r="D79" s="2"/>
      <c r="E79" s="2"/>
      <c r="F79" s="2"/>
    </row>
    <row r="80" spans="1:6">
      <c r="A80" t="s">
        <v>52</v>
      </c>
      <c r="C80" s="10">
        <v>-225191.05826640013</v>
      </c>
      <c r="D80" s="10">
        <v>-262332.85734959989</v>
      </c>
      <c r="E80" s="10">
        <v>627259.70280239917</v>
      </c>
      <c r="F80" s="10">
        <v>552018.52539909992</v>
      </c>
    </row>
    <row r="81" spans="1:6">
      <c r="A81" s="2" t="s">
        <v>53</v>
      </c>
      <c r="B81" s="2"/>
      <c r="C81" s="11">
        <v>-67845.854251600002</v>
      </c>
      <c r="D81" s="11">
        <v>-75811.127771899977</v>
      </c>
      <c r="E81" s="11">
        <v>156106.45765940001</v>
      </c>
      <c r="F81" s="11">
        <v>131812.23126189999</v>
      </c>
    </row>
    <row r="82" spans="1:6">
      <c r="A82" t="s">
        <v>54</v>
      </c>
      <c r="C82" s="10">
        <f t="shared" ref="C82:E82" si="0">SUM(C80:C81)</f>
        <v>-293036.91251800011</v>
      </c>
      <c r="D82" s="10">
        <f t="shared" si="0"/>
        <v>-338143.98512149986</v>
      </c>
      <c r="E82" s="10">
        <f t="shared" si="0"/>
        <v>783366.16046179924</v>
      </c>
      <c r="F82" s="10">
        <f t="shared" ref="F82" si="1">SUM(F80:F81)</f>
        <v>683830.75666099996</v>
      </c>
    </row>
    <row r="83" spans="1:6">
      <c r="A83" t="s">
        <v>55</v>
      </c>
      <c r="C83" s="10">
        <v>-21946</v>
      </c>
      <c r="D83" s="10">
        <v>385</v>
      </c>
      <c r="E83" s="10">
        <v>-58097</v>
      </c>
      <c r="F83" s="10">
        <v>-48209</v>
      </c>
    </row>
    <row r="84" spans="1:6">
      <c r="A84" s="2" t="s">
        <v>56</v>
      </c>
      <c r="B84" s="2"/>
      <c r="C84" s="11">
        <v>41151</v>
      </c>
      <c r="D84" s="11">
        <v>27673</v>
      </c>
      <c r="E84" s="11">
        <v>146851</v>
      </c>
      <c r="F84" s="11">
        <v>149354</v>
      </c>
    </row>
    <row r="85" spans="1:6">
      <c r="A85" s="1" t="s">
        <v>57</v>
      </c>
      <c r="B85" s="1"/>
      <c r="C85" s="12">
        <f t="shared" ref="C85:E85" si="2">SUM(C82:C84)</f>
        <v>-273831.91251800011</v>
      </c>
      <c r="D85" s="12">
        <f t="shared" si="2"/>
        <v>-310085.98512149986</v>
      </c>
      <c r="E85" s="12">
        <f t="shared" si="2"/>
        <v>872120.16046179924</v>
      </c>
      <c r="F85" s="12">
        <f t="shared" ref="F85" si="3">SUM(F82:F84)</f>
        <v>784975.75666099996</v>
      </c>
    </row>
    <row r="86" spans="1:6">
      <c r="A86" s="1"/>
      <c r="B86" s="1"/>
    </row>
    <row r="87" spans="1:6">
      <c r="A87" s="33" t="s">
        <v>31</v>
      </c>
      <c r="B87" s="2"/>
      <c r="C87" s="2"/>
      <c r="D87" s="2"/>
      <c r="E87" s="2"/>
      <c r="F87" s="2"/>
    </row>
    <row r="88" spans="1:6">
      <c r="A88" s="34" t="s">
        <v>57</v>
      </c>
      <c r="C88" s="10">
        <v>-273832.31468370021</v>
      </c>
      <c r="D88" s="10">
        <v>-310086.2498334999</v>
      </c>
      <c r="E88" s="10">
        <v>872120.18008630024</v>
      </c>
      <c r="F88" s="10">
        <v>784975.78807429993</v>
      </c>
    </row>
    <row r="89" spans="1:6">
      <c r="A89" s="2" t="s">
        <v>58</v>
      </c>
      <c r="B89" s="2"/>
      <c r="C89" s="11">
        <v>-1780</v>
      </c>
      <c r="D89" s="11">
        <v>-100.39746100000957</v>
      </c>
      <c r="E89" s="11">
        <v>-2562.8152500000001</v>
      </c>
      <c r="F89" s="11">
        <v>-46273.588516500007</v>
      </c>
    </row>
    <row r="90" spans="1:6">
      <c r="A90" s="35" t="s">
        <v>59</v>
      </c>
      <c r="C90" s="12">
        <f t="shared" ref="C90:E90" si="4">SUM(C88:C89)</f>
        <v>-275612.31468370021</v>
      </c>
      <c r="D90" s="12">
        <f t="shared" si="4"/>
        <v>-310186.64729449991</v>
      </c>
      <c r="E90" s="12">
        <f t="shared" si="4"/>
        <v>869557.36483630026</v>
      </c>
      <c r="F90" s="12">
        <f t="shared" ref="F90" si="5">SUM(F88:F89)</f>
        <v>738702.19955779996</v>
      </c>
    </row>
    <row r="91" spans="1:6">
      <c r="A91" s="1"/>
      <c r="B91" s="1"/>
    </row>
    <row r="92" spans="1:6">
      <c r="A92" s="3" t="s">
        <v>60</v>
      </c>
      <c r="B92" s="3"/>
      <c r="C92" s="2"/>
      <c r="D92" s="2"/>
      <c r="E92" s="2"/>
      <c r="F92" s="2"/>
    </row>
    <row r="93" spans="1:6">
      <c r="A93" t="s">
        <v>57</v>
      </c>
      <c r="C93" s="10">
        <v>-273832.31468370021</v>
      </c>
      <c r="D93" s="10">
        <v>-310086.2498334999</v>
      </c>
      <c r="E93" s="10">
        <v>872120.18008630024</v>
      </c>
      <c r="F93" s="10">
        <v>784975.78807429993</v>
      </c>
    </row>
    <row r="94" spans="1:6">
      <c r="A94" s="2" t="s">
        <v>61</v>
      </c>
      <c r="B94" s="2"/>
      <c r="C94" s="11">
        <v>148670.72029620002</v>
      </c>
      <c r="D94" s="11">
        <v>143362.29730720003</v>
      </c>
      <c r="E94" s="11">
        <v>585381.05725529999</v>
      </c>
      <c r="F94" s="11">
        <v>559441.86663330009</v>
      </c>
    </row>
    <row r="95" spans="1:6">
      <c r="A95" t="s">
        <v>62</v>
      </c>
      <c r="C95" s="10">
        <f t="shared" ref="C95:E95" si="6">SUM(C93:C94)</f>
        <v>-125161.5943875002</v>
      </c>
      <c r="D95" s="10">
        <f t="shared" si="6"/>
        <v>-166723.95252629986</v>
      </c>
      <c r="E95" s="10">
        <f t="shared" si="6"/>
        <v>1457501.2373416002</v>
      </c>
      <c r="F95" s="10">
        <f t="shared" ref="F95" si="7">SUM(F93:F94)</f>
        <v>1344417.6547075999</v>
      </c>
    </row>
    <row r="96" spans="1:6">
      <c r="A96" s="2" t="s">
        <v>63</v>
      </c>
      <c r="B96" s="2"/>
      <c r="C96" s="11">
        <v>-59814.544565399861</v>
      </c>
      <c r="D96" s="11">
        <v>-53354.010353899939</v>
      </c>
      <c r="E96" s="11">
        <v>-230272.01592309959</v>
      </c>
      <c r="F96" s="11">
        <v>-209272.62597869989</v>
      </c>
    </row>
    <row r="97" spans="1:6">
      <c r="A97" s="1" t="s">
        <v>60</v>
      </c>
      <c r="B97" s="1"/>
      <c r="C97" s="12">
        <f t="shared" ref="C97:E97" si="8">SUM(C95:C96)</f>
        <v>-184976.13895290007</v>
      </c>
      <c r="D97" s="12">
        <f t="shared" si="8"/>
        <v>-220077.9628801998</v>
      </c>
      <c r="E97" s="12">
        <f t="shared" si="8"/>
        <v>1227229.2214185006</v>
      </c>
      <c r="F97" s="12">
        <f t="shared" ref="F97" si="9">SUM(F95:F96)</f>
        <v>1135145.0287289</v>
      </c>
    </row>
    <row r="98" spans="1:6">
      <c r="A98" s="1"/>
      <c r="B98" s="1"/>
    </row>
    <row r="99" spans="1:6">
      <c r="A99" s="3" t="s">
        <v>64</v>
      </c>
      <c r="B99" s="3"/>
      <c r="C99" s="2"/>
      <c r="D99" s="2"/>
      <c r="E99" s="2"/>
      <c r="F99" s="2"/>
    </row>
    <row r="100" spans="1:6">
      <c r="A100" t="s">
        <v>65</v>
      </c>
      <c r="C100" s="13">
        <v>291571.11905989976</v>
      </c>
      <c r="D100" s="13">
        <v>226047.84797690026</v>
      </c>
      <c r="E100" s="13">
        <v>4954266.9989151005</v>
      </c>
      <c r="F100" s="13">
        <v>4573787.2084686011</v>
      </c>
    </row>
    <row r="101" spans="1:6">
      <c r="A101" t="s">
        <v>66</v>
      </c>
      <c r="C101" s="13">
        <v>-3737</v>
      </c>
      <c r="D101" s="32">
        <v>-1947</v>
      </c>
      <c r="E101" s="32">
        <v>-126124</v>
      </c>
      <c r="F101" s="13">
        <v>-4466</v>
      </c>
    </row>
    <row r="102" spans="1:6">
      <c r="A102" s="2" t="s">
        <v>67</v>
      </c>
      <c r="B102" s="2"/>
      <c r="C102" s="14">
        <v>-28539</v>
      </c>
      <c r="D102" s="14">
        <v>4014</v>
      </c>
      <c r="E102" s="14">
        <v>-8103</v>
      </c>
      <c r="F102" s="14">
        <v>53087</v>
      </c>
    </row>
    <row r="103" spans="1:6">
      <c r="A103" t="s">
        <v>68</v>
      </c>
      <c r="C103" s="13">
        <f t="shared" ref="C103:E103" si="10">SUM(C100:C102)</f>
        <v>259295.11905989976</v>
      </c>
      <c r="D103" s="13">
        <f t="shared" si="10"/>
        <v>228114.84797690026</v>
      </c>
      <c r="E103" s="13">
        <f t="shared" si="10"/>
        <v>4820039.9989151005</v>
      </c>
      <c r="F103" s="13">
        <f t="shared" ref="F103" si="11">SUM(F100:F102)</f>
        <v>4622408.2084686011</v>
      </c>
    </row>
    <row r="104" spans="1:6">
      <c r="A104" s="2" t="s">
        <v>69</v>
      </c>
      <c r="B104" s="2"/>
      <c r="C104" s="14">
        <v>226047.84797690026</v>
      </c>
      <c r="D104" s="14">
        <v>224779</v>
      </c>
      <c r="E104" s="14">
        <v>4573788</v>
      </c>
      <c r="F104" s="14">
        <v>4443614</v>
      </c>
    </row>
    <row r="105" spans="1:6">
      <c r="A105" s="2" t="s">
        <v>64</v>
      </c>
      <c r="B105" s="2"/>
      <c r="C105" s="15">
        <f t="shared" ref="C105:E105" si="12">C103-C104</f>
        <v>33247.271082999505</v>
      </c>
      <c r="D105" s="15">
        <f t="shared" si="12"/>
        <v>3335.8479769002588</v>
      </c>
      <c r="E105" s="15">
        <f t="shared" si="12"/>
        <v>246251.99891510047</v>
      </c>
      <c r="F105" s="15">
        <f t="shared" ref="F105" si="13">F103-F104</f>
        <v>178794.20846860111</v>
      </c>
    </row>
    <row r="106" spans="1:6">
      <c r="A106" s="1" t="s">
        <v>70</v>
      </c>
      <c r="B106" s="1"/>
      <c r="C106" s="16">
        <f t="shared" ref="C106:E106" si="14">C105/C104*100</f>
        <v>14.708067951346756</v>
      </c>
      <c r="D106" s="16">
        <f t="shared" si="14"/>
        <v>1.4840567743874022</v>
      </c>
      <c r="E106" s="16">
        <f t="shared" si="14"/>
        <v>5.3839836676973327</v>
      </c>
      <c r="F106" s="16">
        <f t="shared" ref="F106" si="15">F105/F104*100</f>
        <v>4.0236215042215893</v>
      </c>
    </row>
    <row r="107" spans="1:6">
      <c r="A107" s="1"/>
      <c r="B107" s="1"/>
      <c r="C107" s="5"/>
      <c r="D107" s="5"/>
      <c r="E107" s="5"/>
      <c r="F107" s="5"/>
    </row>
    <row r="108" spans="1:6">
      <c r="A108" s="1" t="s">
        <v>71</v>
      </c>
      <c r="B108" s="1"/>
    </row>
    <row r="109" spans="1:6">
      <c r="A109" s="1"/>
      <c r="B109" s="1"/>
    </row>
    <row r="110" spans="1:6">
      <c r="A110" s="3" t="s">
        <v>23</v>
      </c>
      <c r="B110" s="3"/>
      <c r="C110" s="2"/>
      <c r="D110" s="2"/>
      <c r="E110" s="2"/>
      <c r="F110" s="4"/>
    </row>
    <row r="111" spans="1:6">
      <c r="A111" t="s">
        <v>72</v>
      </c>
      <c r="C111" s="13">
        <v>295442.92863699974</v>
      </c>
      <c r="D111" s="13">
        <v>230493.03430530027</v>
      </c>
      <c r="E111" s="13">
        <v>4978262.2094619004</v>
      </c>
      <c r="F111" s="13">
        <v>4596239.4755019015</v>
      </c>
    </row>
    <row r="112" spans="1:6">
      <c r="A112" s="2" t="s">
        <v>57</v>
      </c>
      <c r="B112" s="2"/>
      <c r="C112" s="14">
        <v>-273832.31468370021</v>
      </c>
      <c r="D112" s="14">
        <v>-310086.2498334999</v>
      </c>
      <c r="E112" s="14">
        <v>872120.18008630024</v>
      </c>
      <c r="F112" s="14">
        <v>784975.78807429993</v>
      </c>
    </row>
    <row r="113" spans="1:6">
      <c r="A113" s="1" t="s">
        <v>73</v>
      </c>
      <c r="B113" s="1"/>
      <c r="C113" s="16">
        <f t="shared" ref="C113:E113" si="16">(C112/C111)*100</f>
        <v>-92.685350753528539</v>
      </c>
      <c r="D113" s="16">
        <f t="shared" si="16"/>
        <v>-134.53172273430795</v>
      </c>
      <c r="E113" s="16">
        <f t="shared" si="16"/>
        <v>17.518566587929236</v>
      </c>
      <c r="F113" s="16">
        <f t="shared" ref="F113" si="17">(F112/F111)*100</f>
        <v>17.078652934823026</v>
      </c>
    </row>
    <row r="114" spans="1:6">
      <c r="A114" s="1"/>
      <c r="B114" s="1"/>
    </row>
    <row r="115" spans="1:6">
      <c r="A115" s="3" t="s">
        <v>74</v>
      </c>
      <c r="B115" s="3"/>
      <c r="C115" s="2"/>
      <c r="D115" s="2"/>
      <c r="E115" s="2"/>
      <c r="F115" s="2"/>
    </row>
    <row r="116" spans="1:6">
      <c r="A116" t="s">
        <v>75</v>
      </c>
      <c r="C116" s="13">
        <v>9132172.9660138991</v>
      </c>
      <c r="D116" s="13">
        <v>8762467.4652754944</v>
      </c>
      <c r="E116" s="13">
        <v>9132172.9660138991</v>
      </c>
      <c r="F116" s="13">
        <v>8762467.4652753957</v>
      </c>
    </row>
    <row r="117" spans="1:6">
      <c r="A117" t="s">
        <v>76</v>
      </c>
      <c r="C117" s="13"/>
      <c r="D117" s="13"/>
      <c r="E117" s="13"/>
      <c r="F117" s="13"/>
    </row>
    <row r="118" spans="1:6">
      <c r="A118" t="s">
        <v>77</v>
      </c>
      <c r="C118" s="13">
        <v>-2753.5360000000001</v>
      </c>
      <c r="D118" s="13">
        <v>-5786.3639999999996</v>
      </c>
      <c r="E118" s="13">
        <v>-2753.5360000000001</v>
      </c>
      <c r="F118" s="13">
        <v>-5786.3639999999996</v>
      </c>
    </row>
    <row r="119" spans="1:6">
      <c r="A119" t="s">
        <v>78</v>
      </c>
      <c r="C119" s="13">
        <v>-224384.79860450001</v>
      </c>
      <c r="D119" s="13">
        <v>-219703.3428327</v>
      </c>
      <c r="E119" s="13">
        <v>-224384.79860450001</v>
      </c>
      <c r="F119" s="13">
        <v>-219703.3428327</v>
      </c>
    </row>
    <row r="120" spans="1:6">
      <c r="A120" t="s">
        <v>79</v>
      </c>
      <c r="C120" s="13">
        <v>-204344.96960030001</v>
      </c>
      <c r="D120" s="13">
        <v>-243067.48426329999</v>
      </c>
      <c r="E120" s="13">
        <v>-204344.96960030001</v>
      </c>
      <c r="F120" s="13">
        <v>-243067.48426329999</v>
      </c>
    </row>
    <row r="121" spans="1:6">
      <c r="A121" t="s">
        <v>80</v>
      </c>
      <c r="C121" s="13">
        <v>-70817.276662200005</v>
      </c>
      <c r="D121" s="13">
        <v>-62528.184989000001</v>
      </c>
      <c r="E121" s="13">
        <v>-70817.276662200005</v>
      </c>
      <c r="F121" s="13">
        <v>-62528.184989000001</v>
      </c>
    </row>
    <row r="122" spans="1:6">
      <c r="A122" t="s">
        <v>81</v>
      </c>
      <c r="C122" s="13">
        <v>-326178.85777410003</v>
      </c>
      <c r="D122" s="13">
        <v>-309766.44134979998</v>
      </c>
      <c r="E122" s="13">
        <v>-326178.85777410003</v>
      </c>
      <c r="F122" s="13">
        <v>-309766.44134979998</v>
      </c>
    </row>
    <row r="123" spans="1:6">
      <c r="A123" s="2" t="s">
        <v>82</v>
      </c>
      <c r="B123" s="2"/>
      <c r="C123" s="14">
        <v>-239143.30653880004</v>
      </c>
      <c r="D123" s="14">
        <v>-204539.49061509999</v>
      </c>
      <c r="E123" s="14">
        <v>-239143.30653880001</v>
      </c>
      <c r="F123" s="14">
        <v>-204539.49061509999</v>
      </c>
    </row>
    <row r="124" spans="1:6">
      <c r="A124" t="s">
        <v>83</v>
      </c>
      <c r="C124" s="16">
        <f t="shared" ref="C124:E124" si="18">SUM(C116:C123)</f>
        <v>8064550.2208339991</v>
      </c>
      <c r="D124" s="16">
        <f t="shared" si="18"/>
        <v>7717076.1572255958</v>
      </c>
      <c r="E124" s="16">
        <f t="shared" si="18"/>
        <v>8064550.2208339991</v>
      </c>
      <c r="F124" s="16">
        <f t="shared" ref="F124" si="19">SUM(F116:F123)</f>
        <v>7717076.1572254971</v>
      </c>
    </row>
    <row r="125" spans="1:6">
      <c r="A125" s="1"/>
      <c r="B125" s="1"/>
    </row>
    <row r="126" spans="1:6">
      <c r="A126" t="s">
        <v>84</v>
      </c>
      <c r="C126" s="13">
        <v>7717076.1572256032</v>
      </c>
      <c r="D126" s="13">
        <v>7696467.6978697991</v>
      </c>
      <c r="E126" s="13">
        <v>7717076.1572256032</v>
      </c>
      <c r="F126" s="13">
        <v>7696467.6978698047</v>
      </c>
    </row>
    <row r="127" spans="1:6">
      <c r="A127" s="2" t="s">
        <v>85</v>
      </c>
      <c r="B127" s="2"/>
      <c r="C127" s="14">
        <v>8064694.220834</v>
      </c>
      <c r="D127" s="14">
        <v>7717076.1572256014</v>
      </c>
      <c r="E127" s="14">
        <v>8064694.2208339954</v>
      </c>
      <c r="F127" s="14">
        <v>7717076.1572255027</v>
      </c>
    </row>
    <row r="128" spans="1:6">
      <c r="A128" t="s">
        <v>86</v>
      </c>
      <c r="C128" s="12">
        <f t="shared" ref="C128:D128" si="20">(C126+C127)/2</f>
        <v>7890885.1890298016</v>
      </c>
      <c r="D128" s="12">
        <f t="shared" si="20"/>
        <v>7706771.9275477007</v>
      </c>
      <c r="E128" s="12">
        <f>(E126+E127)/2-1</f>
        <v>7890884.1890297998</v>
      </c>
      <c r="F128" s="12">
        <f t="shared" ref="F128" si="21">(F126+F127)/2</f>
        <v>7706771.9275476541</v>
      </c>
    </row>
    <row r="129" spans="1:6">
      <c r="A129" s="1"/>
      <c r="B129" s="1"/>
    </row>
    <row r="130" spans="1:6">
      <c r="A130" t="s">
        <v>87</v>
      </c>
      <c r="C130" s="13">
        <v>783366.16046180064</v>
      </c>
      <c r="D130" s="13">
        <v>683830.75666079961</v>
      </c>
      <c r="E130" s="13">
        <v>783366.16046180064</v>
      </c>
      <c r="F130" s="13">
        <v>683830.75666099915</v>
      </c>
    </row>
    <row r="131" spans="1:6">
      <c r="A131" s="2" t="s">
        <v>88</v>
      </c>
      <c r="B131" s="2"/>
      <c r="C131" s="14">
        <v>146851</v>
      </c>
      <c r="D131" s="14">
        <v>149354</v>
      </c>
      <c r="E131" s="14">
        <v>146851</v>
      </c>
      <c r="F131" s="14">
        <v>149354</v>
      </c>
    </row>
    <row r="132" spans="1:6">
      <c r="A132" t="s">
        <v>89</v>
      </c>
      <c r="C132" s="13">
        <f t="shared" ref="C132:E132" si="22">SUM(C130:C131)</f>
        <v>930217.16046180064</v>
      </c>
      <c r="D132" s="13">
        <f t="shared" si="22"/>
        <v>833184.75666079961</v>
      </c>
      <c r="E132" s="13">
        <f t="shared" si="22"/>
        <v>930217.16046180064</v>
      </c>
      <c r="F132" s="13">
        <f t="shared" ref="F132" si="23">SUM(F130:F131)</f>
        <v>833184.75666099915</v>
      </c>
    </row>
    <row r="133" spans="1:6">
      <c r="A133" s="2" t="s">
        <v>86</v>
      </c>
      <c r="B133" s="2"/>
      <c r="C133" s="14">
        <v>7890885.1890298016</v>
      </c>
      <c r="D133" s="14">
        <v>7706771.9275477007</v>
      </c>
      <c r="E133" s="14">
        <v>7890884.1890297998</v>
      </c>
      <c r="F133" s="14">
        <f t="shared" ref="F133" si="24">F128</f>
        <v>7706771.9275476541</v>
      </c>
    </row>
    <row r="134" spans="1:6">
      <c r="A134" s="1" t="s">
        <v>90</v>
      </c>
      <c r="B134" s="1"/>
      <c r="C134" s="12">
        <f t="shared" ref="C134:E134" si="25">(C132/C133)*100</f>
        <v>11.788502027060572</v>
      </c>
      <c r="D134" s="12">
        <f t="shared" si="25"/>
        <v>10.811073228761286</v>
      </c>
      <c r="E134" s="12">
        <f t="shared" si="25"/>
        <v>11.788503520999878</v>
      </c>
      <c r="F134" s="12">
        <f t="shared" ref="F134" si="26">(F132/F133)*100</f>
        <v>10.81107322876394</v>
      </c>
    </row>
    <row r="135" spans="1:6">
      <c r="A135" s="1"/>
      <c r="B135" s="1"/>
    </row>
    <row r="136" spans="1:6">
      <c r="A136" s="1" t="s">
        <v>91</v>
      </c>
      <c r="B136" s="1"/>
    </row>
    <row r="137" spans="1:6">
      <c r="A137" s="1"/>
      <c r="B137" s="1"/>
    </row>
    <row r="138" spans="1:6">
      <c r="A138" s="3" t="s">
        <v>92</v>
      </c>
      <c r="B138" s="3"/>
      <c r="C138" s="2"/>
      <c r="D138" s="2"/>
      <c r="E138" s="2"/>
      <c r="F138" s="2"/>
    </row>
    <row r="139" spans="1:6">
      <c r="A139" t="s">
        <v>93</v>
      </c>
      <c r="C139" s="10">
        <v>1589472.04856</v>
      </c>
      <c r="D139" s="10">
        <v>1710668.0884400001</v>
      </c>
      <c r="E139" s="10">
        <v>1589472.04856</v>
      </c>
      <c r="F139" s="10">
        <v>1710668.0884400001</v>
      </c>
    </row>
    <row r="140" spans="1:6">
      <c r="A140" t="s">
        <v>94</v>
      </c>
      <c r="C140" s="10">
        <v>1939953.9936624002</v>
      </c>
      <c r="D140" s="10">
        <v>2023285.9080704001</v>
      </c>
      <c r="E140" s="10">
        <v>1939953.9936623997</v>
      </c>
      <c r="F140" s="10">
        <v>2023285.9080701</v>
      </c>
    </row>
    <row r="141" spans="1:6">
      <c r="A141" s="2" t="s">
        <v>95</v>
      </c>
      <c r="B141" s="2"/>
      <c r="C141" s="11">
        <v>21324.17526</v>
      </c>
      <c r="D141" s="11">
        <v>20017.047040000001</v>
      </c>
      <c r="E141" s="11">
        <v>21324.17526</v>
      </c>
      <c r="F141" s="11">
        <v>20017.047040000001</v>
      </c>
    </row>
    <row r="142" spans="1:6">
      <c r="A142" s="1" t="s">
        <v>96</v>
      </c>
      <c r="B142" s="1"/>
      <c r="C142" s="12">
        <f t="shared" ref="C142:E142" si="27">SUM(C139:C141)</f>
        <v>3550750.2174824001</v>
      </c>
      <c r="D142" s="12">
        <f t="shared" si="27"/>
        <v>3753971.0435504005</v>
      </c>
      <c r="E142" s="12">
        <f t="shared" si="27"/>
        <v>3550750.2174823997</v>
      </c>
      <c r="F142" s="12">
        <f t="shared" ref="F142" si="28">SUM(F139:F141)</f>
        <v>3753971.0435501002</v>
      </c>
    </row>
    <row r="143" spans="1:6">
      <c r="A143" s="2" t="s">
        <v>94</v>
      </c>
      <c r="B143" s="2"/>
      <c r="C143" s="11">
        <v>-1939953.9936624002</v>
      </c>
      <c r="D143" s="11">
        <v>-2023285.9080704001</v>
      </c>
      <c r="E143" s="11">
        <v>-1939953.9936623997</v>
      </c>
      <c r="F143" s="11">
        <v>-2023285.9080701</v>
      </c>
    </row>
    <row r="144" spans="1:6">
      <c r="A144" s="1" t="s">
        <v>97</v>
      </c>
      <c r="B144" s="1"/>
      <c r="C144" s="12">
        <f t="shared" ref="C144:E144" si="29">SUM(C142:C143)</f>
        <v>1610796.22382</v>
      </c>
      <c r="D144" s="12">
        <f t="shared" si="29"/>
        <v>1730685.1354800004</v>
      </c>
      <c r="E144" s="12">
        <f t="shared" si="29"/>
        <v>1610796.22382</v>
      </c>
      <c r="F144" s="12">
        <f t="shared" ref="F144" si="30">SUM(F142:F143)</f>
        <v>1730685.1354800002</v>
      </c>
    </row>
    <row r="145" spans="1:6">
      <c r="A145" s="1"/>
      <c r="B145" s="1"/>
      <c r="C145" s="7"/>
      <c r="D145" s="7"/>
      <c r="E145" s="7"/>
      <c r="F145" s="7"/>
    </row>
    <row r="146" spans="1:6">
      <c r="A146" s="3" t="s">
        <v>98</v>
      </c>
      <c r="B146" s="3"/>
      <c r="C146" s="8"/>
      <c r="D146" s="8"/>
      <c r="E146" s="8"/>
      <c r="F146" s="8"/>
    </row>
    <row r="147" spans="1:6">
      <c r="A147" t="s">
        <v>99</v>
      </c>
      <c r="C147" s="10">
        <v>3550750.2174824001</v>
      </c>
      <c r="D147" s="10">
        <v>3753971.0435504005</v>
      </c>
      <c r="E147" s="10">
        <v>3550750.2174823997</v>
      </c>
      <c r="F147" s="10">
        <v>3753971.0435501002</v>
      </c>
    </row>
    <row r="148" spans="1:6">
      <c r="A148" s="2" t="s">
        <v>100</v>
      </c>
      <c r="B148" s="2"/>
      <c r="C148" s="11">
        <v>-57636.670107700003</v>
      </c>
      <c r="D148" s="11">
        <v>-20076.581891900001</v>
      </c>
      <c r="E148" s="11">
        <v>-57636.670107700003</v>
      </c>
      <c r="F148" s="11">
        <v>-20076.581891900005</v>
      </c>
    </row>
    <row r="149" spans="1:6">
      <c r="A149" s="1" t="s">
        <v>8</v>
      </c>
      <c r="B149" s="1"/>
      <c r="C149" s="12">
        <f t="shared" ref="C149:E149" si="31">SUM(C147:C148)</f>
        <v>3493113.5473747002</v>
      </c>
      <c r="D149" s="12">
        <f t="shared" si="31"/>
        <v>3733894.4616585006</v>
      </c>
      <c r="E149" s="12">
        <f t="shared" si="31"/>
        <v>3493113.5473746997</v>
      </c>
      <c r="F149" s="12">
        <f t="shared" ref="F149" si="32">SUM(F147:F148)</f>
        <v>3733894.4616582002</v>
      </c>
    </row>
    <row r="150" spans="1:6">
      <c r="A150" s="2" t="s">
        <v>94</v>
      </c>
      <c r="B150" s="2"/>
      <c r="C150" s="11">
        <v>-1939953.9936624002</v>
      </c>
      <c r="D150" s="11">
        <v>-2023285.9080704001</v>
      </c>
      <c r="E150" s="11">
        <v>-1939953.9936623997</v>
      </c>
      <c r="F150" s="11">
        <v>-2023285.9080701</v>
      </c>
    </row>
    <row r="151" spans="1:6">
      <c r="A151" s="1" t="s">
        <v>101</v>
      </c>
      <c r="B151" s="1"/>
      <c r="C151" s="12">
        <f t="shared" ref="C151:E151" si="33">SUM(C149:C150)</f>
        <v>1553159.5537123</v>
      </c>
      <c r="D151" s="12">
        <f t="shared" si="33"/>
        <v>1710608.5535881005</v>
      </c>
      <c r="E151" s="12">
        <f t="shared" si="33"/>
        <v>1553159.5537123</v>
      </c>
      <c r="F151" s="12">
        <f t="shared" ref="F151" si="34">SUM(F149:F150)</f>
        <v>1710608.5535881002</v>
      </c>
    </row>
    <row r="153" spans="1:6">
      <c r="A153" s="3" t="s">
        <v>102</v>
      </c>
      <c r="B153" s="3"/>
      <c r="C153" s="2"/>
      <c r="D153" s="2"/>
      <c r="E153" s="2"/>
      <c r="F153" s="2"/>
    </row>
    <row r="154" spans="1:6">
      <c r="A154" t="s">
        <v>101</v>
      </c>
      <c r="C154" s="10">
        <v>1553159.5537123</v>
      </c>
      <c r="D154" s="10">
        <v>1710608.5535881005</v>
      </c>
      <c r="E154" s="10">
        <v>1553159.5537123</v>
      </c>
      <c r="F154" s="10">
        <v>1710608.5535881002</v>
      </c>
    </row>
    <row r="155" spans="1:6">
      <c r="A155" s="2" t="s">
        <v>103</v>
      </c>
      <c r="B155" s="2"/>
      <c r="C155" s="11">
        <v>1227229.2214184997</v>
      </c>
      <c r="D155" s="11">
        <v>1135145.0287288988</v>
      </c>
      <c r="E155" s="11">
        <v>1227229.2214184997</v>
      </c>
      <c r="F155" s="11">
        <v>1135145.0287288988</v>
      </c>
    </row>
    <row r="156" spans="1:6">
      <c r="A156" s="1" t="s">
        <v>104</v>
      </c>
      <c r="B156" s="1"/>
      <c r="C156" s="17">
        <f t="shared" ref="C156:E156" si="35">C154/C155</f>
        <v>1.2655822780336601</v>
      </c>
      <c r="D156" s="17">
        <f t="shared" si="35"/>
        <v>1.5069515438953103</v>
      </c>
      <c r="E156" s="17">
        <f t="shared" si="35"/>
        <v>1.2655822780336601</v>
      </c>
      <c r="F156" s="17">
        <f t="shared" ref="F156" si="36">F154/F155</f>
        <v>1.5069515438953101</v>
      </c>
    </row>
    <row r="158" spans="1:6">
      <c r="A158" s="3" t="s">
        <v>105</v>
      </c>
      <c r="B158" s="3"/>
      <c r="C158" s="2"/>
      <c r="D158" s="2"/>
      <c r="E158" s="2"/>
      <c r="F158" s="2"/>
    </row>
    <row r="159" spans="1:6">
      <c r="A159" t="s">
        <v>106</v>
      </c>
      <c r="C159" s="13">
        <v>4513800.0136952987</v>
      </c>
      <c r="D159" s="13">
        <v>3963105.1129653999</v>
      </c>
      <c r="E159" s="13">
        <v>4513800.0136952987</v>
      </c>
      <c r="F159" s="13">
        <v>3963105.1129653999</v>
      </c>
    </row>
    <row r="160" spans="1:6">
      <c r="A160" s="2" t="s">
        <v>75</v>
      </c>
      <c r="B160" s="2"/>
      <c r="C160" s="14">
        <v>9132172.9660138991</v>
      </c>
      <c r="D160" s="14">
        <v>8762467.4652754944</v>
      </c>
      <c r="E160" s="14">
        <v>9132172.9660138991</v>
      </c>
      <c r="F160" s="14">
        <v>8762467.4652753957</v>
      </c>
    </row>
    <row r="161" spans="1:6">
      <c r="A161" s="1" t="s">
        <v>107</v>
      </c>
      <c r="B161" s="1"/>
      <c r="C161" s="12">
        <f t="shared" ref="C161:E161" si="37">C159/C160*100</f>
        <v>49.4274476676445</v>
      </c>
      <c r="D161" s="12">
        <f t="shared" si="37"/>
        <v>45.228186337588859</v>
      </c>
      <c r="E161" s="12">
        <f t="shared" si="37"/>
        <v>49.4274476676445</v>
      </c>
      <c r="F161" s="12">
        <f t="shared" ref="F161" si="38">F159/F160*100</f>
        <v>45.228186337589364</v>
      </c>
    </row>
    <row r="162" spans="1:6">
      <c r="A162" s="1"/>
      <c r="B162" s="1"/>
      <c r="D162" s="6"/>
      <c r="E162" s="6"/>
      <c r="F162" s="6"/>
    </row>
    <row r="163" spans="1:6">
      <c r="A163" s="3" t="s">
        <v>28</v>
      </c>
      <c r="B163" s="3"/>
      <c r="C163" s="2"/>
      <c r="D163" s="25"/>
      <c r="E163" s="25"/>
      <c r="F163" s="25"/>
    </row>
    <row r="164" spans="1:6">
      <c r="A164" t="s">
        <v>106</v>
      </c>
      <c r="C164" s="13">
        <v>4513800.0136952987</v>
      </c>
      <c r="D164" s="13">
        <v>3963105.1129653999</v>
      </c>
      <c r="E164" s="13">
        <v>4513800.0136952987</v>
      </c>
      <c r="F164" s="13">
        <v>3963105.1129653999</v>
      </c>
    </row>
    <row r="165" spans="1:6">
      <c r="A165" s="2" t="s">
        <v>108</v>
      </c>
      <c r="B165" s="2"/>
      <c r="C165" s="14">
        <v>82231.540998199023</v>
      </c>
      <c r="D165" s="14">
        <v>79789.286067300942</v>
      </c>
      <c r="E165" s="14">
        <v>82231.540998200886</v>
      </c>
      <c r="F165" s="14">
        <v>79789.286067198496</v>
      </c>
    </row>
    <row r="166" spans="1:6">
      <c r="A166" s="9" t="s">
        <v>109</v>
      </c>
      <c r="B166" s="9"/>
      <c r="C166" s="18">
        <v>4596031.5546934977</v>
      </c>
      <c r="D166" s="18">
        <v>4042894.3990327008</v>
      </c>
      <c r="E166" s="18">
        <v>4596031.5546934996</v>
      </c>
      <c r="F166" s="18">
        <f t="shared" ref="F166" si="39">SUM(F164:F165)</f>
        <v>4042894.3990325984</v>
      </c>
    </row>
    <row r="167" spans="1:6">
      <c r="A167" t="s">
        <v>75</v>
      </c>
      <c r="C167" s="13">
        <v>9132172.9660138991</v>
      </c>
      <c r="D167" s="13">
        <v>8762467.4652754944</v>
      </c>
      <c r="E167" s="13">
        <v>9132172.9660138991</v>
      </c>
      <c r="F167" s="13">
        <v>8762467.4652753957</v>
      </c>
    </row>
    <row r="168" spans="1:6">
      <c r="A168" s="2" t="s">
        <v>108</v>
      </c>
      <c r="B168" s="2"/>
      <c r="C168" s="14">
        <v>-1857722.4526621988</v>
      </c>
      <c r="D168" s="14">
        <v>-1943496.6219995981</v>
      </c>
      <c r="E168" s="14">
        <v>-1857722.4526622035</v>
      </c>
      <c r="F168" s="14">
        <v>-1943496.6219994966</v>
      </c>
    </row>
    <row r="169" spans="1:6">
      <c r="A169" s="9" t="s">
        <v>110</v>
      </c>
      <c r="B169" s="9"/>
      <c r="C169" s="14">
        <v>7274450.5133517003</v>
      </c>
      <c r="D169" s="14">
        <v>6818970.8432758963</v>
      </c>
      <c r="E169" s="14">
        <v>7274450.5133516956</v>
      </c>
      <c r="F169" s="14">
        <f t="shared" ref="F169" si="40">SUM(F167:F168)</f>
        <v>6818970.8432758991</v>
      </c>
    </row>
    <row r="170" spans="1:6">
      <c r="A170" s="1" t="s">
        <v>111</v>
      </c>
      <c r="B170" s="1"/>
      <c r="C170" s="12">
        <f t="shared" ref="C170:E170" si="41">C166/C169*100</f>
        <v>63.180463545086077</v>
      </c>
      <c r="D170" s="12">
        <f t="shared" si="41"/>
        <v>59.288923386721173</v>
      </c>
      <c r="E170" s="12">
        <f t="shared" si="41"/>
        <v>63.180463545086141</v>
      </c>
      <c r="F170" s="12">
        <f t="shared" ref="F170" si="42">F166/F169*100</f>
        <v>59.288923386719652</v>
      </c>
    </row>
  </sheetData>
  <mergeCells count="25">
    <mergeCell ref="A1:F1"/>
    <mergeCell ref="H15:M17"/>
    <mergeCell ref="A3:F3"/>
    <mergeCell ref="A60:A63"/>
    <mergeCell ref="A43:A45"/>
    <mergeCell ref="A48:A51"/>
    <mergeCell ref="A54:A57"/>
    <mergeCell ref="A39:A40"/>
    <mergeCell ref="A13:F18"/>
    <mergeCell ref="C27:F33"/>
    <mergeCell ref="C36:F38"/>
    <mergeCell ref="A73:F73"/>
    <mergeCell ref="A71:F71"/>
    <mergeCell ref="A72:F72"/>
    <mergeCell ref="A66:A68"/>
    <mergeCell ref="A8:F10"/>
    <mergeCell ref="A20:A23"/>
    <mergeCell ref="A26:A28"/>
    <mergeCell ref="A31:A36"/>
    <mergeCell ref="C23:F24"/>
    <mergeCell ref="C53:F55"/>
    <mergeCell ref="C58:F62"/>
    <mergeCell ref="C65:F69"/>
    <mergeCell ref="C41:F44"/>
    <mergeCell ref="C47:F50"/>
  </mergeCells>
  <pageMargins left="0.7" right="0.7" top="0.75" bottom="0.75" header="0.3" footer="0.3"/>
  <pageSetup paperSize="9" scale="65" orientation="portrait" verticalDpi="0" r:id="rId1"/>
  <rowBreaks count="2" manualBreakCount="2">
    <brk id="70" max="16383" man="1"/>
    <brk id="13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F195CB68B30754F866B725AF95F0B4C" ma:contentTypeVersion="10" ma:contentTypeDescription="Skapa ett nytt dokument." ma:contentTypeScope="" ma:versionID="c18127eabf491e3ac64d5720146daa3e">
  <xsd:schema xmlns:xsd="http://www.w3.org/2001/XMLSchema" xmlns:xs="http://www.w3.org/2001/XMLSchema" xmlns:p="http://schemas.microsoft.com/office/2006/metadata/properties" xmlns:ns2="a7a09f84-8dc8-4afd-bd54-acb72bfc42cd" xmlns:ns3="3feacea7-6af9-425a-891e-ce2317621ed6" targetNamespace="http://schemas.microsoft.com/office/2006/metadata/properties" ma:root="true" ma:fieldsID="1a119582db3c8bb0dd52ae381247fb0b" ns2:_="" ns3:_="">
    <xsd:import namespace="a7a09f84-8dc8-4afd-bd54-acb72bfc42cd"/>
    <xsd:import namespace="3feacea7-6af9-425a-891e-ce2317621e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a09f84-8dc8-4afd-bd54-acb72bfc42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31b79986-1db8-456f-808c-cfb8d38dd6c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eacea7-6af9-425a-891e-ce2317621ed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bd00dd-d52b-42ab-840f-4df9fc2dfadf}" ma:internalName="TaxCatchAll" ma:showField="CatchAllData" ma:web="3feacea7-6af9-425a-891e-ce2317621e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feacea7-6af9-425a-891e-ce2317621ed6" xsi:nil="true"/>
    <lcf76f155ced4ddcb4097134ff3c332f xmlns="a7a09f84-8dc8-4afd-bd54-acb72bfc42c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2FDCDF-C148-472A-9D54-552D915274CA}"/>
</file>

<file path=customXml/itemProps2.xml><?xml version="1.0" encoding="utf-8"?>
<ds:datastoreItem xmlns:ds="http://schemas.openxmlformats.org/officeDocument/2006/customXml" ds:itemID="{E6C96BB0-6438-41FE-AF39-8362FCB5A24B}"/>
</file>

<file path=customXml/itemProps3.xml><?xml version="1.0" encoding="utf-8"?>
<ds:datastoreItem xmlns:ds="http://schemas.openxmlformats.org/officeDocument/2006/customXml" ds:itemID="{3E435588-BBEC-42B8-8B4A-3027E4F80C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 Brady</dc:creator>
  <cp:keywords/>
  <dc:description/>
  <cp:lastModifiedBy>Lina Karlsson</cp:lastModifiedBy>
  <cp:revision/>
  <dcterms:created xsi:type="dcterms:W3CDTF">2025-06-12T16:42:53Z</dcterms:created>
  <dcterms:modified xsi:type="dcterms:W3CDTF">2026-09-29T12:07:29Z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dbd657-6034-49b1-a39a-984b3099cf61_Enabled">
    <vt:lpwstr>true</vt:lpwstr>
  </property>
  <property fmtid="{D5CDD505-2E9C-101B-9397-08002B2CF9AE}" pid="3" name="MSIP_Label_dddbd657-6034-49b1-a39a-984b3099cf61_SetDate">
    <vt:lpwstr>2025-06-18T19:05:23Z</vt:lpwstr>
  </property>
  <property fmtid="{D5CDD505-2E9C-101B-9397-08002B2CF9AE}" pid="4" name="MSIP_Label_dddbd657-6034-49b1-a39a-984b3099cf61_Method">
    <vt:lpwstr>Privileged</vt:lpwstr>
  </property>
  <property fmtid="{D5CDD505-2E9C-101B-9397-08002B2CF9AE}" pid="5" name="MSIP_Label_dddbd657-6034-49b1-a39a-984b3099cf61_Name">
    <vt:lpwstr>Offentlig</vt:lpwstr>
  </property>
  <property fmtid="{D5CDD505-2E9C-101B-9397-08002B2CF9AE}" pid="6" name="MSIP_Label_dddbd657-6034-49b1-a39a-984b3099cf61_SiteId">
    <vt:lpwstr>a7624529-7b6f-4d90-9c8a-3832ae3fdde5</vt:lpwstr>
  </property>
  <property fmtid="{D5CDD505-2E9C-101B-9397-08002B2CF9AE}" pid="7" name="MSIP_Label_dddbd657-6034-49b1-a39a-984b3099cf61_ActionId">
    <vt:lpwstr>967f38ea-ddd6-4c6e-9bf8-ed003e394a05</vt:lpwstr>
  </property>
  <property fmtid="{D5CDD505-2E9C-101B-9397-08002B2CF9AE}" pid="8" name="MSIP_Label_dddbd657-6034-49b1-a39a-984b3099cf61_ContentBits">
    <vt:lpwstr>0</vt:lpwstr>
  </property>
  <property fmtid="{D5CDD505-2E9C-101B-9397-08002B2CF9AE}" pid="9" name="MSIP_Label_dddbd657-6034-49b1-a39a-984b3099cf61_Tag">
    <vt:lpwstr>10, 0, 1, 1</vt:lpwstr>
  </property>
  <property fmtid="{D5CDD505-2E9C-101B-9397-08002B2CF9AE}" pid="10" name="ContentTypeId">
    <vt:lpwstr>0x010100FF195CB68B30754F866B725AF95F0B4C</vt:lpwstr>
  </property>
  <property fmtid="{D5CDD505-2E9C-101B-9397-08002B2CF9AE}" pid="11" name="MediaServiceImageTags">
    <vt:lpwstr/>
  </property>
</Properties>
</file>