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musikkorps-my.sharepoint.com/personal/erwin_musikkorps_no/Documents/"/>
    </mc:Choice>
  </mc:AlternateContent>
  <xr:revisionPtr revIDLastSave="207" documentId="8_{F1E53230-6816-445C-8122-60651F405DF7}" xr6:coauthVersionLast="47" xr6:coauthVersionMax="47" xr10:uidLastSave="{3B119067-914A-4038-9079-3DC2ECCEA9AC}"/>
  <bookViews>
    <workbookView xWindow="-105" yWindow="0" windowWidth="19410" windowHeight="20985" activeTab="3" xr2:uid="{9C8D6A62-A2BB-4770-83F8-A6CE964549C9}"/>
  </bookViews>
  <sheets>
    <sheet name="Oversikt" sheetId="1" r:id="rId1"/>
    <sheet name="Bydeler i Oslo" sheetId="2" r:id="rId2"/>
    <sheet name="Kommuner og fylkesinndelt" sheetId="4" r:id="rId3"/>
    <sheet name="Dataark" sheetId="3" r:id="rId4"/>
  </sheets>
  <definedNames>
    <definedName name="Slicer_Fylke">#N/A</definedName>
    <definedName name="Slicer_Kommune">#N/A</definedName>
  </definedNames>
  <calcPr calcId="191029"/>
  <pivotCaches>
    <pivotCache cacheId="5" r:id="rId5"/>
  </pivotCaches>
  <extLst>
    <ext xmlns:x14="http://schemas.microsoft.com/office/spreadsheetml/2009/9/main" uri="{BBE1A952-AA13-448e-AADC-164F8A28A991}">
      <x14:slicerCaches>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E17" i="1"/>
  <c r="C17" i="1"/>
  <c r="E37" i="1"/>
  <c r="D37" i="1"/>
  <c r="C37" i="1"/>
  <c r="E15" i="1"/>
  <c r="D15" i="1"/>
  <c r="C15" i="1"/>
  <c r="E10" i="1"/>
  <c r="D10" i="1"/>
  <c r="C10" i="1"/>
  <c r="E14" i="1"/>
  <c r="D14" i="1"/>
  <c r="C14" i="1"/>
  <c r="E13" i="1"/>
  <c r="D13" i="1"/>
  <c r="C13" i="1"/>
  <c r="E12" i="1"/>
  <c r="D12" i="1"/>
  <c r="C12" i="1"/>
  <c r="E11" i="1"/>
  <c r="D11" i="1"/>
  <c r="C11" i="1"/>
  <c r="E22" i="1"/>
  <c r="E23" i="1"/>
  <c r="E24" i="1"/>
  <c r="E25" i="1"/>
  <c r="E26" i="1"/>
  <c r="E27" i="1"/>
  <c r="E28" i="1"/>
  <c r="E29" i="1"/>
  <c r="E30" i="1"/>
  <c r="E31" i="1"/>
  <c r="E32" i="1"/>
  <c r="E33" i="1"/>
  <c r="E34" i="1"/>
  <c r="E35" i="1"/>
  <c r="D22" i="1"/>
  <c r="D23" i="1"/>
  <c r="D24" i="1"/>
  <c r="D25" i="1"/>
  <c r="D26" i="1"/>
  <c r="D27" i="1"/>
  <c r="D28" i="1"/>
  <c r="D29" i="1"/>
  <c r="D30" i="1"/>
  <c r="D31" i="1"/>
  <c r="D32" i="1"/>
  <c r="D33" i="1"/>
  <c r="D34" i="1"/>
  <c r="D35" i="1"/>
  <c r="E21" i="1"/>
  <c r="D21" i="1"/>
  <c r="C22" i="1"/>
  <c r="C23" i="1"/>
  <c r="C24" i="1"/>
  <c r="C25" i="1"/>
  <c r="C26" i="1"/>
  <c r="C27" i="1"/>
  <c r="C28" i="1"/>
  <c r="C29" i="1"/>
  <c r="C30" i="1"/>
  <c r="C31" i="1"/>
  <c r="C32" i="1"/>
  <c r="C33" i="1"/>
  <c r="C34" i="1"/>
  <c r="C35" i="1"/>
  <c r="C21" i="1"/>
  <c r="B6" i="1"/>
  <c r="B3" i="1"/>
  <c r="F18" i="2"/>
  <c r="F17" i="2"/>
  <c r="F16" i="2"/>
  <c r="F15" i="2"/>
  <c r="F14" i="2"/>
  <c r="F13" i="2"/>
  <c r="F12" i="2"/>
  <c r="F11" i="2"/>
  <c r="F10" i="2"/>
  <c r="F9" i="2"/>
  <c r="F8" i="2"/>
  <c r="F7" i="2"/>
  <c r="F6" i="2"/>
  <c r="F5" i="2"/>
  <c r="F4" i="2"/>
  <c r="F3" i="2"/>
  <c r="F2" i="2"/>
  <c r="U361" i="3"/>
  <c r="W361" i="3" s="1"/>
  <c r="T361" i="3"/>
  <c r="S361" i="3"/>
  <c r="R361" i="3"/>
  <c r="Q361" i="3"/>
  <c r="M361" i="3"/>
  <c r="N361" i="3" s="1"/>
  <c r="L361" i="3"/>
  <c r="K361" i="3"/>
  <c r="O361" i="3" s="1"/>
  <c r="J361" i="3"/>
  <c r="I361" i="3"/>
  <c r="H361" i="3"/>
  <c r="P361" i="3" s="1"/>
  <c r="G361" i="3"/>
  <c r="F361" i="3"/>
  <c r="E361" i="3"/>
  <c r="P360" i="3"/>
  <c r="P359" i="3"/>
  <c r="P358" i="3"/>
  <c r="P357" i="3"/>
  <c r="P356" i="3"/>
  <c r="P355" i="3"/>
  <c r="P354" i="3"/>
  <c r="P353" i="3"/>
  <c r="P352" i="3"/>
  <c r="P351" i="3"/>
  <c r="P350" i="3"/>
  <c r="P349" i="3"/>
  <c r="P348" i="3"/>
  <c r="P347" i="3"/>
  <c r="P346" i="3"/>
  <c r="P345" i="3"/>
  <c r="P344" i="3"/>
  <c r="P343" i="3"/>
  <c r="P342" i="3"/>
  <c r="P341" i="3"/>
  <c r="P340" i="3"/>
  <c r="P339" i="3"/>
  <c r="P338" i="3"/>
  <c r="P337" i="3"/>
  <c r="P336" i="3"/>
  <c r="P335" i="3"/>
  <c r="P334" i="3"/>
  <c r="P333" i="3"/>
  <c r="P332" i="3"/>
  <c r="P331" i="3"/>
  <c r="P330" i="3"/>
  <c r="P329" i="3"/>
  <c r="P328" i="3"/>
  <c r="P327" i="3"/>
  <c r="P326" i="3"/>
  <c r="P325" i="3"/>
  <c r="P324" i="3"/>
  <c r="P323" i="3"/>
  <c r="P322" i="3"/>
  <c r="P321" i="3"/>
  <c r="P320" i="3"/>
  <c r="P319" i="3"/>
  <c r="P318" i="3"/>
  <c r="P317" i="3"/>
  <c r="P316" i="3"/>
  <c r="P315" i="3"/>
  <c r="P314" i="3"/>
  <c r="P313" i="3"/>
  <c r="P312" i="3"/>
  <c r="P311" i="3"/>
  <c r="P310" i="3"/>
  <c r="P309" i="3"/>
  <c r="P308" i="3"/>
  <c r="P307" i="3"/>
  <c r="P306" i="3"/>
  <c r="P305" i="3"/>
  <c r="P304" i="3"/>
  <c r="P303" i="3"/>
  <c r="P302" i="3"/>
  <c r="P301" i="3"/>
  <c r="P300" i="3"/>
  <c r="P299" i="3"/>
  <c r="P298" i="3"/>
  <c r="P297" i="3"/>
  <c r="P296" i="3"/>
  <c r="P295" i="3"/>
  <c r="P294" i="3"/>
  <c r="P293" i="3"/>
  <c r="P292" i="3"/>
  <c r="P291" i="3"/>
  <c r="P290" i="3"/>
  <c r="P289" i="3"/>
  <c r="P288" i="3"/>
  <c r="P287" i="3"/>
  <c r="P286" i="3"/>
  <c r="P285" i="3"/>
  <c r="P284" i="3"/>
  <c r="P283" i="3"/>
  <c r="P282" i="3"/>
  <c r="P281" i="3"/>
  <c r="P280" i="3"/>
  <c r="P279" i="3"/>
  <c r="P278" i="3"/>
  <c r="P277" i="3"/>
  <c r="P276" i="3"/>
  <c r="P275" i="3"/>
  <c r="P274" i="3"/>
  <c r="P273" i="3"/>
  <c r="P272" i="3"/>
  <c r="P271" i="3"/>
  <c r="P270" i="3"/>
  <c r="P269" i="3"/>
  <c r="P268" i="3"/>
  <c r="P267" i="3"/>
  <c r="P266" i="3"/>
  <c r="P265" i="3"/>
  <c r="P264" i="3"/>
  <c r="P263" i="3"/>
  <c r="P262" i="3"/>
  <c r="P261" i="3"/>
  <c r="P260" i="3"/>
  <c r="P259" i="3"/>
  <c r="P258" i="3"/>
  <c r="P257" i="3"/>
  <c r="P256" i="3"/>
  <c r="P255" i="3"/>
  <c r="P254" i="3"/>
  <c r="P253" i="3"/>
  <c r="P252" i="3"/>
  <c r="P251" i="3"/>
  <c r="P250" i="3"/>
  <c r="P249" i="3"/>
  <c r="P248" i="3"/>
  <c r="P247" i="3"/>
  <c r="P246" i="3"/>
  <c r="P245" i="3"/>
  <c r="P244" i="3"/>
  <c r="P243" i="3"/>
  <c r="P242" i="3"/>
  <c r="P241" i="3"/>
  <c r="P240" i="3"/>
  <c r="P239" i="3"/>
  <c r="P238" i="3"/>
  <c r="P237" i="3"/>
  <c r="P236" i="3"/>
  <c r="P235" i="3"/>
  <c r="P234" i="3"/>
  <c r="P233" i="3"/>
  <c r="P232" i="3"/>
  <c r="P231" i="3"/>
  <c r="P230" i="3"/>
  <c r="P229" i="3"/>
  <c r="P228" i="3"/>
  <c r="P227" i="3"/>
  <c r="P226" i="3"/>
  <c r="P225" i="3"/>
  <c r="P224" i="3"/>
  <c r="P223" i="3"/>
  <c r="P222" i="3"/>
  <c r="P221" i="3"/>
  <c r="P220" i="3"/>
  <c r="P219" i="3"/>
  <c r="P218" i="3"/>
  <c r="P217" i="3"/>
  <c r="P216" i="3"/>
  <c r="P215" i="3"/>
  <c r="P214" i="3"/>
  <c r="P213" i="3"/>
  <c r="P212" i="3"/>
  <c r="P211" i="3"/>
  <c r="P210" i="3"/>
  <c r="P209" i="3"/>
  <c r="P208" i="3"/>
  <c r="P207" i="3"/>
  <c r="P206" i="3"/>
  <c r="P205" i="3"/>
  <c r="P204" i="3"/>
  <c r="P203" i="3"/>
  <c r="P202" i="3"/>
  <c r="P201" i="3"/>
  <c r="P200" i="3"/>
  <c r="P199" i="3"/>
  <c r="P198" i="3"/>
  <c r="P197" i="3"/>
  <c r="P196" i="3"/>
  <c r="P195" i="3"/>
  <c r="P194" i="3"/>
  <c r="P193" i="3"/>
  <c r="P192" i="3"/>
  <c r="P191" i="3"/>
  <c r="P190" i="3"/>
  <c r="P189" i="3"/>
  <c r="P188" i="3"/>
  <c r="P187" i="3"/>
  <c r="P186" i="3"/>
  <c r="P185" i="3"/>
  <c r="P184" i="3"/>
  <c r="P183" i="3"/>
  <c r="P182" i="3"/>
  <c r="P181" i="3"/>
  <c r="P180" i="3"/>
  <c r="P179" i="3"/>
  <c r="P178" i="3"/>
  <c r="P177" i="3"/>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P4" i="3"/>
  <c r="P3" i="3"/>
  <c r="P2" i="3"/>
  <c r="G14" i="1" l="1"/>
  <c r="G13" i="1"/>
  <c r="F12" i="1"/>
  <c r="F14" i="1"/>
  <c r="F13" i="1"/>
  <c r="G12" i="1"/>
  <c r="G11" i="1"/>
  <c r="F11" i="1"/>
  <c r="F15" i="1"/>
  <c r="G15" i="1"/>
  <c r="G10" i="1"/>
  <c r="F10" i="1"/>
  <c r="V361" i="3"/>
  <c r="F17" i="1" l="1"/>
  <c r="G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tc={9CCD75BA-8A4E-4632-8547-D380AF4D6F03}</author>
  </authors>
  <commentList>
    <comment ref="H1" authorId="0" shapeId="0" xr:uid="{9CCD75BA-8A4E-4632-8547-D380AF4D6F03}">
      <text>
        <t>[Threaded comment]
Your version of Excel allows you to read this threaded comment; however, any edits to it will get removed if the file is opened in a newer version of Excel. Learn more: https://go.microsoft.com/fwlink/?linkid=870924
Comment:
    Innbyggertall er hentet fra SSB sin statestikkbank 06913 ved 01.01 2025.</t>
      </text>
    </comment>
  </commentList>
</comments>
</file>

<file path=xl/sharedStrings.xml><?xml version="1.0" encoding="utf-8"?>
<sst xmlns="http://schemas.openxmlformats.org/spreadsheetml/2006/main" count="1208" uniqueCount="456">
  <si>
    <t>Oslo</t>
  </si>
  <si>
    <t>OSLO</t>
  </si>
  <si>
    <t>Rogaland</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</si>
  <si>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</si>
  <si>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</si>
  <si>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</si>
  <si>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</si>
  <si>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</si>
  <si>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</si>
  <si>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</si>
  <si>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</si>
  <si>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</si>
  <si>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</si>
  <si>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</si>
  <si>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</si>
  <si>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</si>
  <si>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</si>
  <si>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</si>
  <si>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</si>
  <si>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</si>
  <si>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</si>
  <si>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</si>
  <si>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</si>
  <si>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</si>
  <si>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</si>
  <si>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</si>
  <si>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Møre og Romsdal</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</si>
  <si>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</si>
  <si>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</si>
  <si>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</si>
  <si>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</si>
  <si>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</si>
  <si>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</si>
  <si>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</si>
  <si>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</si>
  <si>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</si>
  <si>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</si>
  <si>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</si>
  <si>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</si>
  <si>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</si>
  <si>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</si>
  <si>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</si>
  <si>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</si>
  <si>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</si>
  <si>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</si>
  <si>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</si>
  <si>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</si>
  <si>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</si>
  <si>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</si>
  <si>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</si>
  <si>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</si>
  <si>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</si>
  <si>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</si>
  <si>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</si>
  <si>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Nordland</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</si>
  <si>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</si>
  <si>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</si>
  <si>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</si>
  <si>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</si>
  <si>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</si>
  <si>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</si>
  <si>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</si>
  <si>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</si>
  <si>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</si>
  <si>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</si>
  <si>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</si>
  <si>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</si>
  <si>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</si>
  <si>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</si>
  <si>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</si>
  <si>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</si>
  <si>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</si>
  <si>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</si>
  <si>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</si>
  <si>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</si>
  <si>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</si>
  <si>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</si>
  <si>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</si>
  <si>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</si>
  <si>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t>
  </si>
  <si>
    <t>SØRFOLD</t>
  </si>
  <si>
    <t>STEIGEN</t>
  </si>
  <si>
    <t>LØDINGEN</t>
  </si>
  <si>
    <t>EVENES</t>
  </si>
  <si>
    <t>RØST</t>
  </si>
  <si>
    <t>VÆRØY</t>
  </si>
  <si>
    <t>FLAKSTAD</t>
  </si>
  <si>
    <t>VESTVÅGØY</t>
  </si>
  <si>
    <t>VÅGAN</t>
  </si>
  <si>
    <t>HADSEL</t>
  </si>
  <si>
    <t>BØ</t>
  </si>
  <si>
    <t>ØKSNES</t>
  </si>
  <si>
    <t>SORTLAND</t>
  </si>
  <si>
    <t>ANDØY</t>
  </si>
  <si>
    <t>MOSKENES</t>
  </si>
  <si>
    <t>HAMARØY</t>
  </si>
  <si>
    <t>Svalbard</t>
  </si>
  <si>
    <t>SVALBARD</t>
  </si>
  <si>
    <t>Jan Mayen</t>
  </si>
  <si>
    <t>JAN MAYEN</t>
  </si>
  <si>
    <t>Østfold</t>
  </si>
  <si>
    <t>HALDEN</t>
  </si>
  <si>
    <t>MOSS</t>
  </si>
  <si>
    <t>SARPSBORG</t>
  </si>
  <si>
    <t>FREDRIKSTAD</t>
  </si>
  <si>
    <t>HVALER</t>
  </si>
  <si>
    <t>RÅDE</t>
  </si>
  <si>
    <t>VÅLER (ØSTFOLD)</t>
  </si>
  <si>
    <t>SKIPTVET</t>
  </si>
  <si>
    <t>INDRE ØSTFOLD</t>
  </si>
  <si>
    <t>RAKKESTAD</t>
  </si>
  <si>
    <t>MARKER</t>
  </si>
  <si>
    <t>AREMARK</t>
  </si>
  <si>
    <t>Akershus</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</si>
  <si>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</si>
  <si>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</si>
  <si>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</si>
  <si>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</si>
  <si>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</si>
  <si>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</si>
  <si>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</si>
  <si>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</si>
  <si>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</si>
  <si>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</si>
  <si>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</si>
  <si>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</si>
  <si>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</si>
  <si>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</si>
  <si>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</si>
  <si>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</si>
  <si>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</si>
  <si>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</si>
  <si>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</si>
  <si>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</si>
  <si>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</si>
  <si>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Buskerud</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</si>
  <si>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</si>
  <si>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</si>
  <si>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</si>
  <si>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</si>
  <si>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</si>
  <si>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</si>
  <si>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</si>
  <si>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</si>
  <si>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</si>
  <si>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</si>
  <si>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</si>
  <si>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</si>
  <si>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</si>
  <si>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</si>
  <si>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</si>
  <si>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</si>
  <si>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</si>
  <si>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</si>
  <si>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Innlandet</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</si>
  <si>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</si>
  <si>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</si>
  <si>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</si>
  <si>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</si>
  <si>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</si>
  <si>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</si>
  <si>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</si>
  <si>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</si>
  <si>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</si>
  <si>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</si>
  <si>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</si>
  <si>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</si>
  <si>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</si>
  <si>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</si>
  <si>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</si>
  <si>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</si>
  <si>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</si>
  <si>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</si>
  <si>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</si>
  <si>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</si>
  <si>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</si>
  <si>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</si>
  <si>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</si>
  <si>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</si>
  <si>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</si>
  <si>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</si>
  <si>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</si>
  <si>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</si>
  <si>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</si>
  <si>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</si>
  <si>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</si>
  <si>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</si>
  <si>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</si>
  <si>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</si>
  <si>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</si>
  <si>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</si>
  <si>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</si>
  <si>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</si>
  <si>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</si>
  <si>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</si>
  <si>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</si>
  <si>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</si>
  <si>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</si>
  <si>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</si>
  <si>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</si>
  <si>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</si>
  <si>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Vestfold</t>
  </si>
  <si>
    <t>HORTEN</t>
  </si>
  <si>
    <t>HOLMESTRAND</t>
  </si>
  <si>
    <t>TØNSBERG</t>
  </si>
  <si>
    <t>SANDEFJORD</t>
  </si>
  <si>
    <t>LARVIK</t>
  </si>
  <si>
    <t>FÆRDER</t>
  </si>
  <si>
    <t>Telemark</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</si>
  <si>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</si>
  <si>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</si>
  <si>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</si>
  <si>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</si>
  <si>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</si>
  <si>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</si>
  <si>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</si>
  <si>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</si>
  <si>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</si>
  <si>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</si>
  <si>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</si>
  <si>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</si>
  <si>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</si>
  <si>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</si>
  <si>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</si>
  <si>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</si>
  <si>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</si>
  <si>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Agder</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</si>
  <si>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</si>
  <si>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</si>
  <si>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</si>
  <si>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</si>
  <si>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</si>
  <si>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</si>
  <si>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</si>
  <si>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</si>
  <si>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</si>
  <si>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</si>
  <si>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</si>
  <si>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</si>
  <si>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</si>
  <si>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</si>
  <si>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</si>
  <si>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</si>
  <si>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</si>
  <si>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</si>
  <si>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</si>
  <si>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</si>
  <si>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</si>
  <si>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</si>
  <si>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</si>
  <si>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</si>
  <si>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</si>
  <si>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Vestland</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</si>
  <si>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</si>
  <si>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</si>
  <si>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</si>
  <si>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</si>
  <si>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</si>
  <si>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</si>
  <si>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</si>
  <si>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</si>
  <si>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</si>
  <si>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</si>
  <si>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</si>
  <si>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</si>
  <si>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</si>
  <si>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</si>
  <si>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</si>
  <si>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</si>
  <si>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</si>
  <si>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</si>
  <si>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</si>
  <si>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</si>
  <si>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</si>
  <si>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</si>
  <si>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</si>
  <si>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</si>
  <si>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</si>
  <si>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</si>
  <si>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</si>
  <si>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</si>
  <si>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</si>
  <si>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</si>
  <si>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</si>
  <si>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</si>
  <si>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</si>
  <si>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</si>
  <si>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</si>
  <si>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</si>
  <si>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</si>
  <si>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</si>
  <si>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</si>
  <si>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</si>
  <si>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</si>
  <si>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</si>
  <si>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</si>
  <si>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Trøndelag</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</si>
  <si>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</si>
  <si>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</si>
  <si>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</si>
  <si>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</si>
  <si>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</si>
  <si>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</si>
  <si>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</si>
  <si>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</si>
  <si>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</si>
  <si>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</si>
  <si>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</si>
  <si>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</si>
  <si>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</si>
  <si>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</si>
  <si>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</si>
  <si>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</si>
  <si>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</si>
  <si>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</si>
  <si>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</si>
  <si>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</si>
  <si>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SNÅSA</t>
  </si>
  <si>
    <t>LIERNE</t>
  </si>
  <si>
    <t>RØYRVIK</t>
  </si>
  <si>
    <t>NAMSSKOGAN</t>
  </si>
  <si>
    <t>GRONG</t>
  </si>
  <si>
    <t>HØYLANDET</t>
  </si>
  <si>
    <t>OVERHALLA</t>
  </si>
  <si>
    <t>FLATANGER</t>
  </si>
  <si>
    <t>LEKA</t>
  </si>
  <si>
    <t>INDERØY</t>
  </si>
  <si>
    <t>INDRE FOSEN</t>
  </si>
  <si>
    <t>HEIM</t>
  </si>
  <si>
    <t>HITRA</t>
  </si>
  <si>
    <t>ØRLAND</t>
  </si>
  <si>
    <t>ÅFJORD</t>
  </si>
  <si>
    <t>ORKLAND</t>
  </si>
  <si>
    <t>NÆRØYSUND</t>
  </si>
  <si>
    <t>RINDAL</t>
  </si>
  <si>
    <t>Troms</t>
  </si>
  <si>
    <t>TROMSØ</t>
  </si>
  <si>
    <t>HARSTAD</t>
  </si>
  <si>
    <t>KVÆFJORD</t>
  </si>
  <si>
    <t>TJELDSUND</t>
  </si>
  <si>
    <t>IBESTAD</t>
  </si>
  <si>
    <t>GRATANGEN</t>
  </si>
  <si>
    <t>LAVANGEN</t>
  </si>
  <si>
    <t>BARDU</t>
  </si>
  <si>
    <t>SALANGEN</t>
  </si>
  <si>
    <t>MÅLSELV</t>
  </si>
  <si>
    <t>SØRREISA</t>
  </si>
  <si>
    <t>DYRØY</t>
  </si>
  <si>
    <t>SENJA</t>
  </si>
  <si>
    <t>BALSFJORD</t>
  </si>
  <si>
    <t>KARLSØY</t>
  </si>
  <si>
    <t>LYNGEN</t>
  </si>
  <si>
    <t>STORFJORD</t>
  </si>
  <si>
    <t>GÁIVUOTNA KÅFJORD</t>
  </si>
  <si>
    <t>SKJERVØY</t>
  </si>
  <si>
    <t>NORDREISA</t>
  </si>
  <si>
    <t>KVÆNANGEN</t>
  </si>
  <si>
    <t>Finnmark</t>
  </si>
  <si>
    <t>ALTA</t>
  </si>
  <si>
    <t>HAMMERFEST</t>
  </si>
  <si>
    <t>SØR-VARANGER</t>
  </si>
  <si>
    <t>VADSØ</t>
  </si>
  <si>
    <t>KARASJOHKA KARASJOK</t>
  </si>
  <si>
    <t>GUOVDAGEAIDNU KAUTOKEINO</t>
  </si>
  <si>
    <t>LOPPA</t>
  </si>
  <si>
    <t>HASVIK</t>
  </si>
  <si>
    <t>MÅSØY</t>
  </si>
  <si>
    <t>NORDKAPP</t>
  </si>
  <si>
    <t>PORSANGER PORSÁNGU PORSANKI</t>
  </si>
  <si>
    <t>LEBESBY</t>
  </si>
  <si>
    <t>GAMVIK</t>
  </si>
  <si>
    <t>DEATNU TANA</t>
  </si>
  <si>
    <t>BERLEVÅG</t>
  </si>
  <si>
    <t>BÅTSFJORD</t>
  </si>
  <si>
    <t>VARDØ</t>
  </si>
  <si>
    <t>UNJARGGA NESSEBY</t>
  </si>
  <si>
    <t>Fylkesnr</t>
  </si>
  <si>
    <t>Fylke</t>
  </si>
  <si>
    <t>K.nr</t>
  </si>
  <si>
    <t>Kommune</t>
  </si>
  <si>
    <t>Antall korps</t>
  </si>
  <si>
    <t>Sum medlemmer</t>
  </si>
  <si>
    <t>Sum utøvende (spill/drill)</t>
  </si>
  <si>
    <t>Innbyggere</t>
  </si>
  <si>
    <t>Mdl 311221</t>
  </si>
  <si>
    <t>Mdl 311222</t>
  </si>
  <si>
    <t>Mdl 311223</t>
  </si>
  <si>
    <t>Mdl 311224</t>
  </si>
  <si>
    <t>Mdl 311225</t>
  </si>
  <si>
    <t>Utvikling 5 år</t>
  </si>
  <si>
    <t>Utvikling 3 år</t>
  </si>
  <si>
    <t>Andel av befolkning i korps</t>
  </si>
  <si>
    <t>Utøv 311221</t>
  </si>
  <si>
    <t>Utøv 311222</t>
  </si>
  <si>
    <t>Utøv 311223</t>
  </si>
  <si>
    <t>Utøv 311224</t>
  </si>
  <si>
    <t>Utøv 311225</t>
  </si>
  <si>
    <t>Utvikling 5 år utøvende</t>
  </si>
  <si>
    <t>Utvikling 3 år utøvende</t>
  </si>
  <si>
    <t>Total</t>
  </si>
  <si>
    <t>Row Labels</t>
  </si>
  <si>
    <t>Grand Total</t>
  </si>
  <si>
    <t>Sum of Antall korps</t>
  </si>
  <si>
    <t>Sum of Sum medlemmer</t>
  </si>
  <si>
    <t>Sum of Sum utøvende (spill/drill)</t>
  </si>
  <si>
    <t>Sum of Innbyggere</t>
  </si>
  <si>
    <t>Bydel Oslo</t>
  </si>
  <si>
    <t>Befolkning</t>
  </si>
  <si>
    <t>Andel</t>
  </si>
  <si>
    <t>Alna</t>
  </si>
  <si>
    <t>Bjerke</t>
  </si>
  <si>
    <t>Frogner</t>
  </si>
  <si>
    <t>Gamle Oslo</t>
  </si>
  <si>
    <t>Grorud</t>
  </si>
  <si>
    <t>Grünerløkka</t>
  </si>
  <si>
    <t>Marka</t>
  </si>
  <si>
    <t>Nordre Aker</t>
  </si>
  <si>
    <t>Nordstrand</t>
  </si>
  <si>
    <t>Sagene</t>
  </si>
  <si>
    <t>Sentrum</t>
  </si>
  <si>
    <t>St.Hanshaugen</t>
  </si>
  <si>
    <t>Stovner</t>
  </si>
  <si>
    <t>Søndre Nordstrand</t>
  </si>
  <si>
    <t>Ullern</t>
  </si>
  <si>
    <t>Vestre Aker</t>
  </si>
  <si>
    <t>Østensjø</t>
  </si>
  <si>
    <t>Medlemmer i Norges Musikkorps Forbund</t>
  </si>
  <si>
    <t>Korps i Norges Musikkorps Forbund</t>
  </si>
  <si>
    <t>under 10</t>
  </si>
  <si>
    <t>10 – 14</t>
  </si>
  <si>
    <t>15 – 19</t>
  </si>
  <si>
    <t>20 – 25</t>
  </si>
  <si>
    <t>26-65</t>
  </si>
  <si>
    <t>65+</t>
  </si>
  <si>
    <t>Aldersgrupper</t>
  </si>
  <si>
    <t>Endring fra 2024</t>
  </si>
  <si>
    <t>Endring fra 2023</t>
  </si>
  <si>
    <t>SUM</t>
  </si>
  <si>
    <t>Fylkesinndeling</t>
  </si>
  <si>
    <t>Korps</t>
  </si>
  <si>
    <t>Utøvende medlemmer</t>
  </si>
  <si>
    <t>Alder</t>
  </si>
  <si>
    <t>31.12.2023</t>
  </si>
  <si>
    <t>31.12.2024</t>
  </si>
  <si>
    <t>31.12.2025</t>
  </si>
  <si>
    <t>Faktisk:</t>
  </si>
  <si>
    <t>Aldersstatestikk (spillende/drillende)</t>
  </si>
  <si>
    <t>(dirigenter, styremedlemmer og støttemedlemmer kommer i tillegg) Avvik skyldes at noen ikke er registrert med alder. (83 stk)</t>
  </si>
  <si>
    <t>Fordeling kjønn</t>
  </si>
  <si>
    <t>Antall</t>
  </si>
  <si>
    <t>Prosent</t>
  </si>
  <si>
    <t>År</t>
  </si>
  <si>
    <t>Jenter</t>
  </si>
  <si>
    <t>Gutter</t>
  </si>
  <si>
    <t>Jenter/Kvinner</t>
  </si>
  <si>
    <t>Gutter/Menn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</si>
</sst>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5"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theme="1"/>
      <name val="Aptos Narrow"/>
      <family val="2"/>
      <scheme val="minor"/>
    </font>
    <font>
      <sz val="9"/>
      <color indexed="81"/>
      <name val="Tahoma"/>
      <family val="2"/>
    </font>
  </fonts>
  <fills count="6">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8">
    <xf numFmtId="0" fontId="0" fillId="0" borderId="0" xfId="0"/>
    <xf numFmtId="0" fontId="2" fillId="0" borderId="0" xfId="0" applyFont="1"/>
    <xf numFmtId="0" fontId="2" fillId="2" borderId="0" xfId="0" applyFont="1" applyFill="1"/>
    <xf numFmtId="0" fontId="2" fillId="3" borderId="0" xfId="0" applyFont="1" applyFill="1"/>
    <xf numFmtId="0" fontId="2" fillId="4" borderId="0" xfId="0" applyFont="1" applyFill="1"/>
    <xf numFmtId="0" fontId="0" fillId="0" borderId="0" xfId="0" quotePrefix="1"/>
    <xf numFmtId="0" fontId="0" fillId="2" borderId="0" xfId="0" applyFill="1"/>
    <xf numFmtId="164" fontId="0" fillId="3" borderId="0" xfId="1" applyNumberFormat="1" applyFont="1" applyFill="1"/>
    <xf numFmtId="10" fontId="0" fillId="0" borderId="0" xfId="1" applyNumberFormat="1" applyFont="1"/>
    <xf numFmtId="0" fontId="0" fillId="4" borderId="0" xfId="0" applyFill="1"/>
    <xf numFmtId="164" fontId="0" fillId="5" borderId="0" xfId="1" applyNumberFormat="1" applyFont="1" applyFill="1"/>
    <xf numFmtId="0" fontId="0" fillId="0" borderId="0" xfId="0" pivotButton="1"/>
    <xf numFmtId="0" fontId="0" fillId="0" borderId="0" xfId="0" applyAlignment="1">
      <alignment horizontal="left"/>
    </xf>
    <xf numFmtId="0" fontId="0" fillId="0" borderId="0" xfId="0" applyAlignment="1">
      <alignment horizontal="left" indent="1"/>
    </xf>
    <xf numFmtId="0" fontId="2" fillId="5" borderId="0" xfId="0" applyFont="1" applyFill="1"/>
    <xf numFmtId="14" fontId="0" fillId="0" borderId="0" xfId="0" applyNumberFormat="1"/>
    <xf numFmtId="0" fontId="3" fillId="0" borderId="0" xfId="0" applyFont="1"/>
    <xf numFmtId="0" fontId="0" fillId="0" borderId="0" xfId="0" applyNumberFormat="1"/>
  </cellXfs>
  <cellStyles count="2">
    <cellStyle name="Normal" xfId="0" builtinId="0"/>
    <cellStyle name="Per cent" xfId="1" builtinId="5"/>
  </cellStyles>
  <dxfs count="1">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17/10/relationships/person" Target="persons/person.xml"/><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5</xdr:col>
      <xdr:colOff>238125</xdr:colOff>
      <xdr:row>2</xdr:row>
      <xdr:rowOff>57150</xdr:rowOff>
    </xdr:from>
    <xdr:to>
      <xdr:col>8</xdr:col>
      <xdr:colOff>238125</xdr:colOff>
      <xdr:row>16</xdr:row>
      <xdr:rowOff>57150</xdr:rowOff>
    </xdr:to>
    <mc:AlternateContent xmlns:mc="http://schemas.openxmlformats.org/markup-compatibility/2006" xmlns:a14="http://schemas.microsoft.com/office/drawing/2010/main">
      <mc:Choice Requires="a14">
        <xdr:graphicFrame macro="">
          <xdr:nvGraphicFramePr>
            <xdr:cNvPr id="2" name="Fylke">
              <a:extLst>
                <a:ext uri="{FF2B5EF4-FFF2-40B4-BE49-F238E27FC236}">
                  <a16:creationId xmlns:a16="http://schemas.microsoft.com/office/drawing/2014/main" id="{864D9738-5B7C-9FFC-EF8F-BDA9948C3AFE}"/>
                </a:ext>
              </a:extLst>
            </xdr:cNvPr>
            <xdr:cNvGraphicFramePr/>
          </xdr:nvGraphicFramePr>
          <xdr:xfrm>
            <a:off x="0" y="0"/>
            <a:ext cx="0" cy="0"/>
          </xdr:xfrm>
          <a:graphic>
            <a:graphicData uri="http://schemas.microsoft.com/office/drawing/2010/slicer">
              <sle:slicer xmlns:sle="http://schemas.microsoft.com/office/drawing/2010/slicer" name="Fylke"/>
            </a:graphicData>
          </a:graphic>
        </xdr:graphicFrame>
      </mc:Choice>
      <mc:Fallback xmlns="">
        <xdr:sp macro="" textlink="">
          <xdr:nvSpPr>
            <xdr:cNvPr id="0" name=""/>
            <xdr:cNvSpPr>
              <a:spLocks noTextEdit="1"/>
            </xdr:cNvSpPr>
          </xdr:nvSpPr>
          <xdr:spPr>
            <a:xfrm>
              <a:off x="8734425" y="438150"/>
              <a:ext cx="1828800" cy="2667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8</xdr:col>
      <xdr:colOff>533400</xdr:colOff>
      <xdr:row>2</xdr:row>
      <xdr:rowOff>28575</xdr:rowOff>
    </xdr:from>
    <xdr:to>
      <xdr:col>11</xdr:col>
      <xdr:colOff>533400</xdr:colOff>
      <xdr:row>16</xdr:row>
      <xdr:rowOff>28575</xdr:rowOff>
    </xdr:to>
    <mc:AlternateContent xmlns:mc="http://schemas.openxmlformats.org/markup-compatibility/2006" xmlns:a14="http://schemas.microsoft.com/office/drawing/2010/main">
      <mc:Choice Requires="a14">
        <xdr:graphicFrame macro="">
          <xdr:nvGraphicFramePr>
            <xdr:cNvPr id="3" name="Kommune">
              <a:extLst>
                <a:ext uri="{FF2B5EF4-FFF2-40B4-BE49-F238E27FC236}">
                  <a16:creationId xmlns:a16="http://schemas.microsoft.com/office/drawing/2014/main" id="{E80CCA7B-0E0E-C836-51F3-AC2769BFA353}"/>
                </a:ext>
              </a:extLst>
            </xdr:cNvPr>
            <xdr:cNvGraphicFramePr/>
          </xdr:nvGraphicFramePr>
          <xdr:xfrm>
            <a:off x="0" y="0"/>
            <a:ext cx="0" cy="0"/>
          </xdr:xfrm>
          <a:graphic>
            <a:graphicData uri="http://schemas.microsoft.com/office/drawing/2010/slicer">
              <sle:slicer xmlns:sle="http://schemas.microsoft.com/office/drawing/2010/slicer" name="Kommune"/>
            </a:graphicData>
          </a:graphic>
        </xdr:graphicFrame>
      </mc:Choice>
      <mc:Fallback xmlns="">
        <xdr:sp macro="" textlink="">
          <xdr:nvSpPr>
            <xdr:cNvPr id="0" name=""/>
            <xdr:cNvSpPr>
              <a:spLocks noTextEdit="1"/>
            </xdr:cNvSpPr>
          </xdr:nvSpPr>
          <xdr:spPr>
            <a:xfrm>
              <a:off x="10858500" y="409575"/>
              <a:ext cx="1828800" cy="2667000"/>
            </a:xfrm>
            <a:prstGeom prst="rect">
              <a:avLst/>
            </a:prstGeom>
            <a:solidFill>
              <a:prstClr val="white"/>
            </a:solidFill>
            <a:ln w="1">
              <a:solidFill>
                <a:prstClr val="green"/>
              </a:solidFill>
            </a:ln>
          </xdr:spPr>
          <xdr:txBody>
            <a:bodyPr vertOverflow="clip" horzOverflow="clip"/>
            <a:lstStyle/>
            <a:p>
              <a:r>
                <a:rPr lang="nb-NO"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Erwin Njå Teigen" id="{094DC18D-9318-4E40-8A2E-DF9796FF23B5}" userId="S::erwin@musikkorps.no::be6e9e3e-88c3-4f28-988e-9ff2eefaf3f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win Njå Teigen" refreshedDate="46069.401929282409" createdVersion="8" refreshedVersion="8" minRefreshableVersion="3" recordCount="359" xr:uid="{2F4AF3CE-6CC2-4920-AEE5-E0078C5C807A}">
  <cacheSource type="worksheet">
    <worksheetSource name="Kommuner"/>
  </cacheSource>
  <cacheFields count="23">
    <cacheField name="Fylkesnr" numFmtId="0">
      <sharedItems containsSemiMixedTypes="0" containsString="0" containsNumber="1" containsInteger="1" minValue="3" maxValue="56"/>
    </cacheField>
    <cacheField name="Fylke" numFmtId="0">
      <sharedItems count="17">
        <s v="Oslo"/>
        <s v="Rogaland"/>
        <s v="Møre og Romsdal"/>
        <s v="Nordland"/>
        <s v="Svalbard"/>
        <s v="Jan Mayen"/>
        <s v="Østfold"/>
        <s v="Akershus"/>
        <s v="Buskerud"/>
        <s v="Innlandet"/>
        <s v="Vestfold"/>
        <s v="Telemark"/>
        <s v="Agder"/>
        <s v="Vestland"/>
        <s v="Trøndelag"/>
        <s v="Troms"/>
        <s v="Finnmark"/>
      </sharedItems>
    </cacheField>
    <cacheField name="K.nr" numFmtId="0">
      <sharedItems containsSemiMixedTypes="0" containsString="0" containsNumber="1" containsInteger="1" minValue="301" maxValue="5636"/>
    </cacheField>
    <cacheField name="Kommune" numFmtId="0">
      <sharedItems count="359">
        <s v="OSLO"/>
        <s v="EIGERSUND"/>
        <s v="STAVANGER"/>
        <s v="HAUGESUND"/>
        <s v="SANDNES"/>
        <s v="SOKNDAL"/>
        <s v="LUND"/>
        <s v="BJERKREIM"/>
        <s v="HÅ"/>
        <s v="KLEPP"/>
        <s v="TIME"/>
        <s v="GJESDAL"/>
        <s v="SOLA"/>
        <s v="RANDABERG"/>
        <s v="STRAND"/>
        <s v="HJELMELAND"/>
        <s v="SULDAL"/>
        <s v="SAUDA"/>
        <s v="KVITSØY"/>
        <s v="BOKN"/>
        <s v="TYSVÆR"/>
        <s v="KARMØY"/>
        <s v="UTSIRA"/>
        <s v="VINDAFJORD"/>
        <s v="KRISTIANSUND"/>
        <s v="MOLDE"/>
        <s v="ÅLESUND"/>
        <s v="VANYLVEN"/>
        <s v="SANDE"/>
        <s v="HERØY (MØRE OG ROMSDAL)"/>
        <s v="ULSTEIN"/>
        <s v="HAREID"/>
        <s v="ØRSTA"/>
        <s v="STRANDA"/>
        <s v="SYKKYLVEN"/>
        <s v="SULA"/>
        <s v="GISKE"/>
        <s v="VESTNES"/>
        <s v="RAUMA"/>
        <s v="AUKRA"/>
        <s v="AVERØY"/>
        <s v="GJEMNES"/>
        <s v="TINGVOLL"/>
        <s v="SUNNDAL"/>
        <s v="SURNADAL"/>
        <s v="SMØLA"/>
        <s v="AURE"/>
        <s v="VOLDA"/>
        <s v="FJORD"/>
        <s v="HUSTADVIKA"/>
        <s v="HARAM"/>
        <s v="BODØ"/>
        <s v="NARVIK"/>
        <s v="BINDAL"/>
        <s v="SØMNA"/>
        <s v="BRØNNØY"/>
        <s v="VEGA"/>
        <s v="VEVELSTAD"/>
        <s v="HERØY (NORDLAND)"/>
        <s v="ALSTAHAUG"/>
        <s v="LEIRFJORD"/>
        <s v="VEFSN"/>
        <s v="GRANE"/>
        <s v="HATTFJELLDAL"/>
        <s v="DØNNA"/>
        <s v="NESNA"/>
        <s v="HEMNES"/>
        <s v="RANA"/>
        <s v="LURØY"/>
        <s v="TRÆNA"/>
        <s v="RØDØY"/>
        <s v="MELØY"/>
        <s v="GILDESKÅL"/>
        <s v="BEIARN"/>
        <s v="SALTDAL"/>
        <s v="FAUSKE"/>
        <s v="SØRFOLD"/>
        <s v="STEIGEN"/>
        <s v="LØDINGEN"/>
        <s v="EVENES"/>
        <s v="RØST"/>
        <s v="VÆRØY"/>
        <s v="FLAKSTAD"/>
        <s v="VESTVÅGØY"/>
        <s v="VÅGAN"/>
        <s v="HADSEL"/>
        <s v="BØ"/>
        <s v="ØKSNES"/>
        <s v="SORTLAND"/>
        <s v="ANDØY"/>
        <s v="MOSKENES"/>
        <s v="HAMARØY"/>
        <s v="SVALBARD"/>
        <s v="JAN MAYEN"/>
        <s v="HALDEN"/>
        <s v="MOSS"/>
        <s v="SARPSBORG"/>
        <s v="FREDRIKSTAD"/>
        <s v="HVALER"/>
        <s v="RÅDE"/>
        <s v="VÅLER (ØSTFOLD)"/>
        <s v="SKIPTVET"/>
        <s v="INDRE ØSTFOLD"/>
        <s v="RAKKESTAD"/>
        <s v="MARKER"/>
        <s v="AREMARK"/>
        <s v="BÆRUM"/>
        <s v="ASKER"/>
        <s v="LILLESTRØM"/>
        <s v="NORDRE FOLLO"/>
        <s v="ULLENSAKER"/>
        <s v="NESODDEN"/>
        <s v="FROGN"/>
        <s v="VESTBY"/>
        <s v="ÅS"/>
        <s v="ENEBAKK"/>
        <s v="LØRENSKOG"/>
        <s v="RÆLINGEN"/>
        <s v="AURSKOG-HØLAND"/>
        <s v="NES"/>
        <s v="GJERDRUM"/>
        <s v="NITTEDAL"/>
        <s v="LUNNER"/>
        <s v="JEVNAKER"/>
        <s v="NANNESTAD"/>
        <s v="EIDSVOLL"/>
        <s v="HURDAL"/>
        <s v="DRAMMEN"/>
        <s v="KONGSBERG"/>
        <s v="RINGERIKE"/>
        <s v="HOLE"/>
        <s v="LIER"/>
        <s v="ØVRE EIKER"/>
        <s v="MODUM"/>
        <s v="KRØDSHERAD"/>
        <s v="FLÅ"/>
        <s v="NESBYEN"/>
        <s v="GOL"/>
        <s v="HEMSEDAL"/>
        <s v="ÅL"/>
        <s v="HOL"/>
        <s v="SIGDAL"/>
        <s v="FLESBERG"/>
        <s v="ROLLAG"/>
        <s v="NORE OG UVDAL"/>
        <s v="KONGSVINGER"/>
        <s v="HAMAR"/>
        <s v="LILLEHAMMER"/>
        <s v="GJØVIK"/>
        <s v="RINGSAKER"/>
        <s v="LØTEN"/>
        <s v="STANGE"/>
        <s v="NORD-ODAL"/>
        <s v="SØR-ODAL"/>
        <s v="EIDSKOG"/>
        <s v="GRUE"/>
        <s v="ÅSNES"/>
        <s v="VÅLER (INNLANDET)"/>
        <s v="ELVERUM"/>
        <s v="TRYSIL"/>
        <s v="ÅMOT"/>
        <s v="STOR-ELVDAL"/>
        <s v="RENDALEN"/>
        <s v="ENGERDAL"/>
        <s v="TOLGA"/>
        <s v="TYNSET"/>
        <s v="ALVDAL"/>
        <s v="FOLLDAL"/>
        <s v="OS"/>
        <s v="DOVRE"/>
        <s v="LESJA"/>
        <s v="SKJÅK"/>
        <s v="LOM"/>
        <s v="VÅGÅ"/>
        <s v="NORD-FRON"/>
        <s v="SEL"/>
        <s v="SØR-FRON"/>
        <s v="RINGEBU"/>
        <s v="ØYER"/>
        <s v="GAUSDAL"/>
        <s v="ØSTRE TOTEN"/>
        <s v="VESTRE TOTEN"/>
        <s v="GRAN"/>
        <s v="SØNDRE LAND"/>
        <s v="NORDRE LAND"/>
        <s v="SØR-AURDAL"/>
        <s v="ETNEDAL"/>
        <s v="NORD-AURDAL"/>
        <s v="VESTRE SLIDRE"/>
        <s v="ØYSTRE SLIDRE"/>
        <s v="VANG"/>
        <s v="HORTEN"/>
        <s v="HOLMESTRAND"/>
        <s v="TØNSBERG"/>
        <s v="SANDEFJORD"/>
        <s v="LARVIK"/>
        <s v="FÆRDER"/>
        <s v="PORSGRUNN"/>
        <s v="SKIEN"/>
        <s v="NOTODDEN"/>
        <s v="SILJAN"/>
        <s v="BAMBLE"/>
        <s v="KRAGERØ"/>
        <s v="DRANGEDAL"/>
        <s v="NOME"/>
        <s v="MIDT-TELEMARK"/>
        <s v="SELJORD"/>
        <s v="HJARTDAL"/>
        <s v="TINN"/>
        <s v="KVITESEID"/>
        <s v="NISSEDAL"/>
        <s v="FYRESDAL"/>
        <s v="TOKKE"/>
        <s v="VINJE"/>
        <s v="RISØR"/>
        <s v="GRIMSTAD"/>
        <s v="ARENDAL"/>
        <s v="KRISTIANSAND"/>
        <s v="LINDESNES"/>
        <s v="FARSUND"/>
        <s v="FLEKKEFJORD"/>
        <s v="GJERSTAD"/>
        <s v="VEGÅRSHEI"/>
        <s v="TVEDESTRAND"/>
        <s v="FROLAND"/>
        <s v="LILLESAND"/>
        <s v="BIRKENES"/>
        <s v="ÅMLI"/>
        <s v="IVELAND"/>
        <s v="EVJE OG HORNNES"/>
        <s v="BYGLAND"/>
        <s v="VALLE"/>
        <s v="BYKLE"/>
        <s v="VENNESLA"/>
        <s v="ÅSERAL"/>
        <s v="LYNGDAL"/>
        <s v="HÆGEBOSTAD"/>
        <s v="KVINESDAL"/>
        <s v="SIRDAL"/>
        <s v="BERGEN"/>
        <s v="KINN"/>
        <s v="ETNE"/>
        <s v="SVEIO"/>
        <s v="BØMLO"/>
        <s v="STORD"/>
        <s v="FITJAR"/>
        <s v="TYSNES"/>
        <s v="KVINNHERAD"/>
        <s v="ULLENSVANG"/>
        <s v="EIDFJORD"/>
        <s v="ULVIK"/>
        <s v="VOSS"/>
        <s v="KVAM"/>
        <s v="SAMNANGER"/>
        <s v="BJØRNAFJORDEN"/>
        <s v="AUSTEVOLL"/>
        <s v="ØYGARDEN"/>
        <s v="ASKØY"/>
        <s v="VAKSDAL"/>
        <s v="MODALEN"/>
        <s v="OSTERØY"/>
        <s v="ALVER"/>
        <s v="AUSTRHEIM"/>
        <s v="FEDJE"/>
        <s v="MASFJORDEN"/>
        <s v="GULEN"/>
        <s v="SOLUND"/>
        <s v="HYLLESTAD"/>
        <s v="HØYANGER"/>
        <s v="VIK"/>
        <s v="SOGNDAL"/>
        <s v="AURLAND"/>
        <s v="LÆRDAL"/>
        <s v="ÅRDAL"/>
        <s v="LUSTER"/>
        <s v="ASKVOLL"/>
        <s v="FJALER"/>
        <s v="SUNNFJORD"/>
        <s v="BREMANGER"/>
        <s v="STAD"/>
        <s v="GLOPPEN"/>
        <s v="STRYN"/>
        <s v="TRONDHEIM"/>
        <s v="STEINKJER"/>
        <s v="NAMSOS"/>
        <s v="FRØYA"/>
        <s v="OSEN"/>
        <s v="OPPDAL"/>
        <s v="RENNEBU"/>
        <s v="RØROS"/>
        <s v="HOLTÅLEN"/>
        <s v="MIDTRE GAULDAL"/>
        <s v="MELHUS"/>
        <s v="SKAUN"/>
        <s v="MALVIK"/>
        <s v="SELBU"/>
        <s v="TYDAL"/>
        <s v="MERÅKER"/>
        <s v="STJØRDAL"/>
        <s v="FROSTA"/>
        <s v="LEVANGER"/>
        <s v="VERDAL"/>
        <s v="SNÅSA"/>
        <s v="LIERNE"/>
        <s v="RØYRVIK"/>
        <s v="NAMSSKOGAN"/>
        <s v="GRONG"/>
        <s v="HØYLANDET"/>
        <s v="OVERHALLA"/>
        <s v="FLATANGER"/>
        <s v="LEKA"/>
        <s v="INDERØY"/>
        <s v="INDRE FOSEN"/>
        <s v="HEIM"/>
        <s v="HITRA"/>
        <s v="ØRLAND"/>
        <s v="ÅFJORD"/>
        <s v="ORKLAND"/>
        <s v="NÆRØYSUND"/>
        <s v="RINDAL"/>
        <s v="TROMSØ"/>
        <s v="HARSTAD"/>
        <s v="KVÆFJORD"/>
        <s v="TJELDSUND"/>
        <s v="IBESTAD"/>
        <s v="GRATANGEN"/>
        <s v="LAVANGEN"/>
        <s v="BARDU"/>
        <s v="SALANGEN"/>
        <s v="MÅLSELV"/>
        <s v="SØRREISA"/>
        <s v="DYRØY"/>
        <s v="SENJA"/>
        <s v="BALSFJORD"/>
        <s v="KARLSØY"/>
        <s v="LYNGEN"/>
        <s v="STORFJORD"/>
        <s v="GÁIVUOTNA KÅFJORD"/>
        <s v="SKJERVØY"/>
        <s v="NORDREISA"/>
        <s v="KVÆNANGEN"/>
        <s v="ALTA"/>
        <s v="HAMMERFEST"/>
        <s v="SØR-VARANGER"/>
        <s v="VADSØ"/>
        <s v="KARASJOHKA KARASJOK"/>
        <s v="GUOVDAGEAIDNU KAUTOKEINO"/>
        <s v="LOPPA"/>
        <s v="HASVIK"/>
        <s v="MÅSØY"/>
        <s v="NORDKAPP"/>
        <s v="PORSANGER PORSÁNGU PORSANKI"/>
        <s v="LEBESBY"/>
        <s v="GAMVIK"/>
        <s v="DEATNU TANA"/>
        <s v="BERLEVÅG"/>
        <s v="BÅTSFJORD"/>
        <s v="VARDØ"/>
        <s v="UNJARGGA NESSEBY"/>
      </sharedItems>
    </cacheField>
    <cacheField name="Antall korps" numFmtId="0">
      <sharedItems containsSemiMixedTypes="0" containsString="0" containsNumber="1" containsInteger="1" minValue="0" maxValue="112"/>
    </cacheField>
    <cacheField name="Sum medlemmer" numFmtId="0">
      <sharedItems containsSemiMixedTypes="0" containsString="0" containsNumber="1" containsInteger="1" minValue="0" maxValue="7084"/>
    </cacheField>
    <cacheField name="Sum utøvende (spill/drill)" numFmtId="0">
      <sharedItems containsSemiMixedTypes="0" containsString="0" containsNumber="1" containsInteger="1" minValue="0" maxValue="6173"/>
    </cacheField>
    <cacheField name="Innbyggere" numFmtId="0">
      <sharedItems containsSemiMixedTypes="0" containsString="0" containsNumber="1" containsInteger="1" minValue="0" maxValue="724290"/>
    </cacheField>
    <cacheField name="Mdl 311221" numFmtId="0">
      <sharedItems containsSemiMixedTypes="0" containsString="0" containsNumber="1" containsInteger="1" minValue="0" maxValue="5943"/>
    </cacheField>
    <cacheField name="Mdl 311222" numFmtId="0">
      <sharedItems containsSemiMixedTypes="0" containsString="0" containsNumber="1" containsInteger="1" minValue="0" maxValue="6372"/>
    </cacheField>
    <cacheField name="Mdl 311223" numFmtId="0">
      <sharedItems containsSemiMixedTypes="0" containsString="0" containsNumber="1" containsInteger="1" minValue="0" maxValue="6522"/>
    </cacheField>
    <cacheField name="Mdl 311224" numFmtId="0">
      <sharedItems containsSemiMixedTypes="0" containsString="0" containsNumber="1" containsInteger="1" minValue="0" maxValue="6795"/>
    </cacheField>
    <cacheField name="Mdl 311225" numFmtId="0">
      <sharedItems containsSemiMixedTypes="0" containsString="0" containsNumber="1" containsInteger="1" minValue="0" maxValue="7084"/>
    </cacheField>
    <cacheField name="Utvikling 5 år" numFmtId="0">
      <sharedItems containsSemiMixedTypes="0" containsString="0" containsNumber="1" minValue="-1" maxValue="2.625"/>
    </cacheField>
    <cacheField name="Utvikling 3 år" numFmtId="0">
      <sharedItems containsSemiMixedTypes="0" containsString="0" containsNumber="1" minValue="-1" maxValue="4"/>
    </cacheField>
    <cacheField name="Andel av befolkning i korps" numFmtId="0">
      <sharedItems containsMixedTypes="1" containsNumber="1" minValue="0" maxValue="7.2972972972972977E-2"/>
    </cacheField>
    <cacheField name="Utøv 311221" numFmtId="0">
      <sharedItems containsSemiMixedTypes="0" containsString="0" containsNumber="1" containsInteger="1" minValue="0" maxValue="5195"/>
    </cacheField>
    <cacheField name="Utøv 311222" numFmtId="0">
      <sharedItems containsSemiMixedTypes="0" containsString="0" containsNumber="1" containsInteger="1" minValue="0" maxValue="5563"/>
    </cacheField>
    <cacheField name="Utøv 311223" numFmtId="0">
      <sharedItems containsSemiMixedTypes="0" containsString="0" containsNumber="1" containsInteger="1" minValue="0" maxValue="5675"/>
    </cacheField>
    <cacheField name="Utøv 311224" numFmtId="0">
      <sharedItems containsSemiMixedTypes="0" containsString="0" containsNumber="1" containsInteger="1" minValue="0" maxValue="5937"/>
    </cacheField>
    <cacheField name="Utøv 311225" numFmtId="0">
      <sharedItems containsSemiMixedTypes="0" containsString="0" containsNumber="1" containsInteger="1" minValue="0" maxValue="6173"/>
    </cacheField>
    <cacheField name="Utvikling 5 år utøvende" numFmtId="0">
      <sharedItems containsSemiMixedTypes="0" containsString="0" containsNumber="1" minValue="-1" maxValue="2.2000000000000002"/>
    </cacheField>
    <cacheField name="Utvikling 3 år utøvende" numFmtId="0">
      <sharedItems containsSemiMixedTypes="0" containsString="0" containsNumber="1" minValue="-1" maxValue="1.1904761904761905"/>
    </cacheField>
  </cacheFields>
  <extLst>
    <ext xmlns:x14="http://schemas.microsoft.com/office/spreadsheetml/2009/9/main" uri="{725AE2AE-9491-48be-B2B4-4EB974FC3084}">
      <x14:pivotCacheDefinition pivotCacheId="105138578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n v="3"/>
    <x v="0"/>
    <n v="301"/>
    <x v="0"/>
    <n v="112"/>
    <n v="7084"/>
    <n v="6173"/>
    <n v="724290"/>
    <n v="5943"/>
    <n v="6372"/>
    <n v="6522"/>
    <n v="6795"/>
    <n v="7084"/>
    <n v="0.19199057714958775"/>
    <n v="8.6169886537871818E-2"/>
    <n v="9.7806127379916879E-3"/>
    <n v="5195"/>
    <n v="5563"/>
    <n v="5675"/>
    <n v="5937"/>
    <n v="6173"/>
    <n v="0.18825794032723772"/>
    <n v="8.7753303964757709E-2"/>
  </r>
  <r>
    <n v="11"/>
    <x v="1"/>
    <n v="1101"/>
    <x v="1"/>
    <n v="8"/>
    <n v="243"/>
    <n v="213"/>
    <n v="15375"/>
    <n v="194"/>
    <n v="206"/>
    <n v="236"/>
    <n v="243"/>
    <n v="243"/>
    <n v="0.25257731958762886"/>
    <n v="2.9661016949152543E-2"/>
    <n v="1.5804878048780488E-2"/>
    <n v="168"/>
    <n v="177"/>
    <n v="199"/>
    <n v="198"/>
    <n v="213"/>
    <n v="0.26785714285714285"/>
    <n v="7.0351758793969849E-2"/>
  </r>
  <r>
    <n v="11"/>
    <x v="1"/>
    <n v="1103"/>
    <x v="2"/>
    <n v="41"/>
    <n v="1952"/>
    <n v="1629"/>
    <n v="150123"/>
    <n v="1672"/>
    <n v="1710"/>
    <n v="1796"/>
    <n v="1956"/>
    <n v="1952"/>
    <n v="0.1674641148325359"/>
    <n v="8.6859688195991089E-2"/>
    <n v="1.3002671142996077E-2"/>
    <n v="1418"/>
    <n v="1454"/>
    <n v="1525"/>
    <n v="1663"/>
    <n v="1629"/>
    <n v="0.14880112834978843"/>
    <n v="6.8196721311475417E-2"/>
  </r>
  <r>
    <n v="11"/>
    <x v="1"/>
    <n v="1106"/>
    <x v="3"/>
    <n v="10"/>
    <n v="461"/>
    <n v="384"/>
    <n v="38441"/>
    <n v="429"/>
    <n v="446"/>
    <n v="446"/>
    <n v="436"/>
    <n v="461"/>
    <n v="7.4592074592074592E-2"/>
    <n v="3.3632286995515695E-2"/>
    <n v="1.1992403943705938E-2"/>
    <n v="363"/>
    <n v="383"/>
    <n v="378"/>
    <n v="366"/>
    <n v="384"/>
    <n v="5.7851239669421489E-2"/>
    <n v="1.5873015873015872E-2"/>
  </r>
  <r>
    <n v="11"/>
    <x v="1"/>
    <n v="1108"/>
    <x v="4"/>
    <n v="18"/>
    <n v="770"/>
    <n v="643"/>
    <n v="84908"/>
    <n v="718"/>
    <n v="708"/>
    <n v="735"/>
    <n v="741"/>
    <n v="770"/>
    <n v="7.2423398328690811E-2"/>
    <n v="4.7619047619047616E-2"/>
    <n v="9.0686389975031794E-3"/>
    <n v="612"/>
    <n v="605"/>
    <n v="624"/>
    <n v="619"/>
    <n v="643"/>
    <n v="5.0653594771241831E-2"/>
    <n v="3.0448717948717948E-2"/>
  </r>
  <r>
    <n v="11"/>
    <x v="1"/>
    <n v="1111"/>
    <x v="5"/>
    <n v="2"/>
    <n v="110"/>
    <n v="97"/>
    <n v="3371"/>
    <n v="96"/>
    <n v="90"/>
    <n v="77"/>
    <n v="95"/>
    <n v="110"/>
    <n v="0.14583333333333334"/>
    <n v="0.42857142857142855"/>
    <n v="3.2631266686443193E-2"/>
    <n v="85"/>
    <n v="79"/>
    <n v="68"/>
    <n v="84"/>
    <n v="97"/>
    <n v="0.14117647058823529"/>
    <n v="0.4264705882352941"/>
  </r>
  <r>
    <n v="11"/>
    <x v="1"/>
    <n v="1112"/>
    <x v="6"/>
    <n v="2"/>
    <n v="57"/>
    <n v="46"/>
    <n v="3259"/>
    <n v="44"/>
    <n v="52"/>
    <n v="70"/>
    <n v="60"/>
    <n v="57"/>
    <n v="0.29545454545454547"/>
    <n v="-0.18571428571428572"/>
    <n v="1.7490027615833077E-2"/>
    <n v="38"/>
    <n v="47"/>
    <n v="62"/>
    <n v="51"/>
    <n v="46"/>
    <n v="0.21052631578947367"/>
    <n v="-0.25806451612903225"/>
  </r>
  <r>
    <n v="11"/>
    <x v="1"/>
    <n v="1114"/>
    <x v="7"/>
    <n v="0"/>
    <n v="0"/>
    <n v="0"/>
    <n v="2905"/>
    <n v="0"/>
    <n v="0"/>
    <n v="0"/>
    <n v="0"/>
    <n v="0"/>
    <n v="0"/>
    <n v="0"/>
    <n v="0"/>
    <n v="0"/>
    <n v="0"/>
    <n v="0"/>
    <n v="0"/>
    <n v="0"/>
    <n v="0"/>
    <n v="0"/>
  </r>
  <r>
    <n v="11"/>
    <x v="1"/>
    <n v="1119"/>
    <x v="8"/>
    <n v="5"/>
    <n v="168"/>
    <n v="151"/>
    <n v="20067"/>
    <n v="173"/>
    <n v="181"/>
    <n v="163"/>
    <n v="173"/>
    <n v="168"/>
    <n v="-2.8901734104046242E-2"/>
    <n v="3.0674846625766871E-2"/>
    <n v="8.3719539542532508E-3"/>
    <n v="158"/>
    <n v="168"/>
    <n v="149"/>
    <n v="158"/>
    <n v="151"/>
    <n v="-4.4303797468354431E-2"/>
    <n v="1.3422818791946308E-2"/>
  </r>
  <r>
    <n v="11"/>
    <x v="1"/>
    <n v="1120"/>
    <x v="9"/>
    <n v="7"/>
    <n v="304"/>
    <n v="266"/>
    <n v="21186"/>
    <n v="268"/>
    <n v="286"/>
    <n v="298"/>
    <n v="296"/>
    <n v="304"/>
    <n v="0.13432835820895522"/>
    <n v="2.0134228187919462E-2"/>
    <n v="1.4349098461247994E-2"/>
    <n v="231"/>
    <n v="243"/>
    <n v="256"/>
    <n v="253"/>
    <n v="266"/>
    <n v="0.15151515151515152"/>
    <n v="3.90625E-2"/>
  </r>
  <r>
    <n v="11"/>
    <x v="1"/>
    <n v="1121"/>
    <x v="10"/>
    <n v="6"/>
    <n v="194"/>
    <n v="163"/>
    <n v="20157"/>
    <n v="142"/>
    <n v="147"/>
    <n v="141"/>
    <n v="188"/>
    <n v="194"/>
    <n v="0.36619718309859156"/>
    <n v="0.37588652482269502"/>
    <n v="9.6244480825519677E-3"/>
    <n v="116"/>
    <n v="111"/>
    <n v="114"/>
    <n v="153"/>
    <n v="163"/>
    <n v="0.40517241379310343"/>
    <n v="0.42982456140350878"/>
  </r>
  <r>
    <n v="11"/>
    <x v="1"/>
    <n v="1122"/>
    <x v="11"/>
    <n v="3"/>
    <n v="120"/>
    <n v="107"/>
    <n v="12536"/>
    <n v="100"/>
    <n v="85"/>
    <n v="95"/>
    <n v="133"/>
    <n v="120"/>
    <n v="0.2"/>
    <n v="0.26315789473684209"/>
    <n v="9.5724313975749844E-3"/>
    <n v="88"/>
    <n v="72"/>
    <n v="84"/>
    <n v="118"/>
    <n v="107"/>
    <n v="0.21590909090909091"/>
    <n v="0.27380952380952384"/>
  </r>
  <r>
    <n v="11"/>
    <x v="1"/>
    <n v="1124"/>
    <x v="12"/>
    <n v="3"/>
    <n v="170"/>
    <n v="137"/>
    <n v="29153"/>
    <n v="149"/>
    <n v="144"/>
    <n v="145"/>
    <n v="145"/>
    <n v="170"/>
    <n v="0.14093959731543623"/>
    <n v="0.17241379310344829"/>
    <n v="5.8313038109285495E-3"/>
    <n v="121"/>
    <n v="115"/>
    <n v="115"/>
    <n v="117"/>
    <n v="137"/>
    <n v="0.13223140495867769"/>
    <n v="0.19130434782608696"/>
  </r>
  <r>
    <n v="11"/>
    <x v="1"/>
    <n v="1127"/>
    <x v="13"/>
    <n v="3"/>
    <n v="52"/>
    <n v="43"/>
    <n v="11795"/>
    <n v="86"/>
    <n v="86"/>
    <n v="63"/>
    <n v="61"/>
    <n v="52"/>
    <n v="-0.39534883720930231"/>
    <n v="-0.17460317460317459"/>
    <n v="4.4086477320898687E-3"/>
    <n v="78"/>
    <n v="73"/>
    <n v="54"/>
    <n v="53"/>
    <n v="43"/>
    <n v="-0.44871794871794873"/>
    <n v="-0.20370370370370369"/>
  </r>
  <r>
    <n v="11"/>
    <x v="1"/>
    <n v="1130"/>
    <x v="14"/>
    <n v="5"/>
    <n v="175"/>
    <n v="154"/>
    <n v="13813"/>
    <n v="148"/>
    <n v="126"/>
    <n v="147"/>
    <n v="158"/>
    <n v="175"/>
    <n v="0.18243243243243243"/>
    <n v="0.19047619047619047"/>
    <n v="1.2669224643451821E-2"/>
    <n v="128"/>
    <n v="110"/>
    <n v="125"/>
    <n v="133"/>
    <n v="154"/>
    <n v="0.203125"/>
    <n v="0.23200000000000001"/>
  </r>
  <r>
    <n v="11"/>
    <x v="1"/>
    <n v="1133"/>
    <x v="15"/>
    <n v="0"/>
    <n v="0"/>
    <n v="0"/>
    <n v="2681"/>
    <n v="0"/>
    <n v="0"/>
    <n v="0"/>
    <n v="0"/>
    <n v="0"/>
    <n v="0"/>
    <n v="0"/>
    <n v="0"/>
    <n v="0"/>
    <n v="0"/>
    <n v="0"/>
    <n v="0"/>
    <n v="0"/>
    <n v="0"/>
    <n v="0"/>
  </r>
  <r>
    <n v="11"/>
    <x v="1"/>
    <n v="1134"/>
    <x v="16"/>
    <n v="4"/>
    <n v="84"/>
    <n v="80"/>
    <n v="3939"/>
    <n v="67"/>
    <n v="64"/>
    <n v="68"/>
    <n v="79"/>
    <n v="84"/>
    <n v="0.2537313432835821"/>
    <n v="0.23529411764705882"/>
    <n v="2.1325209444021324E-2"/>
    <n v="62"/>
    <n v="59"/>
    <n v="63"/>
    <n v="75"/>
    <n v="80"/>
    <n v="0.29032258064516131"/>
    <n v="0.26984126984126983"/>
  </r>
  <r>
    <n v="11"/>
    <x v="1"/>
    <n v="1135"/>
    <x v="17"/>
    <n v="3"/>
    <n v="24"/>
    <n v="23"/>
    <n v="4600"/>
    <n v="0"/>
    <n v="0"/>
    <n v="21"/>
    <n v="24"/>
    <n v="24"/>
    <n v="0"/>
    <n v="0.14285714285714285"/>
    <n v="5.2173913043478265E-3"/>
    <n v="0"/>
    <n v="0"/>
    <n v="16"/>
    <n v="23"/>
    <n v="23"/>
    <n v="0"/>
    <n v="0.4375"/>
  </r>
  <r>
    <n v="11"/>
    <x v="1"/>
    <n v="1144"/>
    <x v="18"/>
    <n v="2"/>
    <n v="16"/>
    <n v="15"/>
    <n v="570"/>
    <n v="29"/>
    <n v="23"/>
    <n v="19"/>
    <n v="16"/>
    <n v="16"/>
    <n v="-0.44827586206896552"/>
    <n v="-0.15789473684210525"/>
    <n v="2.8070175438596492E-2"/>
    <n v="25"/>
    <n v="21"/>
    <n v="18"/>
    <n v="15"/>
    <n v="15"/>
    <n v="-0.4"/>
    <n v="-0.16666666666666666"/>
  </r>
  <r>
    <n v="11"/>
    <x v="1"/>
    <n v="1145"/>
    <x v="19"/>
    <n v="0"/>
    <n v="0"/>
    <n v="0"/>
    <n v="893"/>
    <n v="0"/>
    <n v="0"/>
    <n v="0"/>
    <n v="0"/>
    <n v="0"/>
    <n v="0"/>
    <n v="0"/>
    <n v="0"/>
    <n v="0"/>
    <n v="0"/>
    <n v="0"/>
    <n v="0"/>
    <n v="0"/>
    <n v="0"/>
    <n v="0"/>
  </r>
  <r>
    <n v="11"/>
    <x v="1"/>
    <n v="1146"/>
    <x v="20"/>
    <n v="4"/>
    <n v="157"/>
    <n v="125"/>
    <n v="11715"/>
    <n v="153"/>
    <n v="129"/>
    <n v="145"/>
    <n v="146"/>
    <n v="157"/>
    <n v="2.6143790849673203E-2"/>
    <n v="8.2758620689655171E-2"/>
    <n v="1.3401621852326078E-2"/>
    <n v="128"/>
    <n v="106"/>
    <n v="119"/>
    <n v="115"/>
    <n v="125"/>
    <n v="-2.34375E-2"/>
    <n v="5.0420168067226892E-2"/>
  </r>
  <r>
    <n v="11"/>
    <x v="1"/>
    <n v="1149"/>
    <x v="21"/>
    <n v="19"/>
    <n v="745"/>
    <n v="644"/>
    <n v="43723"/>
    <n v="642"/>
    <n v="639"/>
    <n v="667"/>
    <n v="667"/>
    <n v="745"/>
    <n v="0.16043613707165108"/>
    <n v="0.11694152923538231"/>
    <n v="1.7039086979392996E-2"/>
    <n v="534"/>
    <n v="522"/>
    <n v="559"/>
    <n v="554"/>
    <n v="644"/>
    <n v="0.20599250936329588"/>
    <n v="0.15205724508050089"/>
  </r>
  <r>
    <n v="11"/>
    <x v="1"/>
    <n v="1151"/>
    <x v="22"/>
    <n v="0"/>
    <n v="0"/>
    <n v="0"/>
    <n v="217"/>
    <n v="0"/>
    <n v="0"/>
    <n v="0"/>
    <n v="0"/>
    <n v="0"/>
    <n v="0"/>
    <n v="0"/>
    <n v="0"/>
    <n v="0"/>
    <n v="0"/>
    <n v="0"/>
    <n v="0"/>
    <n v="0"/>
    <n v="0"/>
    <n v="0"/>
  </r>
  <r>
    <n v="11"/>
    <x v="1"/>
    <n v="1160"/>
    <x v="23"/>
    <n v="2"/>
    <n v="53"/>
    <n v="41"/>
    <n v="9069"/>
    <n v="55"/>
    <n v="57"/>
    <n v="62"/>
    <n v="63"/>
    <n v="53"/>
    <n v="-3.6363636363636362E-2"/>
    <n v="-0.14516129032258066"/>
    <n v="5.8440842430256918E-3"/>
    <n v="46"/>
    <n v="48"/>
    <n v="52"/>
    <n v="55"/>
    <n v="41"/>
    <n v="-0.10869565217391304"/>
    <n v="-0.21153846153846154"/>
  </r>
  <r>
    <n v="15"/>
    <x v="2"/>
    <n v="1505"/>
    <x v="24"/>
    <n v="6"/>
    <n v="217"/>
    <n v="179"/>
    <n v="24578"/>
    <n v="181"/>
    <n v="182"/>
    <n v="196"/>
    <n v="219"/>
    <n v="217"/>
    <n v="0.19889502762430938"/>
    <n v="0.10714285714285714"/>
    <n v="8.82903409553259E-3"/>
    <n v="160"/>
    <n v="154"/>
    <n v="173"/>
    <n v="187"/>
    <n v="179"/>
    <n v="0.11874999999999999"/>
    <n v="3.4682080924855488E-2"/>
  </r>
  <r>
    <n v="15"/>
    <x v="2"/>
    <n v="1506"/>
    <x v="25"/>
    <n v="10"/>
    <n v="371"/>
    <n v="329"/>
    <n v="33163"/>
    <n v="362"/>
    <n v="356"/>
    <n v="361"/>
    <n v="387"/>
    <n v="371"/>
    <n v="2.4861878453038673E-2"/>
    <n v="2.7700831024930747E-2"/>
    <n v="1.1187166420408286E-2"/>
    <n v="321"/>
    <n v="320"/>
    <n v="321"/>
    <n v="338"/>
    <n v="329"/>
    <n v="2.4922118380062305E-2"/>
    <n v="2.4922118380062305E-2"/>
  </r>
  <r>
    <n v="15"/>
    <x v="2"/>
    <n v="1508"/>
    <x v="26"/>
    <n v="24"/>
    <n v="1135"/>
    <n v="954"/>
    <n v="59198"/>
    <n v="1041"/>
    <n v="1095"/>
    <n v="1083"/>
    <n v="1109"/>
    <n v="1135"/>
    <n v="9.0297790585975021E-2"/>
    <n v="4.8014773776546629E-2"/>
    <n v="1.9172945031926753E-2"/>
    <n v="874"/>
    <n v="932"/>
    <n v="920"/>
    <n v="934"/>
    <n v="954"/>
    <n v="9.1533180778032033E-2"/>
    <n v="3.6956521739130437E-2"/>
  </r>
  <r>
    <n v="15"/>
    <x v="2"/>
    <n v="1511"/>
    <x v="27"/>
    <n v="4"/>
    <n v="111"/>
    <n v="101"/>
    <n v="3048"/>
    <n v="92"/>
    <n v="92"/>
    <n v="87"/>
    <n v="110"/>
    <n v="111"/>
    <n v="0.20652173913043478"/>
    <n v="0.27586206896551724"/>
    <n v="3.6417322834645667E-2"/>
    <n v="77"/>
    <n v="80"/>
    <n v="77"/>
    <n v="99"/>
    <n v="101"/>
    <n v="0.31168831168831168"/>
    <n v="0.31168831168831168"/>
  </r>
  <r>
    <n v="15"/>
    <x v="2"/>
    <n v="1514"/>
    <x v="28"/>
    <n v="3"/>
    <n v="102"/>
    <n v="93"/>
    <n v="2435"/>
    <n v="81"/>
    <n v="91"/>
    <n v="99"/>
    <n v="95"/>
    <n v="102"/>
    <n v="0.25925925925925924"/>
    <n v="3.0303030303030304E-2"/>
    <n v="4.1889117043121149E-2"/>
    <n v="71"/>
    <n v="82"/>
    <n v="89"/>
    <n v="85"/>
    <n v="93"/>
    <n v="0.30985915492957744"/>
    <n v="4.49438202247191E-2"/>
  </r>
  <r>
    <n v="15"/>
    <x v="2"/>
    <n v="1515"/>
    <x v="29"/>
    <n v="4"/>
    <n v="98"/>
    <n v="79"/>
    <n v="9031"/>
    <n v="90"/>
    <n v="98"/>
    <n v="85"/>
    <n v="98"/>
    <n v="98"/>
    <n v="8.8888888888888892E-2"/>
    <n v="0.15294117647058825"/>
    <n v="1.0851511460524859E-2"/>
    <n v="73"/>
    <n v="81"/>
    <n v="70"/>
    <n v="81"/>
    <n v="79"/>
    <n v="8.2191780821917804E-2"/>
    <n v="0.12857142857142856"/>
  </r>
  <r>
    <n v="15"/>
    <x v="2"/>
    <n v="1516"/>
    <x v="30"/>
    <n v="5"/>
    <n v="204"/>
    <n v="170"/>
    <n v="8862"/>
    <n v="233"/>
    <n v="216"/>
    <n v="175"/>
    <n v="196"/>
    <n v="204"/>
    <n v="-0.12446351931330472"/>
    <n v="0.1657142857142857"/>
    <n v="2.3019634394041977E-2"/>
    <n v="192"/>
    <n v="182"/>
    <n v="143"/>
    <n v="169"/>
    <n v="170"/>
    <n v="-0.11458333333333333"/>
    <n v="0.1888111888111888"/>
  </r>
  <r>
    <n v="15"/>
    <x v="2"/>
    <n v="1517"/>
    <x v="31"/>
    <n v="4"/>
    <n v="111"/>
    <n v="92"/>
    <n v="5320"/>
    <n v="96"/>
    <n v="98"/>
    <n v="109"/>
    <n v="124"/>
    <n v="111"/>
    <n v="0.15625"/>
    <n v="1.834862385321101E-2"/>
    <n v="2.0864661654135339E-2"/>
    <n v="78"/>
    <n v="81"/>
    <n v="93"/>
    <n v="107"/>
    <n v="92"/>
    <n v="0.17948717948717949"/>
    <n v="-1.0752688172043012E-2"/>
  </r>
  <r>
    <n v="15"/>
    <x v="2"/>
    <n v="1520"/>
    <x v="32"/>
    <n v="5"/>
    <n v="162"/>
    <n v="145"/>
    <n v="11055"/>
    <n v="103"/>
    <n v="116"/>
    <n v="129"/>
    <n v="146"/>
    <n v="162"/>
    <n v="0.57281553398058249"/>
    <n v="0.2558139534883721"/>
    <n v="1.4654002713704206E-2"/>
    <n v="90"/>
    <n v="103"/>
    <n v="117"/>
    <n v="133"/>
    <n v="145"/>
    <n v="0.61111111111111116"/>
    <n v="0.23931623931623933"/>
  </r>
  <r>
    <n v="15"/>
    <x v="2"/>
    <n v="1525"/>
    <x v="33"/>
    <n v="2"/>
    <n v="45"/>
    <n v="33"/>
    <n v="4380"/>
    <n v="32"/>
    <n v="32"/>
    <n v="50"/>
    <n v="48"/>
    <n v="45"/>
    <n v="0.40625"/>
    <n v="-0.1"/>
    <n v="1.0273972602739725E-2"/>
    <n v="23"/>
    <n v="23"/>
    <n v="38"/>
    <n v="37"/>
    <n v="33"/>
    <n v="0.43478260869565216"/>
    <n v="-0.13157894736842105"/>
  </r>
  <r>
    <n v="15"/>
    <x v="2"/>
    <n v="1528"/>
    <x v="34"/>
    <n v="4"/>
    <n v="125"/>
    <n v="104"/>
    <n v="7626"/>
    <n v="90"/>
    <n v="106"/>
    <n v="107"/>
    <n v="118"/>
    <n v="125"/>
    <n v="0.3888888888888889"/>
    <n v="0.16822429906542055"/>
    <n v="1.6391292945187517E-2"/>
    <n v="72"/>
    <n v="87"/>
    <n v="92"/>
    <n v="104"/>
    <n v="104"/>
    <n v="0.44444444444444442"/>
    <n v="0.13043478260869565"/>
  </r>
  <r>
    <n v="15"/>
    <x v="2"/>
    <n v="1531"/>
    <x v="35"/>
    <n v="6"/>
    <n v="226"/>
    <n v="193"/>
    <n v="9759"/>
    <n v="196"/>
    <n v="214"/>
    <n v="206"/>
    <n v="210"/>
    <n v="226"/>
    <n v="0.15306122448979592"/>
    <n v="9.7087378640776698E-2"/>
    <n v="2.3158110462137515E-2"/>
    <n v="166"/>
    <n v="189"/>
    <n v="181"/>
    <n v="180"/>
    <n v="193"/>
    <n v="0.16265060240963855"/>
    <n v="6.6298342541436461E-2"/>
  </r>
  <r>
    <n v="15"/>
    <x v="2"/>
    <n v="1532"/>
    <x v="36"/>
    <n v="3"/>
    <n v="130"/>
    <n v="111"/>
    <n v="8773"/>
    <n v="119"/>
    <n v="116"/>
    <n v="117"/>
    <n v="122"/>
    <n v="130"/>
    <n v="9.2436974789915971E-2"/>
    <n v="0.1111111111111111"/>
    <n v="1.4818192180553972E-2"/>
    <n v="95"/>
    <n v="99"/>
    <n v="99"/>
    <n v="103"/>
    <n v="111"/>
    <n v="0.16842105263157894"/>
    <n v="0.12121212121212122"/>
  </r>
  <r>
    <n v="15"/>
    <x v="2"/>
    <n v="1535"/>
    <x v="37"/>
    <n v="6"/>
    <n v="177"/>
    <n v="150"/>
    <n v="7242"/>
    <n v="147"/>
    <n v="169"/>
    <n v="172"/>
    <n v="165"/>
    <n v="177"/>
    <n v="0.20408163265306123"/>
    <n v="2.9069767441860465E-2"/>
    <n v="2.444076222038111E-2"/>
    <n v="128"/>
    <n v="150"/>
    <n v="151"/>
    <n v="141"/>
    <n v="150"/>
    <n v="0.171875"/>
    <n v="-6.6225165562913907E-3"/>
  </r>
  <r>
    <n v="15"/>
    <x v="2"/>
    <n v="1539"/>
    <x v="38"/>
    <n v="3"/>
    <n v="118"/>
    <n v="101"/>
    <n v="7196"/>
    <n v="79"/>
    <n v="87"/>
    <n v="95"/>
    <n v="110"/>
    <n v="118"/>
    <n v="0.49367088607594939"/>
    <n v="0.24210526315789474"/>
    <n v="1.6397998888271263E-2"/>
    <n v="67"/>
    <n v="72"/>
    <n v="79"/>
    <n v="90"/>
    <n v="101"/>
    <n v="0.5074626865671642"/>
    <n v="0.27848101265822783"/>
  </r>
  <r>
    <n v="15"/>
    <x v="2"/>
    <n v="1547"/>
    <x v="39"/>
    <n v="3"/>
    <n v="45"/>
    <n v="39"/>
    <n v="3759"/>
    <n v="47"/>
    <n v="49"/>
    <n v="49"/>
    <n v="42"/>
    <n v="45"/>
    <n v="-4.2553191489361701E-2"/>
    <n v="-8.1632653061224483E-2"/>
    <n v="1.1971268954509178E-2"/>
    <n v="33"/>
    <n v="39"/>
    <n v="39"/>
    <n v="33"/>
    <n v="39"/>
    <n v="0.18181818181818182"/>
    <n v="0"/>
  </r>
  <r>
    <n v="15"/>
    <x v="2"/>
    <n v="1554"/>
    <x v="40"/>
    <n v="1"/>
    <n v="43"/>
    <n v="32"/>
    <n v="5992"/>
    <n v="44"/>
    <n v="46"/>
    <n v="45"/>
    <n v="40"/>
    <n v="43"/>
    <n v="-2.2727272727272728E-2"/>
    <n v="-4.4444444444444446E-2"/>
    <n v="7.1762349799732979E-3"/>
    <n v="34"/>
    <n v="35"/>
    <n v="37"/>
    <n v="31"/>
    <n v="32"/>
    <n v="-5.8823529411764705E-2"/>
    <n v="-0.13513513513513514"/>
  </r>
  <r>
    <n v="15"/>
    <x v="2"/>
    <n v="1557"/>
    <x v="41"/>
    <n v="0"/>
    <n v="0"/>
    <n v="0"/>
    <n v="2708"/>
    <n v="0"/>
    <n v="0"/>
    <n v="0"/>
    <n v="0"/>
    <n v="0"/>
    <n v="0"/>
    <n v="0"/>
    <n v="0"/>
    <n v="0"/>
    <n v="0"/>
    <n v="0"/>
    <n v="0"/>
    <n v="0"/>
    <n v="0"/>
    <n v="0"/>
  </r>
  <r>
    <n v="15"/>
    <x v="2"/>
    <n v="1560"/>
    <x v="42"/>
    <n v="2"/>
    <n v="44"/>
    <n v="36"/>
    <n v="3077"/>
    <n v="30"/>
    <n v="31"/>
    <n v="35"/>
    <n v="42"/>
    <n v="44"/>
    <n v="0.46666666666666667"/>
    <n v="0.25714285714285712"/>
    <n v="1.4299642508937277E-2"/>
    <n v="28"/>
    <n v="25"/>
    <n v="27"/>
    <n v="34"/>
    <n v="36"/>
    <n v="0.2857142857142857"/>
    <n v="0.33333333333333331"/>
  </r>
  <r>
    <n v="15"/>
    <x v="2"/>
    <n v="1563"/>
    <x v="43"/>
    <n v="2"/>
    <n v="69"/>
    <n v="58"/>
    <n v="7193"/>
    <n v="45"/>
    <n v="43"/>
    <n v="58"/>
    <n v="75"/>
    <n v="69"/>
    <n v="0.53333333333333333"/>
    <n v="0.18965517241379309"/>
    <n v="9.5926595300987079E-3"/>
    <n v="37"/>
    <n v="40"/>
    <n v="49"/>
    <n v="63"/>
    <n v="58"/>
    <n v="0.56756756756756754"/>
    <n v="0.18367346938775511"/>
  </r>
  <r>
    <n v="15"/>
    <x v="2"/>
    <n v="1566"/>
    <x v="44"/>
    <n v="3"/>
    <n v="69"/>
    <n v="58"/>
    <n v="5950"/>
    <n v="72"/>
    <n v="74"/>
    <n v="75"/>
    <n v="71"/>
    <n v="69"/>
    <n v="-4.1666666666666664E-2"/>
    <n v="-0.08"/>
    <n v="1.1596638655462186E-2"/>
    <n v="58"/>
    <n v="62"/>
    <n v="62"/>
    <n v="58"/>
    <n v="58"/>
    <n v="0"/>
    <n v="-6.4516129032258063E-2"/>
  </r>
  <r>
    <n v="15"/>
    <x v="2"/>
    <n v="1573"/>
    <x v="45"/>
    <n v="2"/>
    <n v="74"/>
    <n v="67"/>
    <n v="2168"/>
    <n v="64"/>
    <n v="86"/>
    <n v="85"/>
    <n v="86"/>
    <n v="74"/>
    <n v="0.15625"/>
    <n v="-0.12941176470588237"/>
    <n v="3.4132841328413287E-2"/>
    <n v="58"/>
    <n v="78"/>
    <n v="77"/>
    <n v="76"/>
    <n v="67"/>
    <n v="0.15517241379310345"/>
    <n v="-0.12987012987012986"/>
  </r>
  <r>
    <n v="15"/>
    <x v="2"/>
    <n v="1576"/>
    <x v="46"/>
    <n v="2"/>
    <n v="29"/>
    <n v="27"/>
    <n v="3394"/>
    <n v="39"/>
    <n v="40"/>
    <n v="36"/>
    <n v="33"/>
    <n v="29"/>
    <n v="-0.25641025641025639"/>
    <n v="-0.19444444444444445"/>
    <n v="8.5444902769593392E-3"/>
    <n v="25"/>
    <n v="38"/>
    <n v="33"/>
    <n v="31"/>
    <n v="27"/>
    <n v="0.08"/>
    <n v="-0.18181818181818182"/>
  </r>
  <r>
    <n v="15"/>
    <x v="2"/>
    <n v="1577"/>
    <x v="47"/>
    <n v="7"/>
    <n v="272"/>
    <n v="248"/>
    <n v="11131"/>
    <n v="223"/>
    <n v="255"/>
    <n v="261"/>
    <n v="270"/>
    <n v="272"/>
    <n v="0.21973094170403587"/>
    <n v="4.2145593869731802E-2"/>
    <n v="2.4436259096217772E-2"/>
    <n v="200"/>
    <n v="230"/>
    <n v="233"/>
    <n v="243"/>
    <n v="248"/>
    <n v="0.24"/>
    <n v="6.4377682403433473E-2"/>
  </r>
  <r>
    <n v="15"/>
    <x v="2"/>
    <n v="1578"/>
    <x v="48"/>
    <n v="5"/>
    <n v="152"/>
    <n v="123"/>
    <n v="2506"/>
    <n v="120"/>
    <n v="134"/>
    <n v="151"/>
    <n v="148"/>
    <n v="152"/>
    <n v="0.26666666666666666"/>
    <n v="6.6225165562913907E-3"/>
    <n v="6.0654429369513166E-2"/>
    <n v="99"/>
    <n v="111"/>
    <n v="124"/>
    <n v="122"/>
    <n v="123"/>
    <n v="0.24242424242424243"/>
    <n v="-8.0645161290322578E-3"/>
  </r>
  <r>
    <n v="15"/>
    <x v="2"/>
    <n v="1579"/>
    <x v="49"/>
    <n v="4"/>
    <n v="123"/>
    <n v="114"/>
    <n v="13460"/>
    <n v="99"/>
    <n v="99"/>
    <n v="113"/>
    <n v="116"/>
    <n v="123"/>
    <n v="0.24242424242424243"/>
    <n v="8.8495575221238937E-2"/>
    <n v="9.1381872213967315E-3"/>
    <n v="81"/>
    <n v="92"/>
    <n v="106"/>
    <n v="106"/>
    <n v="114"/>
    <n v="0.40740740740740738"/>
    <n v="7.5471698113207544E-2"/>
  </r>
  <r>
    <n v="15"/>
    <x v="2"/>
    <n v="1580"/>
    <x v="50"/>
    <n v="7"/>
    <n v="237"/>
    <n v="205"/>
    <n v="9409"/>
    <n v="217"/>
    <n v="224"/>
    <n v="257"/>
    <n v="239"/>
    <n v="237"/>
    <n v="9.2165898617511524E-2"/>
    <n v="-7.7821011673151752E-2"/>
    <n v="2.5188649165692422E-2"/>
    <n v="184"/>
    <n v="194"/>
    <n v="229"/>
    <n v="215"/>
    <n v="205"/>
    <n v="0.11413043478260869"/>
    <n v="-0.10480349344978165"/>
  </r>
  <r>
    <n v="18"/>
    <x v="3"/>
    <n v="1804"/>
    <x v="51"/>
    <n v="14"/>
    <n v="466"/>
    <n v="396"/>
    <n v="53725"/>
    <n v="428"/>
    <n v="445"/>
    <n v="432"/>
    <n v="457"/>
    <n v="466"/>
    <n v="8.8785046728971959E-2"/>
    <n v="7.8703703703703706E-2"/>
    <n v="8.6738017682643082E-3"/>
    <n v="375"/>
    <n v="392"/>
    <n v="379"/>
    <n v="396"/>
    <n v="396"/>
    <n v="5.6000000000000001E-2"/>
    <n v="4.4854881266490766E-2"/>
  </r>
  <r>
    <n v="18"/>
    <x v="3"/>
    <n v="1806"/>
    <x v="52"/>
    <n v="8"/>
    <n v="279"/>
    <n v="258"/>
    <n v="21591"/>
    <n v="284"/>
    <n v="278"/>
    <n v="260"/>
    <n v="273"/>
    <n v="279"/>
    <n v="-1.7605633802816902E-2"/>
    <n v="7.3076923076923081E-2"/>
    <n v="1.2922050854522717E-2"/>
    <n v="258"/>
    <n v="262"/>
    <n v="242"/>
    <n v="255"/>
    <n v="258"/>
    <n v="0"/>
    <n v="6.6115702479338845E-2"/>
  </r>
  <r>
    <n v="18"/>
    <x v="3"/>
    <n v="1811"/>
    <x v="53"/>
    <n v="2"/>
    <n v="15"/>
    <n v="12"/>
    <n v="1374"/>
    <n v="29"/>
    <n v="26"/>
    <n v="31"/>
    <n v="15"/>
    <n v="15"/>
    <n v="-0.48275862068965519"/>
    <n v="-0.5161290322580645"/>
    <n v="1.0917030567685589E-2"/>
    <n v="22"/>
    <n v="19"/>
    <n v="23"/>
    <n v="12"/>
    <n v="12"/>
    <n v="-0.45454545454545453"/>
    <n v="-0.47826086956521741"/>
  </r>
  <r>
    <n v="18"/>
    <x v="3"/>
    <n v="1812"/>
    <x v="54"/>
    <n v="2"/>
    <n v="54"/>
    <n v="49"/>
    <n v="1979"/>
    <n v="45"/>
    <n v="48"/>
    <n v="57"/>
    <n v="59"/>
    <n v="54"/>
    <n v="0.2"/>
    <n v="-5.2631578947368418E-2"/>
    <n v="2.7286508337544216E-2"/>
    <n v="37"/>
    <n v="39"/>
    <n v="49"/>
    <n v="51"/>
    <n v="49"/>
    <n v="0.32432432432432434"/>
    <n v="0"/>
  </r>
  <r>
    <n v="18"/>
    <x v="3"/>
    <n v="1813"/>
    <x v="55"/>
    <n v="3"/>
    <n v="146"/>
    <n v="135"/>
    <n v="7838"/>
    <n v="116"/>
    <n v="151"/>
    <n v="126"/>
    <n v="131"/>
    <n v="146"/>
    <n v="0.25862068965517243"/>
    <n v="0.15873015873015872"/>
    <n v="1.8627200816534829E-2"/>
    <n v="108"/>
    <n v="139"/>
    <n v="117"/>
    <n v="121"/>
    <n v="135"/>
    <n v="0.25"/>
    <n v="0.15384615384615385"/>
  </r>
  <r>
    <n v="18"/>
    <x v="3"/>
    <n v="1815"/>
    <x v="56"/>
    <n v="2"/>
    <n v="48"/>
    <n v="39"/>
    <n v="1207"/>
    <n v="31"/>
    <n v="33"/>
    <n v="41"/>
    <n v="49"/>
    <n v="48"/>
    <n v="0.54838709677419351"/>
    <n v="0.17073170731707318"/>
    <n v="3.9768019884009943E-2"/>
    <n v="25"/>
    <n v="26"/>
    <n v="34"/>
    <n v="42"/>
    <n v="39"/>
    <n v="0.56000000000000005"/>
    <n v="0.14705882352941177"/>
  </r>
  <r>
    <n v="18"/>
    <x v="3"/>
    <n v="1816"/>
    <x v="57"/>
    <n v="1"/>
    <n v="23"/>
    <n v="17"/>
    <n v="470"/>
    <n v="20"/>
    <n v="24"/>
    <n v="26"/>
    <n v="29"/>
    <n v="23"/>
    <n v="0.15"/>
    <n v="-0.11538461538461539"/>
    <n v="4.8936170212765959E-2"/>
    <n v="13"/>
    <n v="19"/>
    <n v="21"/>
    <n v="23"/>
    <n v="17"/>
    <n v="0.30769230769230771"/>
    <n v="-0.19047619047619047"/>
  </r>
  <r>
    <n v="18"/>
    <x v="3"/>
    <n v="1818"/>
    <x v="58"/>
    <n v="0"/>
    <n v="0"/>
    <n v="0"/>
    <n v="1888"/>
    <n v="0"/>
    <n v="0"/>
    <n v="0"/>
    <n v="0"/>
    <n v="0"/>
    <n v="0"/>
    <n v="0"/>
    <n v="0"/>
    <n v="0"/>
    <n v="0"/>
    <n v="0"/>
    <n v="0"/>
    <n v="0"/>
    <n v="0"/>
    <n v="0"/>
  </r>
  <r>
    <n v="18"/>
    <x v="3"/>
    <n v="1820"/>
    <x v="59"/>
    <n v="3"/>
    <n v="77"/>
    <n v="63"/>
    <n v="7465"/>
    <n v="65"/>
    <n v="66"/>
    <n v="87"/>
    <n v="75"/>
    <n v="77"/>
    <n v="0.18461538461538463"/>
    <n v="-0.11494252873563218"/>
    <n v="1.0314802411252511E-2"/>
    <n v="59"/>
    <n v="59"/>
    <n v="65"/>
    <n v="56"/>
    <n v="63"/>
    <n v="6.7796610169491525E-2"/>
    <n v="-3.0769230769230771E-2"/>
  </r>
  <r>
    <n v="18"/>
    <x v="3"/>
    <n v="1822"/>
    <x v="60"/>
    <n v="1"/>
    <n v="41"/>
    <n v="40"/>
    <n v="2354"/>
    <n v="36"/>
    <n v="44"/>
    <n v="45"/>
    <n v="39"/>
    <n v="41"/>
    <n v="0.1388888888888889"/>
    <n v="-8.8888888888888892E-2"/>
    <n v="1.7417162276975363E-2"/>
    <n v="35"/>
    <n v="43"/>
    <n v="44"/>
    <n v="38"/>
    <n v="40"/>
    <n v="0.14285714285714285"/>
    <n v="-9.0909090909090912E-2"/>
  </r>
  <r>
    <n v="18"/>
    <x v="3"/>
    <n v="1824"/>
    <x v="61"/>
    <n v="3"/>
    <n v="141"/>
    <n v="131"/>
    <n v="13475"/>
    <n v="100"/>
    <n v="108"/>
    <n v="126"/>
    <n v="141"/>
    <n v="141"/>
    <n v="0.41"/>
    <n v="0.11904761904761904"/>
    <n v="1.0463821892393321E-2"/>
    <n v="86"/>
    <n v="95"/>
    <n v="109"/>
    <n v="124"/>
    <n v="131"/>
    <n v="0.52325581395348841"/>
    <n v="0.20183486238532111"/>
  </r>
  <r>
    <n v="18"/>
    <x v="3"/>
    <n v="1825"/>
    <x v="62"/>
    <n v="1"/>
    <n v="10"/>
    <n v="9"/>
    <n v="1430"/>
    <n v="7"/>
    <n v="9"/>
    <n v="9"/>
    <n v="10"/>
    <n v="10"/>
    <n v="0.42857142857142855"/>
    <n v="0.1111111111111111"/>
    <n v="6.993006993006993E-3"/>
    <n v="3"/>
    <n v="5"/>
    <n v="5"/>
    <n v="9"/>
    <n v="9"/>
    <n v="2"/>
    <n v="0.8"/>
  </r>
  <r>
    <n v="18"/>
    <x v="3"/>
    <n v="1826"/>
    <x v="63"/>
    <n v="1"/>
    <n v="11"/>
    <n v="7"/>
    <n v="1274"/>
    <n v="13"/>
    <n v="13"/>
    <n v="11"/>
    <n v="11"/>
    <n v="11"/>
    <n v="-0.15384615384615385"/>
    <n v="0"/>
    <n v="8.634222919937205E-3"/>
    <n v="9"/>
    <n v="9"/>
    <n v="7"/>
    <n v="7"/>
    <n v="7"/>
    <n v="-0.22222222222222221"/>
    <n v="0"/>
  </r>
  <r>
    <n v="18"/>
    <x v="3"/>
    <n v="1827"/>
    <x v="64"/>
    <n v="1"/>
    <n v="24"/>
    <n v="23"/>
    <n v="1447"/>
    <n v="25"/>
    <n v="20"/>
    <n v="22"/>
    <n v="21"/>
    <n v="24"/>
    <n v="-0.04"/>
    <n v="9.0909090909090912E-2"/>
    <n v="1.6586040082930201E-2"/>
    <n v="24"/>
    <n v="19"/>
    <n v="21"/>
    <n v="20"/>
    <n v="23"/>
    <n v="-4.1666666666666664E-2"/>
    <n v="9.5238095238095233E-2"/>
  </r>
  <r>
    <n v="18"/>
    <x v="3"/>
    <n v="1828"/>
    <x v="65"/>
    <n v="0"/>
    <n v="0"/>
    <n v="0"/>
    <n v="1770"/>
    <n v="0"/>
    <n v="0"/>
    <n v="0"/>
    <n v="0"/>
    <n v="0"/>
    <n v="0"/>
    <n v="0"/>
    <n v="0"/>
    <n v="0"/>
    <n v="0"/>
    <n v="0"/>
    <n v="0"/>
    <n v="0"/>
    <n v="0"/>
    <n v="0"/>
  </r>
  <r>
    <n v="18"/>
    <x v="3"/>
    <n v="1832"/>
    <x v="66"/>
    <n v="3"/>
    <n v="100"/>
    <n v="76"/>
    <n v="4485"/>
    <n v="66"/>
    <n v="77"/>
    <n v="94"/>
    <n v="84"/>
    <n v="100"/>
    <n v="0.51515151515151514"/>
    <n v="6.3829787234042548E-2"/>
    <n v="2.2296544035674472E-2"/>
    <n v="53"/>
    <n v="61"/>
    <n v="77"/>
    <n v="65"/>
    <n v="76"/>
    <n v="0.43396226415094341"/>
    <n v="-1.2987012987012988E-2"/>
  </r>
  <r>
    <n v="18"/>
    <x v="3"/>
    <n v="1833"/>
    <x v="67"/>
    <n v="8"/>
    <n v="340"/>
    <n v="305"/>
    <n v="25927"/>
    <n v="318"/>
    <n v="346"/>
    <n v="334"/>
    <n v="345"/>
    <n v="340"/>
    <n v="6.9182389937106917E-2"/>
    <n v="1.7964071856287425E-2"/>
    <n v="1.3113742430670729E-2"/>
    <n v="272"/>
    <n v="317"/>
    <n v="304"/>
    <n v="314"/>
    <n v="305"/>
    <n v="0.12132352941176471"/>
    <n v="3.2894736842105261E-3"/>
  </r>
  <r>
    <n v="18"/>
    <x v="3"/>
    <n v="1834"/>
    <x v="68"/>
    <n v="1"/>
    <n v="0"/>
    <n v="0"/>
    <n v="1948"/>
    <n v="0"/>
    <n v="0"/>
    <n v="0"/>
    <n v="0"/>
    <n v="0"/>
    <n v="0"/>
    <n v="0"/>
    <n v="0"/>
    <n v="0"/>
    <n v="0"/>
    <n v="0"/>
    <n v="0"/>
    <n v="0"/>
    <n v="0"/>
    <n v="0"/>
  </r>
  <r>
    <n v="18"/>
    <x v="3"/>
    <n v="1835"/>
    <x v="69"/>
    <n v="0"/>
    <n v="0"/>
    <n v="0"/>
    <n v="463"/>
    <n v="0"/>
    <n v="0"/>
    <n v="0"/>
    <n v="0"/>
    <n v="0"/>
    <n v="0"/>
    <n v="0"/>
    <n v="0"/>
    <n v="0"/>
    <n v="0"/>
    <n v="0"/>
    <n v="0"/>
    <n v="0"/>
    <n v="0"/>
    <n v="0"/>
  </r>
  <r>
    <n v="18"/>
    <x v="3"/>
    <n v="1836"/>
    <x v="70"/>
    <n v="0"/>
    <n v="0"/>
    <n v="0"/>
    <n v="1160"/>
    <n v="0"/>
    <n v="0"/>
    <n v="0"/>
    <n v="0"/>
    <n v="0"/>
    <n v="0"/>
    <n v="0"/>
    <n v="0"/>
    <n v="0"/>
    <n v="0"/>
    <n v="0"/>
    <n v="0"/>
    <n v="0"/>
    <n v="0"/>
    <n v="0"/>
  </r>
  <r>
    <n v="18"/>
    <x v="3"/>
    <n v="1837"/>
    <x v="71"/>
    <n v="7"/>
    <n v="162"/>
    <n v="143"/>
    <n v="6104"/>
    <n v="170"/>
    <n v="177"/>
    <n v="186"/>
    <n v="184"/>
    <n v="162"/>
    <n v="-4.7058823529411764E-2"/>
    <n v="-0.12903225806451613"/>
    <n v="2.6539973787680211E-2"/>
    <n v="147"/>
    <n v="160"/>
    <n v="166"/>
    <n v="163"/>
    <n v="143"/>
    <n v="-2.7210884353741496E-2"/>
    <n v="-0.13855421686746988"/>
  </r>
  <r>
    <n v="18"/>
    <x v="3"/>
    <n v="1838"/>
    <x v="72"/>
    <n v="1"/>
    <n v="0"/>
    <n v="0"/>
    <n v="2003"/>
    <n v="0"/>
    <n v="0"/>
    <n v="0"/>
    <n v="0"/>
    <n v="0"/>
    <n v="0"/>
    <n v="0"/>
    <n v="0"/>
    <n v="0"/>
    <n v="0"/>
    <n v="0"/>
    <n v="0"/>
    <n v="0"/>
    <n v="0"/>
    <n v="0"/>
  </r>
  <r>
    <n v="18"/>
    <x v="3"/>
    <n v="1839"/>
    <x v="73"/>
    <n v="0"/>
    <n v="0"/>
    <n v="0"/>
    <n v="1059"/>
    <n v="0"/>
    <n v="0"/>
    <n v="0"/>
    <n v="0"/>
    <n v="0"/>
    <n v="0"/>
    <n v="0"/>
    <n v="0"/>
    <n v="0"/>
    <n v="0"/>
    <n v="0"/>
    <n v="0"/>
    <n v="0"/>
    <n v="0"/>
    <n v="0"/>
  </r>
  <r>
    <n v="18"/>
    <x v="3"/>
    <n v="1840"/>
    <x v="74"/>
    <n v="1"/>
    <n v="37"/>
    <n v="37"/>
    <n v="4822"/>
    <n v="30"/>
    <n v="36"/>
    <n v="37"/>
    <n v="36"/>
    <n v="37"/>
    <n v="0.23333333333333334"/>
    <n v="0"/>
    <n v="7.6731646619659895E-3"/>
    <n v="24"/>
    <n v="35"/>
    <n v="37"/>
    <n v="35"/>
    <n v="37"/>
    <n v="0.54166666666666663"/>
    <n v="0"/>
  </r>
  <r>
    <n v="18"/>
    <x v="3"/>
    <n v="1841"/>
    <x v="75"/>
    <n v="6"/>
    <n v="137"/>
    <n v="115"/>
    <n v="9805"/>
    <n v="144"/>
    <n v="132"/>
    <n v="145"/>
    <n v="137"/>
    <n v="137"/>
    <n v="-4.8611111111111112E-2"/>
    <n v="-5.5172413793103448E-2"/>
    <n v="1.3972463029066802E-2"/>
    <n v="123"/>
    <n v="111"/>
    <n v="126"/>
    <n v="120"/>
    <n v="115"/>
    <n v="-6.5040650406504072E-2"/>
    <n v="-8.7301587301587297E-2"/>
  </r>
  <r>
    <n v="18"/>
    <x v="3"/>
    <n v="1845"/>
    <x v="76"/>
    <n v="2"/>
    <n v="50"/>
    <n v="47"/>
    <n v="1851"/>
    <n v="46"/>
    <n v="45"/>
    <n v="45"/>
    <n v="48"/>
    <n v="50"/>
    <n v="8.6956521739130432E-2"/>
    <n v="0.1111111111111111"/>
    <n v="2.7012425715829281E-2"/>
    <n v="34"/>
    <n v="35"/>
    <n v="35"/>
    <n v="38"/>
    <n v="47"/>
    <n v="0.38235294117647056"/>
    <n v="0.34285714285714286"/>
  </r>
  <r>
    <n v="18"/>
    <x v="3"/>
    <n v="1848"/>
    <x v="77"/>
    <n v="2"/>
    <n v="70"/>
    <n v="68"/>
    <n v="2662"/>
    <n v="70"/>
    <n v="73"/>
    <n v="68"/>
    <n v="71"/>
    <n v="70"/>
    <n v="0"/>
    <n v="2.9411764705882353E-2"/>
    <n v="2.6296018031555221E-2"/>
    <n v="68"/>
    <n v="71"/>
    <n v="66"/>
    <n v="69"/>
    <n v="68"/>
    <n v="0"/>
    <n v="3.0303030303030304E-2"/>
  </r>
  <r>
    <n v="18"/>
    <x v="3"/>
    <n v="1851"/>
    <x v="78"/>
    <n v="4"/>
    <n v="78"/>
    <n v="64"/>
    <n v="2067"/>
    <n v="96"/>
    <n v="94"/>
    <n v="97"/>
    <n v="85"/>
    <n v="78"/>
    <n v="-0.1875"/>
    <n v="-0.19587628865979381"/>
    <n v="3.7735849056603772E-2"/>
    <n v="73"/>
    <n v="74"/>
    <n v="82"/>
    <n v="70"/>
    <n v="64"/>
    <n v="-0.12328767123287671"/>
    <n v="-0.21951219512195122"/>
  </r>
  <r>
    <n v="18"/>
    <x v="3"/>
    <n v="1853"/>
    <x v="79"/>
    <n v="1"/>
    <n v="20"/>
    <n v="20"/>
    <n v="1362"/>
    <n v="18"/>
    <n v="19"/>
    <n v="17"/>
    <n v="16"/>
    <n v="20"/>
    <n v="0.1111111111111111"/>
    <n v="0.17647058823529413"/>
    <n v="1.4684287812041116E-2"/>
    <n v="17"/>
    <n v="18"/>
    <n v="17"/>
    <n v="16"/>
    <n v="20"/>
    <n v="0.17647058823529413"/>
    <n v="0.17647058823529413"/>
  </r>
  <r>
    <n v="18"/>
    <x v="3"/>
    <n v="1856"/>
    <x v="80"/>
    <n v="0"/>
    <n v="0"/>
    <n v="0"/>
    <n v="458"/>
    <n v="0"/>
    <n v="0"/>
    <n v="0"/>
    <n v="0"/>
    <n v="0"/>
    <n v="0"/>
    <n v="0"/>
    <n v="0"/>
    <n v="0"/>
    <n v="0"/>
    <n v="0"/>
    <n v="0"/>
    <n v="0"/>
    <n v="0"/>
    <n v="0"/>
  </r>
  <r>
    <n v="18"/>
    <x v="3"/>
    <n v="1857"/>
    <x v="81"/>
    <n v="0"/>
    <n v="0"/>
    <n v="0"/>
    <n v="677"/>
    <n v="0"/>
    <n v="0"/>
    <n v="0"/>
    <n v="0"/>
    <n v="0"/>
    <n v="0"/>
    <n v="0"/>
    <n v="0"/>
    <n v="0"/>
    <n v="0"/>
    <n v="0"/>
    <n v="0"/>
    <n v="0"/>
    <n v="0"/>
    <n v="0"/>
  </r>
  <r>
    <n v="18"/>
    <x v="3"/>
    <n v="1859"/>
    <x v="82"/>
    <n v="1"/>
    <n v="15"/>
    <n v="14"/>
    <n v="1266"/>
    <n v="17"/>
    <n v="19"/>
    <n v="18"/>
    <n v="17"/>
    <n v="15"/>
    <n v="-0.11764705882352941"/>
    <n v="-0.16666666666666666"/>
    <n v="1.1848341232227487E-2"/>
    <n v="17"/>
    <n v="18"/>
    <n v="17"/>
    <n v="16"/>
    <n v="14"/>
    <n v="-0.17647058823529413"/>
    <n v="-0.17647058823529413"/>
  </r>
  <r>
    <n v="18"/>
    <x v="3"/>
    <n v="1860"/>
    <x v="83"/>
    <n v="8"/>
    <n v="177"/>
    <n v="149"/>
    <n v="11582"/>
    <n v="155"/>
    <n v="178"/>
    <n v="169"/>
    <n v="174"/>
    <n v="177"/>
    <n v="0.14193548387096774"/>
    <n v="4.7337278106508875E-2"/>
    <n v="1.5282334657226731E-2"/>
    <n v="129"/>
    <n v="152"/>
    <n v="144"/>
    <n v="145"/>
    <n v="149"/>
    <n v="0.15503875968992248"/>
    <n v="3.4722222222222224E-2"/>
  </r>
  <r>
    <n v="18"/>
    <x v="3"/>
    <n v="1865"/>
    <x v="84"/>
    <n v="7"/>
    <n v="196"/>
    <n v="163"/>
    <n v="9871"/>
    <n v="148"/>
    <n v="148"/>
    <n v="190"/>
    <n v="202"/>
    <n v="196"/>
    <n v="0.32432432432432434"/>
    <n v="3.1578947368421054E-2"/>
    <n v="1.9856144260966466E-2"/>
    <n v="116"/>
    <n v="120"/>
    <n v="157"/>
    <n v="164"/>
    <n v="163"/>
    <n v="0.40517241379310343"/>
    <n v="3.8216560509554139E-2"/>
  </r>
  <r>
    <n v="18"/>
    <x v="3"/>
    <n v="1866"/>
    <x v="85"/>
    <n v="5"/>
    <n v="215"/>
    <n v="187"/>
    <n v="8400"/>
    <n v="250"/>
    <n v="252"/>
    <n v="250"/>
    <n v="214"/>
    <n v="215"/>
    <n v="-0.14000000000000001"/>
    <n v="-0.14000000000000001"/>
    <n v="2.5595238095238095E-2"/>
    <n v="216"/>
    <n v="211"/>
    <n v="206"/>
    <n v="182"/>
    <n v="187"/>
    <n v="-0.13425925925925927"/>
    <n v="-9.2233009708737865E-2"/>
  </r>
  <r>
    <n v="18"/>
    <x v="3"/>
    <n v="1867"/>
    <x v="86"/>
    <n v="1"/>
    <n v="23"/>
    <n v="23"/>
    <n v="2617"/>
    <n v="21"/>
    <n v="21"/>
    <n v="22"/>
    <n v="23"/>
    <n v="23"/>
    <n v="9.5238095238095233E-2"/>
    <n v="4.5454545454545456E-2"/>
    <n v="8.7886893389377153E-3"/>
    <n v="15"/>
    <n v="21"/>
    <n v="22"/>
    <n v="23"/>
    <n v="23"/>
    <n v="0.53333333333333333"/>
    <n v="4.5454545454545456E-2"/>
  </r>
  <r>
    <n v="18"/>
    <x v="3"/>
    <n v="1868"/>
    <x v="87"/>
    <n v="2"/>
    <n v="45"/>
    <n v="41"/>
    <n v="4628"/>
    <n v="40"/>
    <n v="43"/>
    <n v="50"/>
    <n v="46"/>
    <n v="45"/>
    <n v="0.125"/>
    <n v="-0.1"/>
    <n v="9.7234226447709595E-3"/>
    <n v="37"/>
    <n v="40"/>
    <n v="47"/>
    <n v="43"/>
    <n v="41"/>
    <n v="0.10810810810810811"/>
    <n v="-0.1276595744680851"/>
  </r>
  <r>
    <n v="18"/>
    <x v="3"/>
    <n v="1870"/>
    <x v="88"/>
    <n v="6"/>
    <n v="174"/>
    <n v="164"/>
    <n v="10781"/>
    <n v="124"/>
    <n v="128"/>
    <n v="140"/>
    <n v="154"/>
    <n v="174"/>
    <n v="0.40322580645161288"/>
    <n v="0.24285714285714285"/>
    <n v="1.613950468416659E-2"/>
    <n v="109"/>
    <n v="112"/>
    <n v="126"/>
    <n v="143"/>
    <n v="164"/>
    <n v="0.50458715596330272"/>
    <n v="0.30158730158730157"/>
  </r>
  <r>
    <n v="18"/>
    <x v="3"/>
    <n v="1871"/>
    <x v="89"/>
    <n v="5"/>
    <n v="116"/>
    <n v="105"/>
    <n v="4542"/>
    <n v="98"/>
    <n v="108"/>
    <n v="111"/>
    <n v="116"/>
    <n v="116"/>
    <n v="0.18367346938775511"/>
    <n v="4.5045045045045043E-2"/>
    <n v="2.5539409951563188E-2"/>
    <n v="83"/>
    <n v="93"/>
    <n v="89"/>
    <n v="101"/>
    <n v="105"/>
    <n v="0.26506024096385544"/>
    <n v="0.1797752808988764"/>
  </r>
  <r>
    <n v="18"/>
    <x v="3"/>
    <n v="1874"/>
    <x v="90"/>
    <n v="0"/>
    <n v="0"/>
    <n v="0"/>
    <n v="969"/>
    <n v="0"/>
    <n v="0"/>
    <n v="0"/>
    <n v="0"/>
    <n v="0"/>
    <n v="0"/>
    <n v="0"/>
    <n v="0"/>
    <n v="0"/>
    <n v="0"/>
    <n v="0"/>
    <n v="0"/>
    <n v="0"/>
    <n v="0"/>
    <n v="0"/>
  </r>
  <r>
    <n v="18"/>
    <x v="3"/>
    <n v="1875"/>
    <x v="91"/>
    <n v="0"/>
    <n v="0"/>
    <n v="0"/>
    <n v="2786"/>
    <n v="0"/>
    <n v="0"/>
    <n v="0"/>
    <n v="0"/>
    <n v="0"/>
    <n v="0"/>
    <n v="0"/>
    <n v="0"/>
    <n v="0"/>
    <n v="0"/>
    <n v="0"/>
    <n v="0"/>
    <n v="0"/>
    <n v="0"/>
    <n v="0"/>
  </r>
  <r>
    <n v="21"/>
    <x v="4"/>
    <n v="2100"/>
    <x v="92"/>
    <n v="0"/>
    <n v="0"/>
    <n v="0"/>
    <n v="0"/>
    <n v="0"/>
    <n v="0"/>
    <n v="0"/>
    <n v="0"/>
    <n v="0"/>
    <n v="0"/>
    <n v="0"/>
    <e v="#DIV/0!"/>
    <n v="0"/>
    <n v="0"/>
    <n v="0"/>
    <n v="0"/>
    <n v="0"/>
    <n v="0"/>
    <n v="0"/>
  </r>
  <r>
    <n v="22"/>
    <x v="5"/>
    <n v="2211"/>
    <x v="93"/>
    <n v="0"/>
    <n v="0"/>
    <n v="0"/>
    <n v="0"/>
    <n v="0"/>
    <n v="0"/>
    <n v="0"/>
    <n v="0"/>
    <n v="0"/>
    <n v="0"/>
    <n v="0"/>
    <e v="#DIV/0!"/>
    <n v="0"/>
    <n v="0"/>
    <n v="0"/>
    <n v="0"/>
    <n v="0"/>
    <n v="0"/>
    <n v="0"/>
  </r>
  <r>
    <n v="31"/>
    <x v="6"/>
    <n v="3101"/>
    <x v="94"/>
    <n v="3"/>
    <n v="143"/>
    <n v="120"/>
    <n v="32038"/>
    <n v="141"/>
    <n v="134"/>
    <n v="137"/>
    <n v="133"/>
    <n v="143"/>
    <n v="1.4184397163120567E-2"/>
    <n v="4.3795620437956206E-2"/>
    <n v="4.4634496535364259E-3"/>
    <n v="120"/>
    <n v="110"/>
    <n v="110"/>
    <n v="111"/>
    <n v="120"/>
    <n v="0"/>
    <n v="9.0909090909090912E-2"/>
  </r>
  <r>
    <n v="31"/>
    <x v="6"/>
    <n v="3103"/>
    <x v="95"/>
    <n v="12"/>
    <n v="335"/>
    <n v="293"/>
    <n v="52646"/>
    <n v="277"/>
    <n v="299"/>
    <n v="315"/>
    <n v="340"/>
    <n v="335"/>
    <n v="0.20938628158844766"/>
    <n v="6.3492063492063489E-2"/>
    <n v="6.3632564677278429E-3"/>
    <n v="233"/>
    <n v="255"/>
    <n v="270"/>
    <n v="300"/>
    <n v="293"/>
    <n v="0.25751072961373389"/>
    <n v="8.5185185185185183E-2"/>
  </r>
  <r>
    <n v="31"/>
    <x v="6"/>
    <n v="3105"/>
    <x v="96"/>
    <n v="12"/>
    <n v="479"/>
    <n v="422"/>
    <n v="60139"/>
    <n v="421"/>
    <n v="451"/>
    <n v="512"/>
    <n v="504"/>
    <n v="479"/>
    <n v="0.13776722090261281"/>
    <n v="-6.4453125E-2"/>
    <n v="7.9648813581868674E-3"/>
    <n v="371"/>
    <n v="399"/>
    <n v="454"/>
    <n v="442"/>
    <n v="422"/>
    <n v="0.13746630727762804"/>
    <n v="-7.0484581497797363E-2"/>
  </r>
  <r>
    <n v="31"/>
    <x v="6"/>
    <n v="3107"/>
    <x v="97"/>
    <n v="20"/>
    <n v="748"/>
    <n v="659"/>
    <n v="85862"/>
    <n v="628"/>
    <n v="661"/>
    <n v="708"/>
    <n v="720"/>
    <n v="748"/>
    <n v="0.19108280254777071"/>
    <n v="5.6497175141242938E-2"/>
    <n v="8.7116535836574971E-3"/>
    <n v="544"/>
    <n v="571"/>
    <n v="622"/>
    <n v="627"/>
    <n v="659"/>
    <n v="0.21139705882352941"/>
    <n v="5.9485530546623797E-2"/>
  </r>
  <r>
    <n v="31"/>
    <x v="6"/>
    <n v="3110"/>
    <x v="98"/>
    <n v="1"/>
    <n v="40"/>
    <n v="38"/>
    <n v="4777"/>
    <n v="39"/>
    <n v="41"/>
    <n v="38"/>
    <n v="38"/>
    <n v="40"/>
    <n v="2.564102564102564E-2"/>
    <n v="5.2631578947368418E-2"/>
    <n v="8.3734561440234456E-3"/>
    <n v="37"/>
    <n v="39"/>
    <n v="36"/>
    <n v="36"/>
    <n v="38"/>
    <n v="2.7027027027027029E-2"/>
    <n v="5.5555555555555552E-2"/>
  </r>
  <r>
    <n v="31"/>
    <x v="6"/>
    <n v="3112"/>
    <x v="99"/>
    <n v="3"/>
    <n v="67"/>
    <n v="56"/>
    <n v="7850"/>
    <n v="54"/>
    <n v="67"/>
    <n v="45"/>
    <n v="63"/>
    <n v="67"/>
    <n v="0.24074074074074073"/>
    <n v="0.48888888888888887"/>
    <n v="8.5350318471337575E-3"/>
    <n v="43"/>
    <n v="54"/>
    <n v="38"/>
    <n v="52"/>
    <n v="56"/>
    <n v="0.30232558139534882"/>
    <n v="0.47368421052631576"/>
  </r>
  <r>
    <n v="31"/>
    <x v="6"/>
    <n v="3114"/>
    <x v="100"/>
    <n v="1"/>
    <n v="20"/>
    <n v="15"/>
    <n v="6162"/>
    <n v="24"/>
    <n v="29"/>
    <n v="24"/>
    <n v="23"/>
    <n v="20"/>
    <n v="-0.16666666666666666"/>
    <n v="-0.16666666666666666"/>
    <n v="3.2456994482310936E-3"/>
    <n v="12"/>
    <n v="19"/>
    <n v="16"/>
    <n v="16"/>
    <n v="15"/>
    <n v="0.25"/>
    <n v="-6.25E-2"/>
  </r>
  <r>
    <n v="31"/>
    <x v="6"/>
    <n v="3116"/>
    <x v="101"/>
    <n v="2"/>
    <n v="49"/>
    <n v="43"/>
    <n v="3956"/>
    <n v="36"/>
    <n v="36"/>
    <n v="37"/>
    <n v="32"/>
    <n v="49"/>
    <n v="0.3611111111111111"/>
    <n v="0.32432432432432434"/>
    <n v="1.2386248736097068E-2"/>
    <n v="31"/>
    <n v="32"/>
    <n v="33"/>
    <n v="28"/>
    <n v="43"/>
    <n v="0.38709677419354838"/>
    <n v="0.30303030303030304"/>
  </r>
  <r>
    <n v="31"/>
    <x v="6"/>
    <n v="3118"/>
    <x v="102"/>
    <n v="15"/>
    <n v="409"/>
    <n v="347"/>
    <n v="47449"/>
    <n v="425"/>
    <n v="380"/>
    <n v="374"/>
    <n v="366"/>
    <n v="409"/>
    <n v="-3.7647058823529408E-2"/>
    <n v="9.3582887700534759E-2"/>
    <n v="8.6197812388037684E-3"/>
    <n v="352"/>
    <n v="316"/>
    <n v="314"/>
    <n v="307"/>
    <n v="347"/>
    <n v="-1.4204545454545454E-2"/>
    <n v="0.10509554140127389"/>
  </r>
  <r>
    <n v="31"/>
    <x v="6"/>
    <n v="3120"/>
    <x v="103"/>
    <n v="2"/>
    <n v="97"/>
    <n v="86"/>
    <n v="8527"/>
    <n v="107"/>
    <n v="90"/>
    <n v="87"/>
    <n v="84"/>
    <n v="97"/>
    <n v="-9.3457943925233641E-2"/>
    <n v="0.11494252873563218"/>
    <n v="1.1375630350650874E-2"/>
    <n v="98"/>
    <n v="81"/>
    <n v="78"/>
    <n v="75"/>
    <n v="86"/>
    <n v="-0.12244897959183673"/>
    <n v="0.10256410256410256"/>
  </r>
  <r>
    <n v="31"/>
    <x v="6"/>
    <n v="3122"/>
    <x v="104"/>
    <n v="1"/>
    <n v="26"/>
    <n v="26"/>
    <n v="3655"/>
    <n v="24"/>
    <n v="22"/>
    <n v="22"/>
    <n v="22"/>
    <n v="26"/>
    <n v="8.3333333333333329E-2"/>
    <n v="0.18181818181818182"/>
    <n v="7.1135430916552667E-3"/>
    <n v="23"/>
    <n v="22"/>
    <n v="22"/>
    <n v="22"/>
    <n v="26"/>
    <n v="0.13043478260869565"/>
    <n v="0.18181818181818182"/>
  </r>
  <r>
    <n v="31"/>
    <x v="6"/>
    <n v="3124"/>
    <x v="105"/>
    <n v="0"/>
    <n v="0"/>
    <n v="0"/>
    <n v="1346"/>
    <n v="0"/>
    <n v="0"/>
    <n v="0"/>
    <n v="0"/>
    <n v="0"/>
    <n v="0"/>
    <n v="0"/>
    <n v="0"/>
    <n v="0"/>
    <n v="0"/>
    <n v="0"/>
    <n v="0"/>
    <n v="0"/>
    <n v="0"/>
    <n v="0"/>
  </r>
  <r>
    <n v="32"/>
    <x v="7"/>
    <n v="3201"/>
    <x v="106"/>
    <n v="26"/>
    <n v="1488"/>
    <n v="1256"/>
    <n v="132358"/>
    <n v="1366"/>
    <n v="1420"/>
    <n v="1506"/>
    <n v="1535"/>
    <n v="1488"/>
    <n v="8.9311859443631042E-2"/>
    <n v="-1.1952191235059761E-2"/>
    <n v="1.1242236963387177E-2"/>
    <n v="1175"/>
    <n v="1195"/>
    <n v="1269"/>
    <n v="1279"/>
    <n v="1256"/>
    <n v="6.8936170212765963E-2"/>
    <n v="-1.024428684003152E-2"/>
  </r>
  <r>
    <n v="32"/>
    <x v="7"/>
    <n v="3203"/>
    <x v="107"/>
    <n v="17"/>
    <n v="840"/>
    <n v="725"/>
    <n v="100492"/>
    <n v="740"/>
    <n v="755"/>
    <n v="782"/>
    <n v="823"/>
    <n v="840"/>
    <n v="0.13513513513513514"/>
    <n v="7.4168797953964194E-2"/>
    <n v="8.3588743382557815E-3"/>
    <n v="641"/>
    <n v="651"/>
    <n v="669"/>
    <n v="702"/>
    <n v="725"/>
    <n v="0.13104524180967239"/>
    <n v="8.3707025411061287E-2"/>
  </r>
  <r>
    <n v="32"/>
    <x v="7"/>
    <n v="3205"/>
    <x v="108"/>
    <n v="18"/>
    <n v="1053"/>
    <n v="942"/>
    <n v="95762"/>
    <n v="880"/>
    <n v="923"/>
    <n v="973"/>
    <n v="999"/>
    <n v="1053"/>
    <n v="0.19659090909090909"/>
    <n v="8.2219938335046247E-2"/>
    <n v="1.0996010943798167E-2"/>
    <n v="763"/>
    <n v="811"/>
    <n v="844"/>
    <n v="875"/>
    <n v="942"/>
    <n v="0.2346002621231979"/>
    <n v="0.11611374407582939"/>
  </r>
  <r>
    <n v="32"/>
    <x v="7"/>
    <n v="3207"/>
    <x v="109"/>
    <n v="16"/>
    <n v="612"/>
    <n v="515"/>
    <n v="64668"/>
    <n v="656"/>
    <n v="682"/>
    <n v="649"/>
    <n v="653"/>
    <n v="612"/>
    <n v="-6.7073170731707321E-2"/>
    <n v="-5.7010785824345149E-2"/>
    <n v="9.4637223974763408E-3"/>
    <n v="552"/>
    <n v="576"/>
    <n v="554"/>
    <n v="538"/>
    <n v="515"/>
    <n v="-6.7028985507246383E-2"/>
    <n v="-7.0397111913357402E-2"/>
  </r>
  <r>
    <n v="32"/>
    <x v="7"/>
    <n v="3209"/>
    <x v="110"/>
    <n v="8"/>
    <n v="373"/>
    <n v="328"/>
    <n v="45066"/>
    <n v="336"/>
    <n v="340"/>
    <n v="369"/>
    <n v="370"/>
    <n v="373"/>
    <n v="0.11011904761904762"/>
    <n v="1.0840108401084011E-2"/>
    <n v="8.2767496560600014E-3"/>
    <n v="284"/>
    <n v="287"/>
    <n v="319"/>
    <n v="316"/>
    <n v="328"/>
    <n v="0.15492957746478872"/>
    <n v="2.8213166144200628E-2"/>
  </r>
  <r>
    <n v="32"/>
    <x v="7"/>
    <n v="3212"/>
    <x v="111"/>
    <n v="2"/>
    <n v="96"/>
    <n v="74"/>
    <n v="20698"/>
    <n v="83"/>
    <n v="80"/>
    <n v="100"/>
    <n v="98"/>
    <n v="96"/>
    <n v="0.15662650602409639"/>
    <n v="-0.04"/>
    <n v="4.6381292878538991E-3"/>
    <n v="66"/>
    <n v="67"/>
    <n v="85"/>
    <n v="80"/>
    <n v="74"/>
    <n v="0.12121212121212122"/>
    <n v="-0.12941176470588237"/>
  </r>
  <r>
    <n v="32"/>
    <x v="7"/>
    <n v="3214"/>
    <x v="112"/>
    <n v="4"/>
    <n v="177"/>
    <n v="161"/>
    <n v="16337"/>
    <n v="171"/>
    <n v="159"/>
    <n v="164"/>
    <n v="171"/>
    <n v="177"/>
    <n v="3.5087719298245612E-2"/>
    <n v="7.926829268292683E-2"/>
    <n v="1.0834302503519619E-2"/>
    <n v="151"/>
    <n v="142"/>
    <n v="152"/>
    <n v="155"/>
    <n v="161"/>
    <n v="6.6225165562913912E-2"/>
    <n v="5.921052631578947E-2"/>
  </r>
  <r>
    <n v="32"/>
    <x v="7"/>
    <n v="3216"/>
    <x v="113"/>
    <n v="4"/>
    <n v="107"/>
    <n v="83"/>
    <n v="19855"/>
    <n v="84"/>
    <n v="80"/>
    <n v="108"/>
    <n v="118"/>
    <n v="107"/>
    <n v="0.27380952380952384"/>
    <n v="-9.2592592592592587E-3"/>
    <n v="5.3890707630319815E-3"/>
    <n v="70"/>
    <n v="63"/>
    <n v="91"/>
    <n v="99"/>
    <n v="83"/>
    <n v="0.18571428571428572"/>
    <n v="-8.7912087912087919E-2"/>
  </r>
  <r>
    <n v="32"/>
    <x v="7"/>
    <n v="3218"/>
    <x v="114"/>
    <n v="4"/>
    <n v="228"/>
    <n v="199"/>
    <n v="22344"/>
    <n v="219"/>
    <n v="221"/>
    <n v="205"/>
    <n v="214"/>
    <n v="228"/>
    <n v="4.1095890410958902E-2"/>
    <n v="0.11219512195121951"/>
    <n v="1.020408163265306E-2"/>
    <n v="202"/>
    <n v="199"/>
    <n v="186"/>
    <n v="192"/>
    <n v="199"/>
    <n v="-1.4851485148514851E-2"/>
    <n v="6.9892473118279563E-2"/>
  </r>
  <r>
    <n v="32"/>
    <x v="7"/>
    <n v="3220"/>
    <x v="115"/>
    <n v="2"/>
    <n v="46"/>
    <n v="35"/>
    <n v="11549"/>
    <n v="32"/>
    <n v="45"/>
    <n v="51"/>
    <n v="52"/>
    <n v="46"/>
    <n v="0.4375"/>
    <n v="-9.8039215686274508E-2"/>
    <n v="3.9830288336652527E-3"/>
    <n v="23"/>
    <n v="31"/>
    <n v="40"/>
    <n v="40"/>
    <n v="35"/>
    <n v="0.52173913043478259"/>
    <n v="-0.125"/>
  </r>
  <r>
    <n v="32"/>
    <x v="7"/>
    <n v="3222"/>
    <x v="116"/>
    <n v="5"/>
    <n v="373"/>
    <n v="342"/>
    <n v="50013"/>
    <n v="281"/>
    <n v="274"/>
    <n v="325"/>
    <n v="362"/>
    <n v="373"/>
    <n v="0.32740213523131673"/>
    <n v="0.14769230769230771"/>
    <n v="7.4580609041649173E-3"/>
    <n v="261"/>
    <n v="255"/>
    <n v="297"/>
    <n v="328"/>
    <n v="342"/>
    <n v="0.31034482758620691"/>
    <n v="0.15151515151515152"/>
  </r>
  <r>
    <n v="32"/>
    <x v="7"/>
    <n v="3224"/>
    <x v="117"/>
    <n v="2"/>
    <n v="116"/>
    <n v="99"/>
    <n v="20509"/>
    <n v="122"/>
    <n v="131"/>
    <n v="138"/>
    <n v="122"/>
    <n v="116"/>
    <n v="-4.9180327868852458E-2"/>
    <n v="-0.15942028985507245"/>
    <n v="5.6560534399531914E-3"/>
    <n v="98"/>
    <n v="107"/>
    <n v="121"/>
    <n v="104"/>
    <n v="99"/>
    <n v="1.020408163265306E-2"/>
    <n v="-0.18181818181818182"/>
  </r>
  <r>
    <n v="32"/>
    <x v="7"/>
    <n v="3226"/>
    <x v="118"/>
    <n v="5"/>
    <n v="136"/>
    <n v="103"/>
    <n v="18314"/>
    <n v="91"/>
    <n v="95"/>
    <n v="110"/>
    <n v="111"/>
    <n v="136"/>
    <n v="0.49450549450549453"/>
    <n v="0.23636363636363636"/>
    <n v="7.4260128863164795E-3"/>
    <n v="67"/>
    <n v="75"/>
    <n v="85"/>
    <n v="87"/>
    <n v="103"/>
    <n v="0.53731343283582089"/>
    <n v="0.21176470588235294"/>
  </r>
  <r>
    <n v="32"/>
    <x v="7"/>
    <n v="3228"/>
    <x v="119"/>
    <n v="7"/>
    <n v="283"/>
    <n v="234"/>
    <n v="24897"/>
    <n v="303"/>
    <n v="281"/>
    <n v="292"/>
    <n v="299"/>
    <n v="283"/>
    <n v="-6.6006600660066E-2"/>
    <n v="-3.0821917808219176E-2"/>
    <n v="1.1366831345141985E-2"/>
    <n v="255"/>
    <n v="232"/>
    <n v="236"/>
    <n v="246"/>
    <n v="234"/>
    <n v="-8.2352941176470587E-2"/>
    <n v="-8.4745762711864406E-3"/>
  </r>
  <r>
    <n v="32"/>
    <x v="7"/>
    <n v="3230"/>
    <x v="120"/>
    <n v="2"/>
    <n v="89"/>
    <n v="78"/>
    <n v="7453"/>
    <n v="74"/>
    <n v="91"/>
    <n v="92"/>
    <n v="90"/>
    <n v="89"/>
    <n v="0.20270270270270271"/>
    <n v="-3.2608695652173912E-2"/>
    <n v="1.194150006708708E-2"/>
    <n v="68"/>
    <n v="83"/>
    <n v="83"/>
    <n v="79"/>
    <n v="78"/>
    <n v="0.14705882352941177"/>
    <n v="-6.0240963855421686E-2"/>
  </r>
  <r>
    <n v="32"/>
    <x v="7"/>
    <n v="3232"/>
    <x v="121"/>
    <n v="5"/>
    <n v="274"/>
    <n v="240"/>
    <n v="26023"/>
    <n v="245"/>
    <n v="281"/>
    <n v="310"/>
    <n v="299"/>
    <n v="274"/>
    <n v="0.11836734693877551"/>
    <n v="-0.11612903225806452"/>
    <n v="1.0529147292779465E-2"/>
    <n v="219"/>
    <n v="263"/>
    <n v="274"/>
    <n v="260"/>
    <n v="240"/>
    <n v="9.5890410958904104E-2"/>
    <n v="-0.12408759124087591"/>
  </r>
  <r>
    <n v="32"/>
    <x v="7"/>
    <n v="3234"/>
    <x v="122"/>
    <n v="2"/>
    <n v="49"/>
    <n v="43"/>
    <n v="9420"/>
    <n v="59"/>
    <n v="43"/>
    <n v="45"/>
    <n v="44"/>
    <n v="49"/>
    <n v="-0.16949152542372881"/>
    <n v="8.8888888888888892E-2"/>
    <n v="5.2016985138004243E-3"/>
    <n v="53"/>
    <n v="38"/>
    <n v="39"/>
    <n v="38"/>
    <n v="43"/>
    <n v="-0.18867924528301888"/>
    <n v="0.10256410256410256"/>
  </r>
  <r>
    <n v="32"/>
    <x v="7"/>
    <n v="3236"/>
    <x v="123"/>
    <n v="1"/>
    <n v="47"/>
    <n v="46"/>
    <n v="7043"/>
    <n v="26"/>
    <n v="22"/>
    <n v="21"/>
    <n v="47"/>
    <n v="47"/>
    <n v="0.80769230769230771"/>
    <n v="1.2380952380952381"/>
    <n v="6.6732926309811163E-3"/>
    <n v="18"/>
    <n v="22"/>
    <n v="21"/>
    <n v="47"/>
    <n v="46"/>
    <n v="1.5555555555555556"/>
    <n v="1.1904761904761905"/>
  </r>
  <r>
    <n v="32"/>
    <x v="7"/>
    <n v="3238"/>
    <x v="124"/>
    <n v="1"/>
    <n v="19"/>
    <n v="13"/>
    <n v="16505"/>
    <n v="32"/>
    <n v="24"/>
    <n v="26"/>
    <n v="23"/>
    <n v="19"/>
    <n v="-0.40625"/>
    <n v="-0.26923076923076922"/>
    <n v="1.1511663132384125E-3"/>
    <n v="24"/>
    <n v="16"/>
    <n v="20"/>
    <n v="20"/>
    <n v="13"/>
    <n v="-0.45833333333333331"/>
    <n v="-0.35"/>
  </r>
  <r>
    <n v="32"/>
    <x v="7"/>
    <n v="3240"/>
    <x v="125"/>
    <n v="8"/>
    <n v="342"/>
    <n v="298"/>
    <n v="28352"/>
    <n v="228"/>
    <n v="309"/>
    <n v="343"/>
    <n v="310"/>
    <n v="342"/>
    <n v="0.5"/>
    <n v="-2.9154518950437317E-3"/>
    <n v="1.2062641083521444E-2"/>
    <n v="182"/>
    <n v="254"/>
    <n v="302"/>
    <n v="275"/>
    <n v="298"/>
    <n v="0.63736263736263732"/>
    <n v="-1.3245033112582781E-2"/>
  </r>
  <r>
    <n v="32"/>
    <x v="7"/>
    <n v="3242"/>
    <x v="126"/>
    <n v="2"/>
    <n v="47"/>
    <n v="47"/>
    <n v="3022"/>
    <n v="37"/>
    <n v="38"/>
    <n v="39"/>
    <n v="40"/>
    <n v="47"/>
    <n v="0.27027027027027029"/>
    <n v="0.20512820512820512"/>
    <n v="1.5552614162806089E-2"/>
    <n v="32"/>
    <n v="35"/>
    <n v="37"/>
    <n v="40"/>
    <n v="47"/>
    <n v="0.46875"/>
    <n v="0.27027027027027029"/>
  </r>
  <r>
    <n v="33"/>
    <x v="8"/>
    <n v="3301"/>
    <x v="127"/>
    <n v="17"/>
    <n v="798"/>
    <n v="685"/>
    <n v="105452"/>
    <n v="707"/>
    <n v="722"/>
    <n v="742"/>
    <n v="768"/>
    <n v="798"/>
    <n v="0.12871287128712872"/>
    <n v="7.5471698113207544E-2"/>
    <n v="7.567424041269962E-3"/>
    <n v="627"/>
    <n v="634"/>
    <n v="637"/>
    <n v="647"/>
    <n v="685"/>
    <n v="9.2503987240829352E-2"/>
    <n v="7.5353218210361061E-2"/>
  </r>
  <r>
    <n v="33"/>
    <x v="8"/>
    <n v="3303"/>
    <x v="128"/>
    <n v="5"/>
    <n v="350"/>
    <n v="321"/>
    <n v="29011"/>
    <n v="334"/>
    <n v="325"/>
    <n v="343"/>
    <n v="336"/>
    <n v="350"/>
    <n v="4.790419161676647E-2"/>
    <n v="2.0408163265306121E-2"/>
    <n v="1.2064389369549481E-2"/>
    <n v="291"/>
    <n v="294"/>
    <n v="314"/>
    <n v="304"/>
    <n v="321"/>
    <n v="0.10309278350515463"/>
    <n v="2.2292993630573247E-2"/>
  </r>
  <r>
    <n v="33"/>
    <x v="8"/>
    <n v="3305"/>
    <x v="129"/>
    <n v="5"/>
    <n v="220"/>
    <n v="198"/>
    <n v="31793"/>
    <n v="187"/>
    <n v="187"/>
    <n v="254"/>
    <n v="212"/>
    <n v="220"/>
    <n v="0.17647058823529413"/>
    <n v="-0.13385826771653545"/>
    <n v="6.9197622118076308E-3"/>
    <n v="165"/>
    <n v="164"/>
    <n v="225"/>
    <n v="193"/>
    <n v="198"/>
    <n v="0.2"/>
    <n v="-0.12"/>
  </r>
  <r>
    <n v="33"/>
    <x v="8"/>
    <n v="3310"/>
    <x v="130"/>
    <n v="1"/>
    <n v="13"/>
    <n v="12"/>
    <n v="7065"/>
    <n v="0"/>
    <n v="1"/>
    <n v="14"/>
    <n v="14"/>
    <n v="13"/>
    <n v="0"/>
    <n v="-7.1428571428571425E-2"/>
    <n v="1.8400566171266808E-3"/>
    <n v="0"/>
    <n v="0"/>
    <n v="13"/>
    <n v="13"/>
    <n v="12"/>
    <n v="0"/>
    <n v="-7.6923076923076927E-2"/>
  </r>
  <r>
    <n v="33"/>
    <x v="8"/>
    <n v="3312"/>
    <x v="131"/>
    <n v="6"/>
    <n v="323"/>
    <n v="273"/>
    <n v="28642"/>
    <n v="252"/>
    <n v="267"/>
    <n v="289"/>
    <n v="322"/>
    <n v="323"/>
    <n v="0.28174603174603174"/>
    <n v="0.11764705882352941"/>
    <n v="1.1277145450736681E-2"/>
    <n v="208"/>
    <n v="219"/>
    <n v="244"/>
    <n v="275"/>
    <n v="273"/>
    <n v="0.3125"/>
    <n v="0.11885245901639344"/>
  </r>
  <r>
    <n v="33"/>
    <x v="8"/>
    <n v="3314"/>
    <x v="132"/>
    <n v="5"/>
    <n v="174"/>
    <n v="144"/>
    <n v="20861"/>
    <n v="151"/>
    <n v="168"/>
    <n v="175"/>
    <n v="181"/>
    <n v="174"/>
    <n v="0.15231788079470199"/>
    <n v="-5.7142857142857143E-3"/>
    <n v="8.3409232539187958E-3"/>
    <n v="135"/>
    <n v="149"/>
    <n v="152"/>
    <n v="149"/>
    <n v="144"/>
    <n v="6.6666666666666666E-2"/>
    <n v="-5.2631578947368418E-2"/>
  </r>
  <r>
    <n v="33"/>
    <x v="8"/>
    <n v="3316"/>
    <x v="133"/>
    <n v="3"/>
    <n v="115"/>
    <n v="112"/>
    <n v="14664"/>
    <n v="77"/>
    <n v="75"/>
    <n v="74"/>
    <n v="109"/>
    <n v="115"/>
    <n v="0.4935064935064935"/>
    <n v="0.55405405405405406"/>
    <n v="7.8423349699945442E-3"/>
    <n v="75"/>
    <n v="73"/>
    <n v="72"/>
    <n v="106"/>
    <n v="112"/>
    <n v="0.49333333333333335"/>
    <n v="0.55555555555555558"/>
  </r>
  <r>
    <n v="33"/>
    <x v="8"/>
    <n v="3318"/>
    <x v="134"/>
    <n v="0"/>
    <n v="0"/>
    <n v="0"/>
    <n v="2235"/>
    <n v="0"/>
    <n v="0"/>
    <n v="0"/>
    <n v="0"/>
    <n v="0"/>
    <n v="0"/>
    <n v="0"/>
    <n v="0"/>
    <n v="0"/>
    <n v="0"/>
    <n v="0"/>
    <n v="0"/>
    <n v="0"/>
    <n v="0"/>
    <n v="0"/>
  </r>
  <r>
    <n v="33"/>
    <x v="8"/>
    <n v="3320"/>
    <x v="135"/>
    <n v="0"/>
    <n v="0"/>
    <n v="0"/>
    <n v="1117"/>
    <n v="0"/>
    <n v="0"/>
    <n v="0"/>
    <n v="0"/>
    <n v="0"/>
    <n v="0"/>
    <n v="0"/>
    <n v="0"/>
    <n v="0"/>
    <n v="0"/>
    <n v="0"/>
    <n v="0"/>
    <n v="0"/>
    <n v="0"/>
    <n v="0"/>
  </r>
  <r>
    <n v="33"/>
    <x v="8"/>
    <n v="3322"/>
    <x v="136"/>
    <n v="2"/>
    <n v="69"/>
    <n v="55"/>
    <n v="3266"/>
    <n v="68"/>
    <n v="71"/>
    <n v="78"/>
    <n v="74"/>
    <n v="69"/>
    <n v="1.4705882352941176E-2"/>
    <n v="-0.11538461538461539"/>
    <n v="2.1126760563380281E-2"/>
    <n v="54"/>
    <n v="56"/>
    <n v="63"/>
    <n v="60"/>
    <n v="55"/>
    <n v="1.8518518518518517E-2"/>
    <n v="-0.12698412698412698"/>
  </r>
  <r>
    <n v="33"/>
    <x v="8"/>
    <n v="3324"/>
    <x v="137"/>
    <n v="1"/>
    <n v="12"/>
    <n v="11"/>
    <n v="4888"/>
    <n v="12"/>
    <n v="12"/>
    <n v="12"/>
    <n v="13"/>
    <n v="12"/>
    <n v="0"/>
    <n v="0"/>
    <n v="2.4549918166939444E-3"/>
    <n v="11"/>
    <n v="11"/>
    <n v="11"/>
    <n v="12"/>
    <n v="11"/>
    <n v="0"/>
    <n v="0"/>
  </r>
  <r>
    <n v="33"/>
    <x v="8"/>
    <n v="3326"/>
    <x v="138"/>
    <n v="0"/>
    <n v="0"/>
    <n v="0"/>
    <n v="2685"/>
    <n v="0"/>
    <n v="0"/>
    <n v="0"/>
    <n v="0"/>
    <n v="0"/>
    <n v="0"/>
    <n v="0"/>
    <n v="0"/>
    <n v="0"/>
    <n v="0"/>
    <n v="0"/>
    <n v="0"/>
    <n v="0"/>
    <n v="0"/>
    <n v="0"/>
  </r>
  <r>
    <n v="33"/>
    <x v="8"/>
    <n v="3328"/>
    <x v="139"/>
    <n v="1"/>
    <n v="16"/>
    <n v="16"/>
    <n v="4835"/>
    <n v="18"/>
    <n v="19"/>
    <n v="18"/>
    <n v="16"/>
    <n v="16"/>
    <n v="-0.1111111111111111"/>
    <n v="-0.1111111111111111"/>
    <n v="3.3092037228541881E-3"/>
    <n v="18"/>
    <n v="19"/>
    <n v="18"/>
    <n v="16"/>
    <n v="16"/>
    <n v="-0.1111111111111111"/>
    <n v="-0.1111111111111111"/>
  </r>
  <r>
    <n v="33"/>
    <x v="8"/>
    <n v="3330"/>
    <x v="140"/>
    <n v="2"/>
    <n v="14"/>
    <n v="13"/>
    <n v="4527"/>
    <n v="30"/>
    <n v="29"/>
    <n v="11"/>
    <n v="8"/>
    <n v="14"/>
    <n v="-0.53333333333333333"/>
    <n v="0.27272727272727271"/>
    <n v="3.0925557764523966E-3"/>
    <n v="20"/>
    <n v="23"/>
    <n v="6"/>
    <n v="7"/>
    <n v="13"/>
    <n v="-0.35"/>
    <n v="1.1666666666666667"/>
  </r>
  <r>
    <n v="33"/>
    <x v="8"/>
    <n v="3332"/>
    <x v="141"/>
    <n v="3"/>
    <n v="78"/>
    <n v="71"/>
    <n v="3530"/>
    <n v="66"/>
    <n v="68"/>
    <n v="55"/>
    <n v="76"/>
    <n v="78"/>
    <n v="0.18181818181818182"/>
    <n v="0.41818181818181815"/>
    <n v="2.2096317280453259E-2"/>
    <n v="51"/>
    <n v="50"/>
    <n v="47"/>
    <n v="64"/>
    <n v="71"/>
    <n v="0.39215686274509803"/>
    <n v="0.51063829787234039"/>
  </r>
  <r>
    <n v="33"/>
    <x v="8"/>
    <n v="3334"/>
    <x v="142"/>
    <n v="1"/>
    <n v="22"/>
    <n v="19"/>
    <n v="2797"/>
    <n v="22"/>
    <n v="19"/>
    <n v="19"/>
    <n v="22"/>
    <n v="22"/>
    <n v="0"/>
    <n v="0.15789473684210525"/>
    <n v="7.8655702538434034E-3"/>
    <n v="21"/>
    <n v="18"/>
    <n v="18"/>
    <n v="21"/>
    <n v="19"/>
    <n v="-9.5238095238095233E-2"/>
    <n v="5.5555555555555552E-2"/>
  </r>
  <r>
    <n v="33"/>
    <x v="8"/>
    <n v="3336"/>
    <x v="143"/>
    <n v="1"/>
    <n v="10"/>
    <n v="7"/>
    <n v="1414"/>
    <n v="27"/>
    <n v="29"/>
    <n v="22"/>
    <n v="20"/>
    <n v="10"/>
    <n v="-0.62962962962962965"/>
    <n v="-0.54545454545454541"/>
    <n v="7.0721357850070717E-3"/>
    <n v="26"/>
    <n v="27"/>
    <n v="20"/>
    <n v="17"/>
    <n v="7"/>
    <n v="-0.73076923076923073"/>
    <n v="-0.65"/>
  </r>
  <r>
    <n v="33"/>
    <x v="8"/>
    <n v="3338"/>
    <x v="144"/>
    <n v="0"/>
    <n v="0"/>
    <n v="0"/>
    <n v="2466"/>
    <n v="0"/>
    <n v="0"/>
    <n v="0"/>
    <n v="0"/>
    <n v="0"/>
    <n v="0"/>
    <n v="0"/>
    <n v="0"/>
    <n v="0"/>
    <n v="0"/>
    <n v="0"/>
    <n v="0"/>
    <n v="0"/>
    <n v="0"/>
    <n v="0"/>
  </r>
  <r>
    <n v="34"/>
    <x v="9"/>
    <n v="3401"/>
    <x v="145"/>
    <n v="4"/>
    <n v="134"/>
    <n v="121"/>
    <n v="18109"/>
    <n v="123"/>
    <n v="126"/>
    <n v="119"/>
    <n v="120"/>
    <n v="134"/>
    <n v="8.943089430894309E-2"/>
    <n v="0.12605042016806722"/>
    <n v="7.3996355403390581E-3"/>
    <n v="109"/>
    <n v="107"/>
    <n v="97"/>
    <n v="105"/>
    <n v="121"/>
    <n v="0.11009174311926606"/>
    <n v="0.24742268041237114"/>
  </r>
  <r>
    <n v="34"/>
    <x v="9"/>
    <n v="3403"/>
    <x v="146"/>
    <n v="5"/>
    <n v="339"/>
    <n v="295"/>
    <n v="33441"/>
    <n v="340"/>
    <n v="348"/>
    <n v="339"/>
    <n v="334"/>
    <n v="339"/>
    <n v="-2.9411764705882353E-3"/>
    <n v="0"/>
    <n v="1.0137256660985019E-2"/>
    <n v="297"/>
    <n v="311"/>
    <n v="300"/>
    <n v="298"/>
    <n v="295"/>
    <n v="-6.7340067340067337E-3"/>
    <n v="-1.6666666666666666E-2"/>
  </r>
  <r>
    <n v="34"/>
    <x v="9"/>
    <n v="3405"/>
    <x v="147"/>
    <n v="11"/>
    <n v="383"/>
    <n v="318"/>
    <n v="29011"/>
    <n v="367"/>
    <n v="379"/>
    <n v="388"/>
    <n v="396"/>
    <n v="383"/>
    <n v="4.3596730245231606E-2"/>
    <n v="-1.2886597938144329E-2"/>
    <n v="1.3201888938678432E-2"/>
    <n v="306"/>
    <n v="319"/>
    <n v="328"/>
    <n v="327"/>
    <n v="318"/>
    <n v="3.9215686274509803E-2"/>
    <n v="-3.048780487804878E-2"/>
  </r>
  <r>
    <n v="34"/>
    <x v="9"/>
    <n v="3407"/>
    <x v="148"/>
    <n v="10"/>
    <n v="401"/>
    <n v="353"/>
    <n v="31175"/>
    <n v="330"/>
    <n v="332"/>
    <n v="393"/>
    <n v="382"/>
    <n v="401"/>
    <n v="0.21515151515151515"/>
    <n v="2.0356234096692113E-2"/>
    <n v="1.2862870890136328E-2"/>
    <n v="285"/>
    <n v="291"/>
    <n v="349"/>
    <n v="331"/>
    <n v="353"/>
    <n v="0.23859649122807017"/>
    <n v="1.1461318051575931E-2"/>
  </r>
  <r>
    <n v="34"/>
    <x v="9"/>
    <n v="3411"/>
    <x v="149"/>
    <n v="14"/>
    <n v="408"/>
    <n v="368"/>
    <n v="35911"/>
    <n v="385"/>
    <n v="416"/>
    <n v="421"/>
    <n v="412"/>
    <n v="408"/>
    <n v="5.9740259740259739E-2"/>
    <n v="-3.0878859857482184E-2"/>
    <n v="1.1361421291526274E-2"/>
    <n v="337"/>
    <n v="366"/>
    <n v="368"/>
    <n v="364"/>
    <n v="368"/>
    <n v="9.1988130563798218E-2"/>
    <n v="0"/>
  </r>
  <r>
    <n v="34"/>
    <x v="9"/>
    <n v="3412"/>
    <x v="150"/>
    <n v="3"/>
    <n v="112"/>
    <n v="102"/>
    <n v="7931"/>
    <n v="119"/>
    <n v="126"/>
    <n v="118"/>
    <n v="108"/>
    <n v="112"/>
    <n v="-5.8823529411764705E-2"/>
    <n v="-5.0847457627118647E-2"/>
    <n v="1.412180052956752E-2"/>
    <n v="99"/>
    <n v="105"/>
    <n v="102"/>
    <n v="96"/>
    <n v="102"/>
    <n v="3.0303030303030304E-2"/>
    <n v="0"/>
  </r>
  <r>
    <n v="34"/>
    <x v="9"/>
    <n v="3413"/>
    <x v="151"/>
    <n v="6"/>
    <n v="259"/>
    <n v="199"/>
    <n v="21691"/>
    <n v="265"/>
    <n v="296"/>
    <n v="293"/>
    <n v="264"/>
    <n v="259"/>
    <n v="-2.2641509433962263E-2"/>
    <n v="-0.11604095563139932"/>
    <n v="1.1940436125582038E-2"/>
    <n v="213"/>
    <n v="247"/>
    <n v="240"/>
    <n v="213"/>
    <n v="199"/>
    <n v="-6.5727699530516437E-2"/>
    <n v="-0.17083333333333334"/>
  </r>
  <r>
    <n v="34"/>
    <x v="9"/>
    <n v="3414"/>
    <x v="152"/>
    <n v="2"/>
    <n v="67"/>
    <n v="60"/>
    <n v="5006"/>
    <n v="79"/>
    <n v="73"/>
    <n v="65"/>
    <n v="76"/>
    <n v="67"/>
    <n v="-0.15189873417721519"/>
    <n v="3.0769230769230771E-2"/>
    <n v="1.3383939272872554E-2"/>
    <n v="66"/>
    <n v="59"/>
    <n v="55"/>
    <n v="67"/>
    <n v="60"/>
    <n v="-9.0909090909090912E-2"/>
    <n v="9.0909090909090912E-2"/>
  </r>
  <r>
    <n v="34"/>
    <x v="9"/>
    <n v="3415"/>
    <x v="153"/>
    <n v="1"/>
    <n v="29"/>
    <n v="19"/>
    <n v="8150"/>
    <n v="8"/>
    <n v="21"/>
    <n v="16"/>
    <n v="23"/>
    <n v="29"/>
    <n v="2.625"/>
    <n v="0.8125"/>
    <n v="3.5582822085889572E-3"/>
    <n v="6"/>
    <n v="16"/>
    <n v="11"/>
    <n v="13"/>
    <n v="19"/>
    <n v="2.1666666666666665"/>
    <n v="0.72727272727272729"/>
  </r>
  <r>
    <n v="34"/>
    <x v="9"/>
    <n v="3416"/>
    <x v="154"/>
    <n v="3"/>
    <n v="65"/>
    <n v="59"/>
    <n v="6059"/>
    <n v="54"/>
    <n v="53"/>
    <n v="61"/>
    <n v="70"/>
    <n v="65"/>
    <n v="0.20370370370370369"/>
    <n v="6.5573770491803282E-2"/>
    <n v="1.0727842878362766E-2"/>
    <n v="48"/>
    <n v="47"/>
    <n v="54"/>
    <n v="64"/>
    <n v="59"/>
    <n v="0.22916666666666666"/>
    <n v="9.2592592592592587E-2"/>
  </r>
  <r>
    <n v="34"/>
    <x v="9"/>
    <n v="3417"/>
    <x v="155"/>
    <n v="1"/>
    <n v="1"/>
    <n v="0"/>
    <n v="4513"/>
    <n v="1"/>
    <n v="1"/>
    <n v="0"/>
    <n v="1"/>
    <n v="1"/>
    <n v="0"/>
    <n v="0"/>
    <n v="2.2158209616662973E-4"/>
    <n v="0"/>
    <n v="0"/>
    <n v="0"/>
    <n v="0"/>
    <n v="0"/>
    <n v="0"/>
    <n v="0"/>
  </r>
  <r>
    <n v="34"/>
    <x v="9"/>
    <n v="3418"/>
    <x v="156"/>
    <n v="2"/>
    <n v="92"/>
    <n v="80"/>
    <n v="7247"/>
    <n v="91"/>
    <n v="112"/>
    <n v="104"/>
    <n v="107"/>
    <n v="92"/>
    <n v="1.098901098901099E-2"/>
    <n v="-0.11538461538461539"/>
    <n v="1.2694908237891541E-2"/>
    <n v="85"/>
    <n v="101"/>
    <n v="89"/>
    <n v="97"/>
    <n v="80"/>
    <n v="-5.8823529411764705E-2"/>
    <n v="-0.10112359550561797"/>
  </r>
  <r>
    <n v="34"/>
    <x v="9"/>
    <n v="3419"/>
    <x v="157"/>
    <n v="0"/>
    <n v="0"/>
    <n v="0"/>
    <n v="3559"/>
    <n v="0"/>
    <n v="0"/>
    <n v="0"/>
    <n v="0"/>
    <n v="0"/>
    <n v="0"/>
    <n v="0"/>
    <n v="0"/>
    <n v="0"/>
    <n v="0"/>
    <n v="0"/>
    <n v="0"/>
    <n v="0"/>
    <n v="0"/>
    <n v="0"/>
  </r>
  <r>
    <n v="34"/>
    <x v="9"/>
    <n v="3420"/>
    <x v="158"/>
    <n v="8"/>
    <n v="221"/>
    <n v="179"/>
    <n v="21899"/>
    <n v="229"/>
    <n v="241"/>
    <n v="249"/>
    <n v="238"/>
    <n v="221"/>
    <n v="-3.4934497816593885E-2"/>
    <n v="-0.11244979919678715"/>
    <n v="1.0091785013014293E-2"/>
    <n v="191"/>
    <n v="199"/>
    <n v="206"/>
    <n v="193"/>
    <n v="179"/>
    <n v="-6.2827225130890049E-2"/>
    <n v="-0.13106796116504854"/>
  </r>
  <r>
    <n v="34"/>
    <x v="9"/>
    <n v="3421"/>
    <x v="159"/>
    <n v="5"/>
    <n v="76"/>
    <n v="67"/>
    <n v="6542"/>
    <n v="78"/>
    <n v="73"/>
    <n v="65"/>
    <n v="76"/>
    <n v="76"/>
    <n v="-2.564102564102564E-2"/>
    <n v="0.16923076923076924"/>
    <n v="1.1617242433506572E-2"/>
    <n v="68"/>
    <n v="64"/>
    <n v="59"/>
    <n v="68"/>
    <n v="67"/>
    <n v="-1.4705882352941176E-2"/>
    <n v="0.13559322033898305"/>
  </r>
  <r>
    <n v="34"/>
    <x v="9"/>
    <n v="3422"/>
    <x v="160"/>
    <n v="3"/>
    <n v="73"/>
    <n v="65"/>
    <n v="4205"/>
    <n v="54"/>
    <n v="59"/>
    <n v="51"/>
    <n v="53"/>
    <n v="73"/>
    <n v="0.35185185185185186"/>
    <n v="0.43137254901960786"/>
    <n v="1.7360285374554103E-2"/>
    <n v="51"/>
    <n v="56"/>
    <n v="50"/>
    <n v="50"/>
    <n v="65"/>
    <n v="0.27450980392156865"/>
    <n v="0.3"/>
  </r>
  <r>
    <n v="34"/>
    <x v="9"/>
    <n v="3423"/>
    <x v="161"/>
    <n v="2"/>
    <n v="18"/>
    <n v="4"/>
    <n v="2250"/>
    <n v="54"/>
    <n v="55"/>
    <n v="49"/>
    <n v="15"/>
    <n v="18"/>
    <n v="-0.66666666666666663"/>
    <n v="-0.63265306122448983"/>
    <n v="8.0000000000000002E-3"/>
    <n v="39"/>
    <n v="44"/>
    <n v="38"/>
    <n v="9"/>
    <n v="4"/>
    <n v="-0.89743589743589747"/>
    <n v="-0.89473684210526316"/>
  </r>
  <r>
    <n v="34"/>
    <x v="9"/>
    <n v="3424"/>
    <x v="162"/>
    <n v="2"/>
    <n v="81"/>
    <n v="72"/>
    <n v="1846"/>
    <n v="81"/>
    <n v="84"/>
    <n v="79"/>
    <n v="86"/>
    <n v="81"/>
    <n v="0"/>
    <n v="2.5316455696202531E-2"/>
    <n v="4.3878656554712896E-2"/>
    <n v="71"/>
    <n v="72"/>
    <n v="67"/>
    <n v="76"/>
    <n v="72"/>
    <n v="1.4084507042253521E-2"/>
    <n v="7.4626865671641784E-2"/>
  </r>
  <r>
    <n v="34"/>
    <x v="9"/>
    <n v="3425"/>
    <x v="163"/>
    <n v="1"/>
    <n v="14"/>
    <n v="13"/>
    <n v="1326"/>
    <n v="18"/>
    <n v="16"/>
    <n v="17"/>
    <n v="18"/>
    <n v="14"/>
    <n v="-0.22222222222222221"/>
    <n v="-0.17647058823529413"/>
    <n v="1.0558069381598794E-2"/>
    <n v="17"/>
    <n v="15"/>
    <n v="16"/>
    <n v="17"/>
    <n v="13"/>
    <n v="-0.23529411764705882"/>
    <n v="-0.1875"/>
  </r>
  <r>
    <n v="34"/>
    <x v="9"/>
    <n v="3426"/>
    <x v="164"/>
    <n v="1"/>
    <n v="21"/>
    <n v="15"/>
    <n v="1606"/>
    <n v="16"/>
    <n v="22"/>
    <n v="23"/>
    <n v="20"/>
    <n v="21"/>
    <n v="0.3125"/>
    <n v="-8.6956521739130432E-2"/>
    <n v="1.3075965130759652E-2"/>
    <n v="11"/>
    <n v="17"/>
    <n v="17"/>
    <n v="15"/>
    <n v="15"/>
    <n v="0.36363636363636365"/>
    <n v="-0.11764705882352941"/>
  </r>
  <r>
    <n v="34"/>
    <x v="9"/>
    <n v="3427"/>
    <x v="165"/>
    <n v="7"/>
    <n v="212"/>
    <n v="190"/>
    <n v="5722"/>
    <n v="201"/>
    <n v="226"/>
    <n v="236"/>
    <n v="246"/>
    <n v="212"/>
    <n v="5.4726368159203981E-2"/>
    <n v="-0.10169491525423729"/>
    <n v="3.704998252359315E-2"/>
    <n v="174"/>
    <n v="196"/>
    <n v="215"/>
    <n v="223"/>
    <n v="190"/>
    <n v="9.1954022988505746E-2"/>
    <n v="-0.11627906976744186"/>
  </r>
  <r>
    <n v="34"/>
    <x v="9"/>
    <n v="3428"/>
    <x v="166"/>
    <n v="1"/>
    <n v="18"/>
    <n v="12"/>
    <n v="2509"/>
    <n v="19"/>
    <n v="15"/>
    <n v="14"/>
    <n v="16"/>
    <n v="18"/>
    <n v="-5.2631578947368418E-2"/>
    <n v="0.2857142857142857"/>
    <n v="7.1741729772817854E-3"/>
    <n v="11"/>
    <n v="8"/>
    <n v="8"/>
    <n v="9"/>
    <n v="12"/>
    <n v="9.0909090909090912E-2"/>
    <n v="0.5"/>
  </r>
  <r>
    <n v="34"/>
    <x v="9"/>
    <n v="3429"/>
    <x v="167"/>
    <n v="2"/>
    <n v="47"/>
    <n v="41"/>
    <n v="1540"/>
    <n v="60"/>
    <n v="52"/>
    <n v="52"/>
    <n v="47"/>
    <n v="47"/>
    <n v="-0.21666666666666667"/>
    <n v="-9.6153846153846159E-2"/>
    <n v="3.0519480519480519E-2"/>
    <n v="48"/>
    <n v="44"/>
    <n v="43"/>
    <n v="39"/>
    <n v="41"/>
    <n v="-0.14583333333333334"/>
    <n v="-4.6511627906976744E-2"/>
  </r>
  <r>
    <n v="34"/>
    <x v="9"/>
    <n v="3430"/>
    <x v="168"/>
    <n v="2"/>
    <n v="16"/>
    <n v="15"/>
    <n v="1895"/>
    <n v="18"/>
    <n v="19"/>
    <n v="19"/>
    <n v="19"/>
    <n v="16"/>
    <n v="-0.1111111111111111"/>
    <n v="-0.15789473684210525"/>
    <n v="8.4432717678100261E-3"/>
    <n v="12"/>
    <n v="13"/>
    <n v="15"/>
    <n v="17"/>
    <n v="15"/>
    <n v="0.25"/>
    <n v="0"/>
  </r>
  <r>
    <n v="34"/>
    <x v="9"/>
    <n v="3431"/>
    <x v="169"/>
    <n v="2"/>
    <n v="46"/>
    <n v="43"/>
    <n v="2516"/>
    <n v="52"/>
    <n v="44"/>
    <n v="47"/>
    <n v="46"/>
    <n v="46"/>
    <n v="-0.11538461538461539"/>
    <n v="-2.1276595744680851E-2"/>
    <n v="1.8282988871224166E-2"/>
    <n v="40"/>
    <n v="39"/>
    <n v="42"/>
    <n v="42"/>
    <n v="43"/>
    <n v="7.4999999999999997E-2"/>
    <n v="2.3809523809523808E-2"/>
  </r>
  <r>
    <n v="34"/>
    <x v="9"/>
    <n v="3432"/>
    <x v="170"/>
    <n v="3"/>
    <n v="44"/>
    <n v="37"/>
    <n v="2006"/>
    <n v="65"/>
    <n v="45"/>
    <n v="41"/>
    <n v="45"/>
    <n v="44"/>
    <n v="-0.32307692307692309"/>
    <n v="7.3170731707317069E-2"/>
    <n v="2.1934197407776669E-2"/>
    <n v="51"/>
    <n v="34"/>
    <n v="30"/>
    <n v="35"/>
    <n v="37"/>
    <n v="-0.27450980392156865"/>
    <n v="0.23333333333333334"/>
  </r>
  <r>
    <n v="34"/>
    <x v="9"/>
    <n v="3433"/>
    <x v="171"/>
    <n v="0"/>
    <n v="0"/>
    <n v="0"/>
    <n v="2179"/>
    <n v="0"/>
    <n v="0"/>
    <n v="0"/>
    <n v="0"/>
    <n v="0"/>
    <n v="0"/>
    <n v="0"/>
    <n v="0"/>
    <n v="0"/>
    <n v="0"/>
    <n v="0"/>
    <n v="0"/>
    <n v="0"/>
    <n v="0"/>
    <n v="0"/>
  </r>
  <r>
    <n v="34"/>
    <x v="9"/>
    <n v="3434"/>
    <x v="172"/>
    <n v="1"/>
    <n v="13"/>
    <n v="10"/>
    <n v="2215"/>
    <n v="7"/>
    <n v="17"/>
    <n v="20"/>
    <n v="13"/>
    <n v="13"/>
    <n v="0.8571428571428571"/>
    <n v="-0.35"/>
    <n v="5.8690744920993224E-3"/>
    <n v="4"/>
    <n v="12"/>
    <n v="16"/>
    <n v="10"/>
    <n v="10"/>
    <n v="1.5"/>
    <n v="-0.375"/>
  </r>
  <r>
    <n v="34"/>
    <x v="9"/>
    <n v="3435"/>
    <x v="173"/>
    <n v="3"/>
    <n v="81"/>
    <n v="73"/>
    <n v="3529"/>
    <n v="70"/>
    <n v="69"/>
    <n v="65"/>
    <n v="73"/>
    <n v="81"/>
    <n v="0.15714285714285714"/>
    <n v="0.24615384615384617"/>
    <n v="2.2952677812411448E-2"/>
    <n v="62"/>
    <n v="59"/>
    <n v="58"/>
    <n v="66"/>
    <n v="73"/>
    <n v="0.17741935483870969"/>
    <n v="0.25862068965517243"/>
  </r>
  <r>
    <n v="34"/>
    <x v="9"/>
    <n v="3436"/>
    <x v="174"/>
    <n v="5"/>
    <n v="138"/>
    <n v="111"/>
    <n v="5553"/>
    <n v="135"/>
    <n v="138"/>
    <n v="149"/>
    <n v="139"/>
    <n v="138"/>
    <n v="2.2222222222222223E-2"/>
    <n v="-7.3825503355704702E-2"/>
    <n v="2.4851431658562941E-2"/>
    <n v="112"/>
    <n v="116"/>
    <n v="122"/>
    <n v="115"/>
    <n v="111"/>
    <n v="-8.9285714285714281E-3"/>
    <n v="-9.0163934426229511E-2"/>
  </r>
  <r>
    <n v="34"/>
    <x v="9"/>
    <n v="3437"/>
    <x v="175"/>
    <n v="3"/>
    <n v="60"/>
    <n v="54"/>
    <n v="5623"/>
    <n v="71"/>
    <n v="58"/>
    <n v="71"/>
    <n v="63"/>
    <n v="60"/>
    <n v="-0.15492957746478872"/>
    <n v="-0.15492957746478872"/>
    <n v="1.0670460608216255E-2"/>
    <n v="64"/>
    <n v="51"/>
    <n v="65"/>
    <n v="57"/>
    <n v="54"/>
    <n v="-0.15625"/>
    <n v="-0.16923076923076924"/>
  </r>
  <r>
    <n v="34"/>
    <x v="9"/>
    <n v="3438"/>
    <x v="176"/>
    <n v="2"/>
    <n v="90"/>
    <n v="75"/>
    <n v="3128"/>
    <n v="96"/>
    <n v="97"/>
    <n v="98"/>
    <n v="93"/>
    <n v="90"/>
    <n v="-6.25E-2"/>
    <n v="-8.1632653061224483E-2"/>
    <n v="2.877237851662404E-2"/>
    <n v="81"/>
    <n v="81"/>
    <n v="80"/>
    <n v="73"/>
    <n v="75"/>
    <n v="-7.407407407407407E-2"/>
    <n v="-6.25E-2"/>
  </r>
  <r>
    <n v="34"/>
    <x v="9"/>
    <n v="3439"/>
    <x v="177"/>
    <n v="3"/>
    <n v="78"/>
    <n v="69"/>
    <n v="4447"/>
    <n v="70"/>
    <n v="72"/>
    <n v="76"/>
    <n v="85"/>
    <n v="78"/>
    <n v="0.11428571428571428"/>
    <n v="2.6315789473684209E-2"/>
    <n v="1.7539914549134249E-2"/>
    <n v="58"/>
    <n v="64"/>
    <n v="68"/>
    <n v="75"/>
    <n v="69"/>
    <n v="0.18965517241379309"/>
    <n v="1.4705882352941176E-2"/>
  </r>
  <r>
    <n v="34"/>
    <x v="9"/>
    <n v="3440"/>
    <x v="178"/>
    <n v="2"/>
    <n v="90"/>
    <n v="77"/>
    <n v="5134"/>
    <n v="72"/>
    <n v="78"/>
    <n v="89"/>
    <n v="99"/>
    <n v="90"/>
    <n v="0.25"/>
    <n v="1.1235955056179775E-2"/>
    <n v="1.7530190884300741E-2"/>
    <n v="62"/>
    <n v="68"/>
    <n v="77"/>
    <n v="88"/>
    <n v="77"/>
    <n v="0.24193548387096775"/>
    <n v="0"/>
  </r>
  <r>
    <n v="34"/>
    <x v="9"/>
    <n v="3441"/>
    <x v="179"/>
    <n v="5"/>
    <n v="126"/>
    <n v="114"/>
    <n v="6174"/>
    <n v="124"/>
    <n v="123"/>
    <n v="122"/>
    <n v="128"/>
    <n v="126"/>
    <n v="1.6129032258064516E-2"/>
    <n v="3.2786885245901641E-2"/>
    <n v="2.0408163265306121E-2"/>
    <n v="117"/>
    <n v="115"/>
    <n v="113"/>
    <n v="118"/>
    <n v="114"/>
    <n v="-2.564102564102564E-2"/>
    <n v="8.8495575221238937E-3"/>
  </r>
  <r>
    <n v="34"/>
    <x v="9"/>
    <n v="3442"/>
    <x v="180"/>
    <n v="6"/>
    <n v="257"/>
    <n v="216"/>
    <n v="14827"/>
    <n v="273"/>
    <n v="254"/>
    <n v="233"/>
    <n v="245"/>
    <n v="257"/>
    <n v="-5.8608058608058608E-2"/>
    <n v="0.10300429184549356"/>
    <n v="1.7333243407297499E-2"/>
    <n v="226"/>
    <n v="215"/>
    <n v="204"/>
    <n v="207"/>
    <n v="216"/>
    <n v="-4.4247787610619468E-2"/>
    <n v="5.8823529411764705E-2"/>
  </r>
  <r>
    <n v="34"/>
    <x v="9"/>
    <n v="3443"/>
    <x v="181"/>
    <n v="7"/>
    <n v="271"/>
    <n v="225"/>
    <n v="13649"/>
    <n v="242"/>
    <n v="233"/>
    <n v="221"/>
    <n v="261"/>
    <n v="271"/>
    <n v="0.11983471074380166"/>
    <n v="0.22624434389140272"/>
    <n v="1.9854934427430582E-2"/>
    <n v="206"/>
    <n v="195"/>
    <n v="181"/>
    <n v="211"/>
    <n v="225"/>
    <n v="9.2233009708737865E-2"/>
    <n v="0.24309392265193369"/>
  </r>
  <r>
    <n v="34"/>
    <x v="9"/>
    <n v="3446"/>
    <x v="182"/>
    <n v="5"/>
    <n v="241"/>
    <n v="207"/>
    <n v="13660"/>
    <n v="246"/>
    <n v="254"/>
    <n v="227"/>
    <n v="205"/>
    <n v="241"/>
    <n v="-2.032520325203252E-2"/>
    <n v="6.1674008810572688E-2"/>
    <n v="1.7642752562225476E-2"/>
    <n v="201"/>
    <n v="207"/>
    <n v="176"/>
    <n v="174"/>
    <n v="207"/>
    <n v="2.9850746268656716E-2"/>
    <n v="0.17613636363636365"/>
  </r>
  <r>
    <n v="34"/>
    <x v="9"/>
    <n v="3447"/>
    <x v="183"/>
    <n v="2"/>
    <n v="84"/>
    <n v="78"/>
    <n v="5597"/>
    <n v="81"/>
    <n v="81"/>
    <n v="89"/>
    <n v="99"/>
    <n v="84"/>
    <n v="3.7037037037037035E-2"/>
    <n v="-5.6179775280898875E-2"/>
    <n v="1.5008040021440057E-2"/>
    <n v="75"/>
    <n v="71"/>
    <n v="81"/>
    <n v="92"/>
    <n v="78"/>
    <n v="0.04"/>
    <n v="-3.7037037037037035E-2"/>
  </r>
  <r>
    <n v="34"/>
    <x v="9"/>
    <n v="3448"/>
    <x v="184"/>
    <n v="4"/>
    <n v="143"/>
    <n v="127"/>
    <n v="6544"/>
    <n v="141"/>
    <n v="142"/>
    <n v="123"/>
    <n v="137"/>
    <n v="143"/>
    <n v="1.4184397163120567E-2"/>
    <n v="0.16260162601626016"/>
    <n v="2.1852078239608802E-2"/>
    <n v="116"/>
    <n v="118"/>
    <n v="105"/>
    <n v="117"/>
    <n v="127"/>
    <n v="9.4827586206896547E-2"/>
    <n v="0.20952380952380953"/>
  </r>
  <r>
    <n v="34"/>
    <x v="9"/>
    <n v="3449"/>
    <x v="185"/>
    <n v="4"/>
    <n v="40"/>
    <n v="39"/>
    <n v="2822"/>
    <n v="40"/>
    <n v="36"/>
    <n v="37"/>
    <n v="42"/>
    <n v="40"/>
    <n v="0"/>
    <n v="8.1081081081081086E-2"/>
    <n v="1.4174344436569808E-2"/>
    <n v="38"/>
    <n v="34"/>
    <n v="35"/>
    <n v="40"/>
    <n v="39"/>
    <n v="2.6315789473684209E-2"/>
    <n v="0.11428571428571428"/>
  </r>
  <r>
    <n v="34"/>
    <x v="9"/>
    <n v="3450"/>
    <x v="186"/>
    <n v="1"/>
    <n v="26"/>
    <n v="25"/>
    <n v="1254"/>
    <n v="22"/>
    <n v="24"/>
    <n v="26"/>
    <n v="27"/>
    <n v="26"/>
    <n v="0.18181818181818182"/>
    <n v="0"/>
    <n v="2.0733652312599681E-2"/>
    <n v="21"/>
    <n v="23"/>
    <n v="25"/>
    <n v="26"/>
    <n v="25"/>
    <n v="0.19047619047619047"/>
    <n v="0"/>
  </r>
  <r>
    <n v="34"/>
    <x v="9"/>
    <n v="3451"/>
    <x v="187"/>
    <n v="2"/>
    <n v="35"/>
    <n v="28"/>
    <n v="6455"/>
    <n v="40"/>
    <n v="38"/>
    <n v="39"/>
    <n v="37"/>
    <n v="35"/>
    <n v="-0.125"/>
    <n v="-0.10256410256410256"/>
    <n v="5.422153369481022E-3"/>
    <n v="29"/>
    <n v="31"/>
    <n v="32"/>
    <n v="30"/>
    <n v="28"/>
    <n v="-3.4482758620689655E-2"/>
    <n v="-0.125"/>
  </r>
  <r>
    <n v="34"/>
    <x v="9"/>
    <n v="3452"/>
    <x v="188"/>
    <n v="0"/>
    <n v="0"/>
    <n v="0"/>
    <n v="2142"/>
    <n v="0"/>
    <n v="0"/>
    <n v="0"/>
    <n v="0"/>
    <n v="0"/>
    <n v="0"/>
    <n v="0"/>
    <n v="0"/>
    <n v="0"/>
    <n v="0"/>
    <n v="0"/>
    <n v="0"/>
    <n v="0"/>
    <n v="0"/>
    <n v="0"/>
  </r>
  <r>
    <n v="34"/>
    <x v="9"/>
    <n v="3453"/>
    <x v="189"/>
    <n v="1"/>
    <n v="29"/>
    <n v="29"/>
    <n v="3311"/>
    <n v="23"/>
    <n v="25"/>
    <n v="26"/>
    <n v="30"/>
    <n v="29"/>
    <n v="0.2608695652173913"/>
    <n v="0.11538461538461539"/>
    <n v="8.7586831772878283E-3"/>
    <n v="23"/>
    <n v="25"/>
    <n v="26"/>
    <n v="30"/>
    <n v="29"/>
    <n v="0.2608695652173913"/>
    <n v="0.11538461538461539"/>
  </r>
  <r>
    <n v="34"/>
    <x v="9"/>
    <n v="3454"/>
    <x v="190"/>
    <n v="1"/>
    <n v="42"/>
    <n v="42"/>
    <n v="1648"/>
    <n v="34"/>
    <n v="33"/>
    <n v="29"/>
    <n v="38"/>
    <n v="42"/>
    <n v="0.23529411764705882"/>
    <n v="0.44827586206896552"/>
    <n v="2.5485436893203883E-2"/>
    <n v="33"/>
    <n v="33"/>
    <n v="29"/>
    <n v="38"/>
    <n v="42"/>
    <n v="0.27272727272727271"/>
    <n v="0.44827586206896552"/>
  </r>
  <r>
    <n v="39"/>
    <x v="10"/>
    <n v="3901"/>
    <x v="191"/>
    <n v="7"/>
    <n v="337"/>
    <n v="267"/>
    <n v="28039"/>
    <n v="303"/>
    <n v="315"/>
    <n v="313"/>
    <n v="350"/>
    <n v="337"/>
    <n v="0.11221122112211221"/>
    <n v="7.6677316293929709E-2"/>
    <n v="1.2018973572523984E-2"/>
    <n v="239"/>
    <n v="257"/>
    <n v="253"/>
    <n v="290"/>
    <n v="267"/>
    <n v="0.11715481171548117"/>
    <n v="5.533596837944664E-2"/>
  </r>
  <r>
    <n v="39"/>
    <x v="10"/>
    <n v="3903"/>
    <x v="192"/>
    <n v="6"/>
    <n v="230"/>
    <n v="201"/>
    <n v="27005"/>
    <n v="223"/>
    <n v="204"/>
    <n v="204"/>
    <n v="226"/>
    <n v="230"/>
    <n v="3.1390134529147982E-2"/>
    <n v="0.12745098039215685"/>
    <n v="8.5169413071653401E-3"/>
    <n v="199"/>
    <n v="180"/>
    <n v="179"/>
    <n v="200"/>
    <n v="201"/>
    <n v="1.0050251256281407E-2"/>
    <n v="0.12290502793296089"/>
  </r>
  <r>
    <n v="39"/>
    <x v="10"/>
    <n v="3905"/>
    <x v="193"/>
    <n v="8"/>
    <n v="478"/>
    <n v="410"/>
    <n v="59830"/>
    <n v="385"/>
    <n v="364"/>
    <n v="399"/>
    <n v="464"/>
    <n v="478"/>
    <n v="0.24155844155844156"/>
    <n v="0.19799498746867167"/>
    <n v="7.9893030252381741E-3"/>
    <n v="322"/>
    <n v="304"/>
    <n v="331"/>
    <n v="388"/>
    <n v="410"/>
    <n v="0.27329192546583853"/>
    <n v="0.23867069486404835"/>
  </r>
  <r>
    <n v="39"/>
    <x v="10"/>
    <n v="3907"/>
    <x v="194"/>
    <n v="11"/>
    <n v="554"/>
    <n v="477"/>
    <n v="66758"/>
    <n v="446"/>
    <n v="462"/>
    <n v="518"/>
    <n v="546"/>
    <n v="554"/>
    <n v="0.24215246636771301"/>
    <n v="6.9498069498069498E-2"/>
    <n v="8.2986308757002913E-3"/>
    <n v="375"/>
    <n v="388"/>
    <n v="445"/>
    <n v="471"/>
    <n v="477"/>
    <n v="0.27200000000000002"/>
    <n v="7.1910112359550568E-2"/>
  </r>
  <r>
    <n v="39"/>
    <x v="10"/>
    <n v="3909"/>
    <x v="195"/>
    <n v="16"/>
    <n v="678"/>
    <n v="583"/>
    <n v="48870"/>
    <n v="541"/>
    <n v="548"/>
    <n v="626"/>
    <n v="673"/>
    <n v="678"/>
    <n v="0.25323475046210719"/>
    <n v="8.3067092651757185E-2"/>
    <n v="1.3873542050337631E-2"/>
    <n v="468"/>
    <n v="479"/>
    <n v="553"/>
    <n v="589"/>
    <n v="583"/>
    <n v="0.24572649572649571"/>
    <n v="5.4249547920433995E-2"/>
  </r>
  <r>
    <n v="39"/>
    <x v="10"/>
    <n v="3911"/>
    <x v="196"/>
    <n v="3"/>
    <n v="228"/>
    <n v="186"/>
    <n v="27569"/>
    <n v="204"/>
    <n v="223"/>
    <n v="247"/>
    <n v="241"/>
    <n v="228"/>
    <n v="0.11764705882352941"/>
    <n v="-7.6923076923076927E-2"/>
    <n v="8.2701585113714674E-3"/>
    <n v="180"/>
    <n v="197"/>
    <n v="216"/>
    <n v="201"/>
    <n v="186"/>
    <n v="3.3333333333333333E-2"/>
    <n v="-0.1388888888888889"/>
  </r>
  <r>
    <n v="40"/>
    <x v="11"/>
    <n v="4001"/>
    <x v="197"/>
    <n v="10"/>
    <n v="486"/>
    <n v="429"/>
    <n v="37289"/>
    <n v="441"/>
    <n v="424"/>
    <n v="449"/>
    <n v="439"/>
    <n v="486"/>
    <n v="0.10204081632653061"/>
    <n v="8.2405345211581285E-2"/>
    <n v="1.3033334227252004E-2"/>
    <n v="378"/>
    <n v="370"/>
    <n v="383"/>
    <n v="370"/>
    <n v="429"/>
    <n v="0.13492063492063491"/>
    <n v="0.12010443864229765"/>
  </r>
  <r>
    <n v="40"/>
    <x v="11"/>
    <n v="4003"/>
    <x v="198"/>
    <n v="13"/>
    <n v="651"/>
    <n v="560"/>
    <n v="56866"/>
    <n v="527"/>
    <n v="542"/>
    <n v="582"/>
    <n v="621"/>
    <n v="651"/>
    <n v="0.23529411764705882"/>
    <n v="0.11855670103092783"/>
    <n v="1.1447965392325819E-2"/>
    <n v="443"/>
    <n v="448"/>
    <n v="484"/>
    <n v="521"/>
    <n v="560"/>
    <n v="0.26410835214446954"/>
    <n v="0.15702479338842976"/>
  </r>
  <r>
    <n v="40"/>
    <x v="11"/>
    <n v="4005"/>
    <x v="199"/>
    <n v="3"/>
    <n v="64"/>
    <n v="54"/>
    <n v="13333"/>
    <n v="37"/>
    <n v="37"/>
    <n v="37"/>
    <n v="47"/>
    <n v="64"/>
    <n v="0.72972972972972971"/>
    <n v="0.72972972972972971"/>
    <n v="4.8001200030000747E-3"/>
    <n v="36"/>
    <n v="36"/>
    <n v="36"/>
    <n v="44"/>
    <n v="54"/>
    <n v="0.5"/>
    <n v="0.5"/>
  </r>
  <r>
    <n v="40"/>
    <x v="11"/>
    <n v="4010"/>
    <x v="200"/>
    <n v="1"/>
    <n v="15"/>
    <n v="12"/>
    <n v="2389"/>
    <n v="13"/>
    <n v="4"/>
    <n v="3"/>
    <n v="16"/>
    <n v="15"/>
    <n v="0.15384615384615385"/>
    <n v="4"/>
    <n v="6.2787777312683134E-3"/>
    <n v="9"/>
    <n v="0"/>
    <n v="0"/>
    <n v="12"/>
    <n v="12"/>
    <n v="0.33333333333333331"/>
    <n v="0"/>
  </r>
  <r>
    <n v="40"/>
    <x v="11"/>
    <n v="4012"/>
    <x v="201"/>
    <n v="7"/>
    <n v="304"/>
    <n v="250"/>
    <n v="14310"/>
    <n v="237"/>
    <n v="228"/>
    <n v="242"/>
    <n v="272"/>
    <n v="304"/>
    <n v="0.28270042194092826"/>
    <n v="0.256198347107438"/>
    <n v="2.1243885394828792E-2"/>
    <n v="201"/>
    <n v="195"/>
    <n v="205"/>
    <n v="222"/>
    <n v="250"/>
    <n v="0.24378109452736318"/>
    <n v="0.21951219512195122"/>
  </r>
  <r>
    <n v="40"/>
    <x v="11"/>
    <n v="4014"/>
    <x v="202"/>
    <n v="4"/>
    <n v="123"/>
    <n v="91"/>
    <n v="10446"/>
    <n v="111"/>
    <n v="120"/>
    <n v="118"/>
    <n v="124"/>
    <n v="123"/>
    <n v="0.10810810810810811"/>
    <n v="4.2372881355932202E-2"/>
    <n v="1.1774842044801838E-2"/>
    <n v="87"/>
    <n v="96"/>
    <n v="90"/>
    <n v="92"/>
    <n v="91"/>
    <n v="4.5977011494252873E-2"/>
    <n v="1.1111111111111112E-2"/>
  </r>
  <r>
    <n v="40"/>
    <x v="11"/>
    <n v="4016"/>
    <x v="203"/>
    <n v="2"/>
    <n v="36"/>
    <n v="29"/>
    <n v="4067"/>
    <n v="18"/>
    <n v="27"/>
    <n v="37"/>
    <n v="37"/>
    <n v="36"/>
    <n v="1"/>
    <n v="-2.7027027027027029E-2"/>
    <n v="8.8517334644701261E-3"/>
    <n v="11"/>
    <n v="20"/>
    <n v="30"/>
    <n v="29"/>
    <n v="29"/>
    <n v="1.6363636363636365"/>
    <n v="-3.3333333333333333E-2"/>
  </r>
  <r>
    <n v="40"/>
    <x v="11"/>
    <n v="4018"/>
    <x v="204"/>
    <n v="1"/>
    <n v="69"/>
    <n v="58"/>
    <n v="6558"/>
    <n v="63"/>
    <n v="72"/>
    <n v="74"/>
    <n v="63"/>
    <n v="69"/>
    <n v="9.5238095238095233E-2"/>
    <n v="-6.7567567567567571E-2"/>
    <n v="1.0521500457456541E-2"/>
    <n v="47"/>
    <n v="59"/>
    <n v="61"/>
    <n v="51"/>
    <n v="58"/>
    <n v="0.23404255319148937"/>
    <n v="-4.9180327868852458E-2"/>
  </r>
  <r>
    <n v="40"/>
    <x v="11"/>
    <n v="4020"/>
    <x v="205"/>
    <n v="1"/>
    <n v="70"/>
    <n v="64"/>
    <n v="11135"/>
    <n v="84"/>
    <n v="89"/>
    <n v="77"/>
    <n v="75"/>
    <n v="70"/>
    <n v="-0.16666666666666666"/>
    <n v="-9.0909090909090912E-2"/>
    <n v="6.2864840592725636E-3"/>
    <n v="77"/>
    <n v="80"/>
    <n v="68"/>
    <n v="67"/>
    <n v="64"/>
    <n v="-0.16883116883116883"/>
    <n v="-5.8823529411764705E-2"/>
  </r>
  <r>
    <n v="40"/>
    <x v="11"/>
    <n v="4022"/>
    <x v="206"/>
    <n v="1"/>
    <n v="36"/>
    <n v="32"/>
    <n v="2981"/>
    <n v="42"/>
    <n v="49"/>
    <n v="47"/>
    <n v="42"/>
    <n v="36"/>
    <n v="-0.14285714285714285"/>
    <n v="-0.23404255319148937"/>
    <n v="1.2076484401207649E-2"/>
    <n v="40"/>
    <n v="45"/>
    <n v="43"/>
    <n v="37"/>
    <n v="32"/>
    <n v="-0.2"/>
    <n v="-0.2558139534883721"/>
  </r>
  <r>
    <n v="40"/>
    <x v="11"/>
    <n v="4024"/>
    <x v="207"/>
    <n v="1"/>
    <n v="29"/>
    <n v="25"/>
    <n v="1646"/>
    <n v="15"/>
    <n v="18"/>
    <n v="19"/>
    <n v="15"/>
    <n v="29"/>
    <n v="0.93333333333333335"/>
    <n v="0.52631578947368418"/>
    <n v="1.7618469015795869E-2"/>
    <n v="14"/>
    <n v="17"/>
    <n v="18"/>
    <n v="12"/>
    <n v="25"/>
    <n v="0.7857142857142857"/>
    <n v="0.3888888888888889"/>
  </r>
  <r>
    <n v="40"/>
    <x v="11"/>
    <n v="4026"/>
    <x v="208"/>
    <n v="1"/>
    <n v="19"/>
    <n v="18"/>
    <n v="5529"/>
    <n v="21"/>
    <n v="21"/>
    <n v="22"/>
    <n v="19"/>
    <n v="19"/>
    <n v="-9.5238095238095233E-2"/>
    <n v="-0.13636363636363635"/>
    <n v="3.4364261168384879E-3"/>
    <n v="19"/>
    <n v="20"/>
    <n v="20"/>
    <n v="18"/>
    <n v="18"/>
    <n v="-5.2631578947368418E-2"/>
    <n v="-0.1"/>
  </r>
  <r>
    <n v="40"/>
    <x v="11"/>
    <n v="4028"/>
    <x v="209"/>
    <n v="1"/>
    <n v="27"/>
    <n v="25"/>
    <n v="2473"/>
    <n v="31"/>
    <n v="24"/>
    <n v="21"/>
    <n v="21"/>
    <n v="27"/>
    <n v="-0.12903225806451613"/>
    <n v="0.2857142857142857"/>
    <n v="1.0917913465426607E-2"/>
    <n v="23"/>
    <n v="19"/>
    <n v="18"/>
    <n v="19"/>
    <n v="25"/>
    <n v="8.6956521739130432E-2"/>
    <n v="0.3888888888888889"/>
  </r>
  <r>
    <n v="40"/>
    <x v="11"/>
    <n v="4030"/>
    <x v="210"/>
    <n v="1"/>
    <n v="0"/>
    <n v="0"/>
    <n v="1486"/>
    <n v="1"/>
    <n v="0"/>
    <n v="0"/>
    <n v="0"/>
    <n v="0"/>
    <n v="-1"/>
    <n v="0"/>
    <n v="0"/>
    <n v="0"/>
    <n v="0"/>
    <n v="0"/>
    <n v="0"/>
    <n v="0"/>
    <n v="0"/>
    <n v="0"/>
  </r>
  <r>
    <n v="40"/>
    <x v="11"/>
    <n v="4032"/>
    <x v="211"/>
    <n v="1"/>
    <n v="20"/>
    <n v="18"/>
    <n v="1256"/>
    <n v="28"/>
    <n v="23"/>
    <n v="22"/>
    <n v="21"/>
    <n v="20"/>
    <n v="-0.2857142857142857"/>
    <n v="-9.0909090909090912E-2"/>
    <n v="1.5923566878980892E-2"/>
    <n v="23"/>
    <n v="20"/>
    <n v="19"/>
    <n v="18"/>
    <n v="18"/>
    <n v="-0.21739130434782608"/>
    <n v="-5.2631578947368418E-2"/>
  </r>
  <r>
    <n v="40"/>
    <x v="11"/>
    <n v="4034"/>
    <x v="212"/>
    <n v="2"/>
    <n v="50"/>
    <n v="38"/>
    <n v="2238"/>
    <n v="25"/>
    <n v="52"/>
    <n v="47"/>
    <n v="50"/>
    <n v="50"/>
    <n v="1"/>
    <n v="6.3829787234042548E-2"/>
    <n v="2.2341376228775692E-2"/>
    <n v="18"/>
    <n v="43"/>
    <n v="33"/>
    <n v="37"/>
    <n v="38"/>
    <n v="1.1111111111111112"/>
    <n v="0.15151515151515152"/>
  </r>
  <r>
    <n v="40"/>
    <x v="11"/>
    <n v="4036"/>
    <x v="213"/>
    <n v="0"/>
    <n v="0"/>
    <n v="0"/>
    <n v="3861"/>
    <n v="0"/>
    <n v="0"/>
    <n v="0"/>
    <n v="0"/>
    <n v="0"/>
    <n v="0"/>
    <n v="0"/>
    <n v="0"/>
    <n v="0"/>
    <n v="0"/>
    <n v="0"/>
    <n v="0"/>
    <n v="0"/>
    <n v="0"/>
    <n v="0"/>
  </r>
  <r>
    <n v="42"/>
    <x v="12"/>
    <n v="4201"/>
    <x v="214"/>
    <n v="2"/>
    <n v="58"/>
    <n v="51"/>
    <n v="6687"/>
    <n v="59"/>
    <n v="59"/>
    <n v="67"/>
    <n v="54"/>
    <n v="58"/>
    <n v="-1.6949152542372881E-2"/>
    <n v="-0.13432835820895522"/>
    <n v="8.6735456856587411E-3"/>
    <n v="44"/>
    <n v="46"/>
    <n v="55"/>
    <n v="47"/>
    <n v="51"/>
    <n v="0.15909090909090909"/>
    <n v="-7.2727272727272724E-2"/>
  </r>
  <r>
    <n v="42"/>
    <x v="12"/>
    <n v="4202"/>
    <x v="215"/>
    <n v="4"/>
    <n v="155"/>
    <n v="134"/>
    <n v="25419"/>
    <n v="131"/>
    <n v="139"/>
    <n v="147"/>
    <n v="157"/>
    <n v="155"/>
    <n v="0.18320610687022901"/>
    <n v="5.4421768707482991E-2"/>
    <n v="6.0978008576261849E-3"/>
    <n v="110"/>
    <n v="116"/>
    <n v="126"/>
    <n v="136"/>
    <n v="134"/>
    <n v="0.21818181818181817"/>
    <n v="6.3492063492063489E-2"/>
  </r>
  <r>
    <n v="42"/>
    <x v="12"/>
    <n v="4203"/>
    <x v="216"/>
    <n v="9"/>
    <n v="375"/>
    <n v="318"/>
    <n v="46568"/>
    <n v="292"/>
    <n v="330"/>
    <n v="341"/>
    <n v="368"/>
    <n v="375"/>
    <n v="0.28424657534246578"/>
    <n v="9.9706744868035185E-2"/>
    <n v="8.0527400790242221E-3"/>
    <n v="249"/>
    <n v="287"/>
    <n v="293"/>
    <n v="311"/>
    <n v="318"/>
    <n v="0.27710843373493976"/>
    <n v="8.5324232081911269E-2"/>
  </r>
  <r>
    <n v="42"/>
    <x v="12"/>
    <n v="4204"/>
    <x v="217"/>
    <n v="17"/>
    <n v="965"/>
    <n v="797"/>
    <n v="118221"/>
    <n v="734"/>
    <n v="747"/>
    <n v="824"/>
    <n v="897"/>
    <n v="965"/>
    <n v="0.31471389645776565"/>
    <n v="0.17111650485436894"/>
    <n v="8.1626783735546139E-3"/>
    <n v="626"/>
    <n v="623"/>
    <n v="680"/>
    <n v="732"/>
    <n v="797"/>
    <n v="0.2731629392971246"/>
    <n v="0.17205882352941176"/>
  </r>
  <r>
    <n v="42"/>
    <x v="12"/>
    <n v="4205"/>
    <x v="218"/>
    <n v="5"/>
    <n v="279"/>
    <n v="238"/>
    <n v="23768"/>
    <n v="336"/>
    <n v="305"/>
    <n v="289"/>
    <n v="296"/>
    <n v="279"/>
    <n v="-0.16964285714285715"/>
    <n v="-3.4602076124567477E-2"/>
    <n v="1.1738471894984854E-2"/>
    <n v="271"/>
    <n v="245"/>
    <n v="236"/>
    <n v="241"/>
    <n v="238"/>
    <n v="-0.12177121771217712"/>
    <n v="8.4745762711864406E-3"/>
  </r>
  <r>
    <n v="42"/>
    <x v="12"/>
    <n v="4206"/>
    <x v="219"/>
    <n v="1"/>
    <n v="65"/>
    <n v="44"/>
    <n v="9880"/>
    <n v="53"/>
    <n v="75"/>
    <n v="89"/>
    <n v="59"/>
    <n v="65"/>
    <n v="0.22641509433962265"/>
    <n v="-0.2696629213483146"/>
    <n v="6.5789473684210523E-3"/>
    <n v="42"/>
    <n v="62"/>
    <n v="77"/>
    <n v="42"/>
    <n v="44"/>
    <n v="4.7619047619047616E-2"/>
    <n v="-0.42857142857142855"/>
  </r>
  <r>
    <n v="42"/>
    <x v="12"/>
    <n v="4207"/>
    <x v="220"/>
    <n v="5"/>
    <n v="124"/>
    <n v="115"/>
    <n v="9329"/>
    <n v="89"/>
    <n v="106"/>
    <n v="109"/>
    <n v="107"/>
    <n v="124"/>
    <n v="0.39325842696629215"/>
    <n v="0.13761467889908258"/>
    <n v="1.3291885518276342E-2"/>
    <n v="80"/>
    <n v="96"/>
    <n v="99"/>
    <n v="97"/>
    <n v="115"/>
    <n v="0.4375"/>
    <n v="0.16161616161616163"/>
  </r>
  <r>
    <n v="42"/>
    <x v="12"/>
    <n v="4211"/>
    <x v="221"/>
    <n v="2"/>
    <n v="43"/>
    <n v="31"/>
    <n v="2492"/>
    <n v="43"/>
    <n v="54"/>
    <n v="45"/>
    <n v="44"/>
    <n v="43"/>
    <n v="0"/>
    <n v="-4.4444444444444446E-2"/>
    <n v="1.7255216693418941E-2"/>
    <n v="35"/>
    <n v="45"/>
    <n v="37"/>
    <n v="34"/>
    <n v="31"/>
    <n v="-0.11428571428571428"/>
    <n v="-0.16216216216216217"/>
  </r>
  <r>
    <n v="42"/>
    <x v="12"/>
    <n v="4212"/>
    <x v="222"/>
    <n v="0"/>
    <n v="0"/>
    <n v="0"/>
    <n v="2285"/>
    <n v="0"/>
    <n v="0"/>
    <n v="0"/>
    <n v="0"/>
    <n v="0"/>
    <n v="0"/>
    <n v="0"/>
    <n v="0"/>
    <n v="0"/>
    <n v="0"/>
    <n v="0"/>
    <n v="0"/>
    <n v="0"/>
    <n v="0"/>
    <n v="0"/>
  </r>
  <r>
    <n v="42"/>
    <x v="12"/>
    <n v="4213"/>
    <x v="223"/>
    <n v="2"/>
    <n v="19"/>
    <n v="13"/>
    <n v="6464"/>
    <n v="27"/>
    <n v="27"/>
    <n v="26"/>
    <n v="25"/>
    <n v="19"/>
    <n v="-0.29629629629629628"/>
    <n v="-0.26923076923076922"/>
    <n v="2.9393564356435644E-3"/>
    <n v="22"/>
    <n v="22"/>
    <n v="20"/>
    <n v="18"/>
    <n v="13"/>
    <n v="-0.40909090909090912"/>
    <n v="-0.35"/>
  </r>
  <r>
    <n v="42"/>
    <x v="12"/>
    <n v="4214"/>
    <x v="224"/>
    <n v="2"/>
    <n v="89"/>
    <n v="80"/>
    <n v="6260"/>
    <n v="55"/>
    <n v="68"/>
    <n v="82"/>
    <n v="92"/>
    <n v="89"/>
    <n v="0.61818181818181817"/>
    <n v="8.5365853658536592E-2"/>
    <n v="1.4217252396166134E-2"/>
    <n v="44"/>
    <n v="61"/>
    <n v="74"/>
    <n v="83"/>
    <n v="80"/>
    <n v="0.81818181818181823"/>
    <n v="8.1081081081081086E-2"/>
  </r>
  <r>
    <n v="42"/>
    <x v="12"/>
    <n v="4215"/>
    <x v="225"/>
    <n v="2"/>
    <n v="112"/>
    <n v="88"/>
    <n v="11734"/>
    <n v="108"/>
    <n v="105"/>
    <n v="105"/>
    <n v="118"/>
    <n v="112"/>
    <n v="3.7037037037037035E-2"/>
    <n v="6.6666666666666666E-2"/>
    <n v="9.5449122208965398E-3"/>
    <n v="80"/>
    <n v="81"/>
    <n v="91"/>
    <n v="98"/>
    <n v="88"/>
    <n v="0.1"/>
    <n v="-3.2967032967032968E-2"/>
  </r>
  <r>
    <n v="42"/>
    <x v="12"/>
    <n v="4216"/>
    <x v="226"/>
    <n v="0"/>
    <n v="0"/>
    <n v="0"/>
    <n v="5413"/>
    <n v="0"/>
    <n v="0"/>
    <n v="0"/>
    <n v="0"/>
    <n v="0"/>
    <n v="0"/>
    <n v="0"/>
    <n v="0"/>
    <n v="0"/>
    <n v="0"/>
    <n v="0"/>
    <n v="0"/>
    <n v="0"/>
    <n v="0"/>
    <n v="0"/>
  </r>
  <r>
    <n v="42"/>
    <x v="12"/>
    <n v="4217"/>
    <x v="227"/>
    <n v="0"/>
    <n v="0"/>
    <n v="0"/>
    <n v="1778"/>
    <n v="0"/>
    <n v="0"/>
    <n v="0"/>
    <n v="0"/>
    <n v="0"/>
    <n v="0"/>
    <n v="0"/>
    <n v="0"/>
    <n v="0"/>
    <n v="0"/>
    <n v="0"/>
    <n v="0"/>
    <n v="0"/>
    <n v="0"/>
    <n v="0"/>
  </r>
  <r>
    <n v="42"/>
    <x v="12"/>
    <n v="4218"/>
    <x v="228"/>
    <n v="1"/>
    <n v="10"/>
    <n v="10"/>
    <n v="1399"/>
    <n v="11"/>
    <n v="10"/>
    <n v="10"/>
    <n v="10"/>
    <n v="10"/>
    <n v="-9.0909090909090912E-2"/>
    <n v="0"/>
    <n v="7.1479628305932807E-3"/>
    <n v="11"/>
    <n v="10"/>
    <n v="10"/>
    <n v="10"/>
    <n v="10"/>
    <n v="-9.0909090909090912E-2"/>
    <n v="0"/>
  </r>
  <r>
    <n v="42"/>
    <x v="12"/>
    <n v="4219"/>
    <x v="229"/>
    <n v="1"/>
    <n v="7"/>
    <n v="7"/>
    <n v="3828"/>
    <n v="18"/>
    <n v="8"/>
    <n v="8"/>
    <n v="7"/>
    <n v="7"/>
    <n v="-0.61111111111111116"/>
    <n v="-0.125"/>
    <n v="1.8286311389759666E-3"/>
    <n v="17"/>
    <n v="8"/>
    <n v="8"/>
    <n v="7"/>
    <n v="7"/>
    <n v="-0.58823529411764708"/>
    <n v="-0.125"/>
  </r>
  <r>
    <n v="42"/>
    <x v="12"/>
    <n v="4220"/>
    <x v="230"/>
    <n v="1"/>
    <n v="32"/>
    <n v="31"/>
    <n v="1162"/>
    <n v="17"/>
    <n v="14"/>
    <n v="31"/>
    <n v="35"/>
    <n v="32"/>
    <n v="0.88235294117647056"/>
    <n v="3.2258064516129031E-2"/>
    <n v="2.7538726333907058E-2"/>
    <n v="12"/>
    <n v="13"/>
    <n v="30"/>
    <n v="34"/>
    <n v="31"/>
    <n v="1.5833333333333333"/>
    <n v="3.3333333333333333E-2"/>
  </r>
  <r>
    <n v="42"/>
    <x v="12"/>
    <n v="4221"/>
    <x v="231"/>
    <n v="0"/>
    <n v="0"/>
    <n v="0"/>
    <n v="1205"/>
    <n v="0"/>
    <n v="0"/>
    <n v="0"/>
    <n v="0"/>
    <n v="0"/>
    <n v="0"/>
    <n v="0"/>
    <n v="0"/>
    <n v="0"/>
    <n v="0"/>
    <n v="0"/>
    <n v="0"/>
    <n v="0"/>
    <n v="0"/>
    <n v="0"/>
  </r>
  <r>
    <n v="42"/>
    <x v="12"/>
    <n v="4222"/>
    <x v="232"/>
    <n v="1"/>
    <n v="10"/>
    <n v="6"/>
    <n v="1039"/>
    <n v="11"/>
    <n v="12"/>
    <n v="9"/>
    <n v="10"/>
    <n v="10"/>
    <n v="-9.0909090909090912E-2"/>
    <n v="0.1111111111111111"/>
    <n v="9.6246390760346481E-3"/>
    <n v="6"/>
    <n v="7"/>
    <n v="5"/>
    <n v="6"/>
    <n v="6"/>
    <n v="0"/>
    <n v="0.2"/>
  </r>
  <r>
    <n v="42"/>
    <x v="12"/>
    <n v="4223"/>
    <x v="233"/>
    <n v="3"/>
    <n v="124"/>
    <n v="103"/>
    <n v="15622"/>
    <n v="93"/>
    <n v="87"/>
    <n v="119"/>
    <n v="114"/>
    <n v="124"/>
    <n v="0.33333333333333331"/>
    <n v="4.2016806722689079E-2"/>
    <n v="7.9375240046088841E-3"/>
    <n v="82"/>
    <n v="72"/>
    <n v="92"/>
    <n v="86"/>
    <n v="103"/>
    <n v="0.25609756097560976"/>
    <n v="0.11956521739130435"/>
  </r>
  <r>
    <n v="42"/>
    <x v="12"/>
    <n v="4224"/>
    <x v="234"/>
    <n v="0"/>
    <n v="0"/>
    <n v="0"/>
    <n v="915"/>
    <n v="0"/>
    <n v="0"/>
    <n v="0"/>
    <n v="0"/>
    <n v="0"/>
    <n v="0"/>
    <n v="0"/>
    <n v="0"/>
    <n v="0"/>
    <n v="0"/>
    <n v="0"/>
    <n v="0"/>
    <n v="0"/>
    <n v="0"/>
    <n v="0"/>
  </r>
  <r>
    <n v="42"/>
    <x v="12"/>
    <n v="4225"/>
    <x v="235"/>
    <n v="0"/>
    <n v="0"/>
    <n v="0"/>
    <n v="10869"/>
    <n v="0"/>
    <n v="0"/>
    <n v="0"/>
    <n v="0"/>
    <n v="0"/>
    <n v="0"/>
    <n v="0"/>
    <n v="0"/>
    <n v="0"/>
    <n v="0"/>
    <n v="0"/>
    <n v="0"/>
    <n v="0"/>
    <n v="0"/>
    <n v="0"/>
  </r>
  <r>
    <n v="42"/>
    <x v="12"/>
    <n v="4226"/>
    <x v="236"/>
    <n v="0"/>
    <n v="0"/>
    <n v="0"/>
    <n v="1786"/>
    <n v="0"/>
    <n v="0"/>
    <n v="0"/>
    <n v="0"/>
    <n v="0"/>
    <n v="0"/>
    <n v="0"/>
    <n v="0"/>
    <n v="0"/>
    <n v="0"/>
    <n v="0"/>
    <n v="0"/>
    <n v="0"/>
    <n v="0"/>
    <n v="0"/>
  </r>
  <r>
    <n v="42"/>
    <x v="12"/>
    <n v="4227"/>
    <x v="237"/>
    <n v="3"/>
    <n v="94"/>
    <n v="77"/>
    <n v="6163"/>
    <n v="85"/>
    <n v="86"/>
    <n v="100"/>
    <n v="102"/>
    <n v="94"/>
    <n v="0.10588235294117647"/>
    <n v="-0.06"/>
    <n v="1.5252312185623885E-2"/>
    <n v="68"/>
    <n v="72"/>
    <n v="84"/>
    <n v="87"/>
    <n v="77"/>
    <n v="0.13235294117647059"/>
    <n v="-8.3333333333333329E-2"/>
  </r>
  <r>
    <n v="42"/>
    <x v="12"/>
    <n v="4228"/>
    <x v="238"/>
    <n v="1"/>
    <n v="0"/>
    <n v="0"/>
    <n v="1902"/>
    <n v="31"/>
    <n v="20"/>
    <n v="0"/>
    <n v="0"/>
    <n v="0"/>
    <n v="-1"/>
    <n v="0"/>
    <n v="0"/>
    <n v="28"/>
    <n v="17"/>
    <n v="0"/>
    <n v="0"/>
    <n v="0"/>
    <n v="-1"/>
    <n v="0"/>
  </r>
  <r>
    <n v="46"/>
    <x v="13"/>
    <n v="4601"/>
    <x v="239"/>
    <n v="67"/>
    <n v="3010"/>
    <n v="2597"/>
    <n v="293709"/>
    <n v="2604"/>
    <n v="2876"/>
    <n v="2893"/>
    <n v="2903"/>
    <n v="3010"/>
    <n v="0.15591397849462366"/>
    <n v="4.0442447286553752E-2"/>
    <n v="1.0248238903132012E-2"/>
    <n v="2268"/>
    <n v="2528"/>
    <n v="2510"/>
    <n v="2506"/>
    <n v="2597"/>
    <n v="0.14506172839506173"/>
    <n v="3.4661354581673305E-2"/>
  </r>
  <r>
    <n v="46"/>
    <x v="13"/>
    <n v="4602"/>
    <x v="240"/>
    <n v="10"/>
    <n v="377"/>
    <n v="326"/>
    <n v="17419"/>
    <n v="318"/>
    <n v="343"/>
    <n v="348"/>
    <n v="338"/>
    <n v="377"/>
    <n v="0.18553459119496854"/>
    <n v="8.3333333333333329E-2"/>
    <n v="2.1643033469200299E-2"/>
    <n v="278"/>
    <n v="299"/>
    <n v="302"/>
    <n v="289"/>
    <n v="326"/>
    <n v="0.17266187050359713"/>
    <n v="7.9470198675496692E-2"/>
  </r>
  <r>
    <n v="46"/>
    <x v="13"/>
    <n v="4611"/>
    <x v="241"/>
    <n v="2"/>
    <n v="50"/>
    <n v="42"/>
    <n v="4093"/>
    <n v="43"/>
    <n v="38"/>
    <n v="36"/>
    <n v="42"/>
    <n v="50"/>
    <n v="0.16279069767441862"/>
    <n v="0.3888888888888889"/>
    <n v="1.2215978499877839E-2"/>
    <n v="36"/>
    <n v="31"/>
    <n v="29"/>
    <n v="34"/>
    <n v="42"/>
    <n v="0.16666666666666666"/>
    <n v="0.44827586206896552"/>
  </r>
  <r>
    <n v="46"/>
    <x v="13"/>
    <n v="4612"/>
    <x v="242"/>
    <n v="3"/>
    <n v="101"/>
    <n v="89"/>
    <n v="5752"/>
    <n v="76"/>
    <n v="76"/>
    <n v="88"/>
    <n v="96"/>
    <n v="101"/>
    <n v="0.32894736842105265"/>
    <n v="0.14772727272727273"/>
    <n v="1.7559109874826149E-2"/>
    <n v="61"/>
    <n v="60"/>
    <n v="72"/>
    <n v="84"/>
    <n v="89"/>
    <n v="0.45901639344262296"/>
    <n v="0.2361111111111111"/>
  </r>
  <r>
    <n v="46"/>
    <x v="13"/>
    <n v="4613"/>
    <x v="243"/>
    <n v="8"/>
    <n v="288"/>
    <n v="231"/>
    <n v="12365"/>
    <n v="274"/>
    <n v="265"/>
    <n v="265"/>
    <n v="273"/>
    <n v="288"/>
    <n v="5.1094890510948905E-2"/>
    <n v="8.6792452830188674E-2"/>
    <n v="2.3291548726243429E-2"/>
    <n v="213"/>
    <n v="214"/>
    <n v="216"/>
    <n v="220"/>
    <n v="231"/>
    <n v="8.4507042253521125E-2"/>
    <n v="6.9444444444444448E-2"/>
  </r>
  <r>
    <n v="46"/>
    <x v="13"/>
    <n v="4614"/>
    <x v="244"/>
    <n v="7"/>
    <n v="204"/>
    <n v="170"/>
    <n v="19350"/>
    <n v="197"/>
    <n v="182"/>
    <n v="205"/>
    <n v="205"/>
    <n v="204"/>
    <n v="3.553299492385787E-2"/>
    <n v="-4.8780487804878049E-3"/>
    <n v="1.0542635658914728E-2"/>
    <n v="169"/>
    <n v="152"/>
    <n v="171"/>
    <n v="172"/>
    <n v="170"/>
    <n v="5.9171597633136093E-3"/>
    <n v="-5.8479532163742687E-3"/>
  </r>
  <r>
    <n v="46"/>
    <x v="13"/>
    <n v="4615"/>
    <x v="245"/>
    <n v="2"/>
    <n v="118"/>
    <n v="102"/>
    <n v="3208"/>
    <n v="77"/>
    <n v="77"/>
    <n v="87"/>
    <n v="95"/>
    <n v="118"/>
    <n v="0.53246753246753242"/>
    <n v="0.35632183908045978"/>
    <n v="3.6783042394014961E-2"/>
    <n v="63"/>
    <n v="68"/>
    <n v="77"/>
    <n v="82"/>
    <n v="102"/>
    <n v="0.61904761904761907"/>
    <n v="0.32467532467532467"/>
  </r>
  <r>
    <n v="46"/>
    <x v="13"/>
    <n v="4616"/>
    <x v="246"/>
    <n v="3"/>
    <n v="120"/>
    <n v="101"/>
    <n v="2986"/>
    <n v="107"/>
    <n v="109"/>
    <n v="104"/>
    <n v="107"/>
    <n v="120"/>
    <n v="0.12149532710280374"/>
    <n v="0.15384615384615385"/>
    <n v="4.0187541862022773E-2"/>
    <n v="90"/>
    <n v="91"/>
    <n v="89"/>
    <n v="89"/>
    <n v="101"/>
    <n v="0.12222222222222222"/>
    <n v="0.1348314606741573"/>
  </r>
  <r>
    <n v="46"/>
    <x v="13"/>
    <n v="4617"/>
    <x v="247"/>
    <n v="6"/>
    <n v="169"/>
    <n v="154"/>
    <n v="13175"/>
    <n v="171"/>
    <n v="168"/>
    <n v="167"/>
    <n v="176"/>
    <n v="169"/>
    <n v="-1.1695906432748537E-2"/>
    <n v="1.1976047904191617E-2"/>
    <n v="1.2827324478178368E-2"/>
    <n v="146"/>
    <n v="143"/>
    <n v="145"/>
    <n v="155"/>
    <n v="154"/>
    <n v="5.4794520547945202E-2"/>
    <n v="6.2068965517241378E-2"/>
  </r>
  <r>
    <n v="46"/>
    <x v="13"/>
    <n v="4618"/>
    <x v="248"/>
    <n v="6"/>
    <n v="170"/>
    <n v="145"/>
    <n v="10981"/>
    <n v="132"/>
    <n v="125"/>
    <n v="165"/>
    <n v="174"/>
    <n v="170"/>
    <n v="0.2878787878787879"/>
    <n v="3.0303030303030304E-2"/>
    <n v="1.5481285857390037E-2"/>
    <n v="111"/>
    <n v="103"/>
    <n v="146"/>
    <n v="155"/>
    <n v="145"/>
    <n v="0.30630630630630629"/>
    <n v="-6.8493150684931503E-3"/>
  </r>
  <r>
    <n v="46"/>
    <x v="13"/>
    <n v="4619"/>
    <x v="249"/>
    <n v="0"/>
    <n v="0"/>
    <n v="0"/>
    <n v="967"/>
    <n v="0"/>
    <n v="0"/>
    <n v="0"/>
    <n v="0"/>
    <n v="0"/>
    <n v="0"/>
    <n v="0"/>
    <n v="0"/>
    <n v="0"/>
    <n v="0"/>
    <n v="0"/>
    <n v="0"/>
    <n v="0"/>
    <n v="0"/>
    <n v="0"/>
  </r>
  <r>
    <n v="46"/>
    <x v="13"/>
    <n v="4620"/>
    <x v="250"/>
    <n v="1"/>
    <n v="10"/>
    <n v="10"/>
    <n v="1100"/>
    <n v="25"/>
    <n v="25"/>
    <n v="13"/>
    <n v="10"/>
    <n v="10"/>
    <n v="-0.6"/>
    <n v="-0.23076923076923078"/>
    <n v="9.0909090909090905E-3"/>
    <n v="23"/>
    <n v="23"/>
    <n v="12"/>
    <n v="10"/>
    <n v="10"/>
    <n v="-0.56521739130434778"/>
    <n v="-0.16666666666666666"/>
  </r>
  <r>
    <n v="46"/>
    <x v="13"/>
    <n v="4621"/>
    <x v="251"/>
    <n v="3"/>
    <n v="116"/>
    <n v="102"/>
    <n v="16436"/>
    <n v="112"/>
    <n v="107"/>
    <n v="129"/>
    <n v="126"/>
    <n v="116"/>
    <n v="3.5714285714285712E-2"/>
    <n v="-0.10077519379844961"/>
    <n v="7.0576782672183017E-3"/>
    <n v="101"/>
    <n v="93"/>
    <n v="111"/>
    <n v="109"/>
    <n v="102"/>
    <n v="9.9009900990099011E-3"/>
    <n v="-8.1081081081081086E-2"/>
  </r>
  <r>
    <n v="46"/>
    <x v="13"/>
    <n v="4622"/>
    <x v="252"/>
    <n v="7"/>
    <n v="286"/>
    <n v="259"/>
    <n v="8517"/>
    <n v="201"/>
    <n v="217"/>
    <n v="245"/>
    <n v="269"/>
    <n v="286"/>
    <n v="0.4228855721393035"/>
    <n v="0.16734693877551021"/>
    <n v="3.3579899025478456E-2"/>
    <n v="160"/>
    <n v="184"/>
    <n v="211"/>
    <n v="247"/>
    <n v="259"/>
    <n v="0.61875000000000002"/>
    <n v="0.22748815165876776"/>
  </r>
  <r>
    <n v="46"/>
    <x v="13"/>
    <n v="4623"/>
    <x v="253"/>
    <n v="2"/>
    <n v="96"/>
    <n v="82"/>
    <n v="2491"/>
    <n v="80"/>
    <n v="91"/>
    <n v="102"/>
    <n v="96"/>
    <n v="96"/>
    <n v="0.2"/>
    <n v="-5.8823529411764705E-2"/>
    <n v="3.8538739462063432E-2"/>
    <n v="67"/>
    <n v="75"/>
    <n v="83"/>
    <n v="76"/>
    <n v="82"/>
    <n v="0.22388059701492538"/>
    <n v="-1.2048192771084338E-2"/>
  </r>
  <r>
    <n v="46"/>
    <x v="13"/>
    <n v="4624"/>
    <x v="254"/>
    <n v="7"/>
    <n v="238"/>
    <n v="207"/>
    <n v="26342"/>
    <n v="213"/>
    <n v="228"/>
    <n v="238"/>
    <n v="234"/>
    <n v="238"/>
    <n v="0.11737089201877934"/>
    <n v="0"/>
    <n v="9.0350011388656906E-3"/>
    <n v="172"/>
    <n v="192"/>
    <n v="213"/>
    <n v="204"/>
    <n v="207"/>
    <n v="0.20348837209302326"/>
    <n v="-2.8169014084507043E-2"/>
  </r>
  <r>
    <n v="46"/>
    <x v="13"/>
    <n v="4625"/>
    <x v="255"/>
    <n v="2"/>
    <n v="43"/>
    <n v="39"/>
    <n v="5437"/>
    <n v="45"/>
    <n v="47"/>
    <n v="43"/>
    <n v="46"/>
    <n v="43"/>
    <n v="-4.4444444444444446E-2"/>
    <n v="0"/>
    <n v="7.9087732205260254E-3"/>
    <n v="40"/>
    <n v="39"/>
    <n v="37"/>
    <n v="42"/>
    <n v="39"/>
    <n v="-2.5000000000000001E-2"/>
    <n v="5.4054054054054057E-2"/>
  </r>
  <r>
    <n v="46"/>
    <x v="13"/>
    <n v="4626"/>
    <x v="256"/>
    <n v="7"/>
    <n v="263"/>
    <n v="211"/>
    <n v="40105"/>
    <n v="278"/>
    <n v="267"/>
    <n v="262"/>
    <n v="239"/>
    <n v="263"/>
    <n v="-5.3956834532374098E-2"/>
    <n v="3.8167938931297708E-3"/>
    <n v="6.5577858122428624E-3"/>
    <n v="241"/>
    <n v="222"/>
    <n v="214"/>
    <n v="195"/>
    <n v="211"/>
    <n v="-0.12448132780082988"/>
    <n v="-1.4018691588785047E-2"/>
  </r>
  <r>
    <n v="46"/>
    <x v="13"/>
    <n v="4627"/>
    <x v="257"/>
    <n v="18"/>
    <n v="745"/>
    <n v="612"/>
    <n v="30377"/>
    <n v="652"/>
    <n v="796"/>
    <n v="770"/>
    <n v="769"/>
    <n v="745"/>
    <n v="0.14263803680981596"/>
    <n v="-3.2467532467532464E-2"/>
    <n v="2.4525134147545841E-2"/>
    <n v="546"/>
    <n v="685"/>
    <n v="647"/>
    <n v="642"/>
    <n v="612"/>
    <n v="0.12087912087912088"/>
    <n v="-5.4095826893353939E-2"/>
  </r>
  <r>
    <n v="46"/>
    <x v="13"/>
    <n v="4628"/>
    <x v="258"/>
    <n v="3"/>
    <n v="59"/>
    <n v="56"/>
    <n v="3875"/>
    <n v="64"/>
    <n v="61"/>
    <n v="50"/>
    <n v="48"/>
    <n v="59"/>
    <n v="-7.8125E-2"/>
    <n v="0.18"/>
    <n v="1.5225806451612903E-2"/>
    <n v="54"/>
    <n v="51"/>
    <n v="43"/>
    <n v="45"/>
    <n v="56"/>
    <n v="3.7037037037037035E-2"/>
    <n v="0.30232558139534882"/>
  </r>
  <r>
    <n v="46"/>
    <x v="13"/>
    <n v="4629"/>
    <x v="259"/>
    <n v="0"/>
    <n v="0"/>
    <n v="0"/>
    <n v="392"/>
    <n v="0"/>
    <n v="0"/>
    <n v="0"/>
    <n v="0"/>
    <n v="0"/>
    <n v="0"/>
    <n v="0"/>
    <n v="0"/>
    <n v="0"/>
    <n v="0"/>
    <n v="0"/>
    <n v="0"/>
    <n v="0"/>
    <n v="0"/>
    <n v="0"/>
  </r>
  <r>
    <n v="46"/>
    <x v="13"/>
    <n v="4630"/>
    <x v="260"/>
    <n v="4"/>
    <n v="124"/>
    <n v="107"/>
    <n v="8172"/>
    <n v="111"/>
    <n v="133"/>
    <n v="122"/>
    <n v="129"/>
    <n v="124"/>
    <n v="0.11711711711711711"/>
    <n v="1.6393442622950821E-2"/>
    <n v="1.5173764072442487E-2"/>
    <n v="96"/>
    <n v="116"/>
    <n v="103"/>
    <n v="113"/>
    <n v="107"/>
    <n v="0.11458333333333333"/>
    <n v="3.8834951456310676E-2"/>
  </r>
  <r>
    <n v="46"/>
    <x v="13"/>
    <n v="4631"/>
    <x v="261"/>
    <n v="19"/>
    <n v="746"/>
    <n v="618"/>
    <n v="30169"/>
    <n v="741"/>
    <n v="724"/>
    <n v="728"/>
    <n v="735"/>
    <n v="746"/>
    <n v="6.7476383265856954E-3"/>
    <n v="2.4725274725274724E-2"/>
    <n v="2.4727369153767113E-2"/>
    <n v="639"/>
    <n v="605"/>
    <n v="606"/>
    <n v="607"/>
    <n v="618"/>
    <n v="-3.2863849765258218E-2"/>
    <n v="1.9801980198019802E-2"/>
  </r>
  <r>
    <n v="46"/>
    <x v="13"/>
    <n v="4632"/>
    <x v="262"/>
    <n v="2"/>
    <n v="84"/>
    <n v="61"/>
    <n v="2915"/>
    <n v="66"/>
    <n v="85"/>
    <n v="79"/>
    <n v="87"/>
    <n v="84"/>
    <n v="0.27272727272727271"/>
    <n v="6.3291139240506333E-2"/>
    <n v="2.8816466552315609E-2"/>
    <n v="54"/>
    <n v="64"/>
    <n v="56"/>
    <n v="66"/>
    <n v="61"/>
    <n v="0.12962962962962962"/>
    <n v="8.9285714285714288E-2"/>
  </r>
  <r>
    <n v="46"/>
    <x v="13"/>
    <n v="4633"/>
    <x v="263"/>
    <n v="0"/>
    <n v="0"/>
    <n v="0"/>
    <n v="521"/>
    <n v="0"/>
    <n v="0"/>
    <n v="0"/>
    <n v="0"/>
    <n v="0"/>
    <n v="0"/>
    <n v="0"/>
    <n v="0"/>
    <n v="0"/>
    <n v="0"/>
    <n v="0"/>
    <n v="0"/>
    <n v="0"/>
    <n v="0"/>
    <n v="0"/>
  </r>
  <r>
    <n v="46"/>
    <x v="13"/>
    <n v="4634"/>
    <x v="264"/>
    <n v="3"/>
    <n v="68"/>
    <n v="52"/>
    <n v="1687"/>
    <n v="69"/>
    <n v="72"/>
    <n v="72"/>
    <n v="77"/>
    <n v="68"/>
    <n v="-1.4492753623188406E-2"/>
    <n v="-5.5555555555555552E-2"/>
    <n v="4.0308239478363962E-2"/>
    <n v="58"/>
    <n v="57"/>
    <n v="56"/>
    <n v="57"/>
    <n v="52"/>
    <n v="-0.10344827586206896"/>
    <n v="-7.1428571428571425E-2"/>
  </r>
  <r>
    <n v="46"/>
    <x v="13"/>
    <n v="4635"/>
    <x v="265"/>
    <n v="2"/>
    <n v="61"/>
    <n v="53"/>
    <n v="2260"/>
    <n v="55"/>
    <n v="61"/>
    <n v="55"/>
    <n v="60"/>
    <n v="61"/>
    <n v="0.10909090909090909"/>
    <n v="0.10909090909090909"/>
    <n v="2.6991150442477876E-2"/>
    <n v="40"/>
    <n v="49"/>
    <n v="43"/>
    <n v="54"/>
    <n v="53"/>
    <n v="0.32500000000000001"/>
    <n v="0.23255813953488372"/>
  </r>
  <r>
    <n v="46"/>
    <x v="13"/>
    <n v="4636"/>
    <x v="266"/>
    <n v="1"/>
    <n v="54"/>
    <n v="43"/>
    <n v="740"/>
    <n v="48"/>
    <n v="53"/>
    <n v="49"/>
    <n v="48"/>
    <n v="54"/>
    <n v="0.125"/>
    <n v="0.10204081632653061"/>
    <n v="7.2972972972972977E-2"/>
    <n v="37"/>
    <n v="39"/>
    <n v="37"/>
    <n v="37"/>
    <n v="43"/>
    <n v="0.16216216216216217"/>
    <n v="0.16216216216216217"/>
  </r>
  <r>
    <n v="46"/>
    <x v="13"/>
    <n v="4637"/>
    <x v="267"/>
    <n v="1"/>
    <n v="1"/>
    <n v="1"/>
    <n v="1281"/>
    <n v="21"/>
    <n v="19"/>
    <n v="5"/>
    <n v="3"/>
    <n v="1"/>
    <n v="-0.95238095238095233"/>
    <n v="-0.8"/>
    <n v="7.8064012490241998E-4"/>
    <n v="17"/>
    <n v="17"/>
    <n v="5"/>
    <n v="3"/>
    <n v="1"/>
    <n v="-0.94117647058823528"/>
    <n v="-0.8"/>
  </r>
  <r>
    <n v="46"/>
    <x v="13"/>
    <n v="4638"/>
    <x v="268"/>
    <n v="7"/>
    <n v="184"/>
    <n v="150"/>
    <n v="3894"/>
    <n v="176"/>
    <n v="184"/>
    <n v="175"/>
    <n v="187"/>
    <n v="184"/>
    <n v="4.5454545454545456E-2"/>
    <n v="5.1428571428571428E-2"/>
    <n v="4.7252182845403182E-2"/>
    <n v="143"/>
    <n v="151"/>
    <n v="145"/>
    <n v="154"/>
    <n v="150"/>
    <n v="4.8951048951048952E-2"/>
    <n v="3.4482758620689655E-2"/>
  </r>
  <r>
    <n v="46"/>
    <x v="13"/>
    <n v="4639"/>
    <x v="269"/>
    <n v="2"/>
    <n v="39"/>
    <n v="38"/>
    <n v="2550"/>
    <n v="44"/>
    <n v="38"/>
    <n v="42"/>
    <n v="40"/>
    <n v="39"/>
    <n v="-0.11363636363636363"/>
    <n v="-7.1428571428571425E-2"/>
    <n v="1.5294117647058824E-2"/>
    <n v="41"/>
    <n v="36"/>
    <n v="40"/>
    <n v="39"/>
    <n v="38"/>
    <n v="-7.3170731707317069E-2"/>
    <n v="-0.05"/>
  </r>
  <r>
    <n v="46"/>
    <x v="13"/>
    <n v="4640"/>
    <x v="270"/>
    <n v="6"/>
    <n v="238"/>
    <n v="211"/>
    <n v="12496"/>
    <n v="214"/>
    <n v="231"/>
    <n v="252"/>
    <n v="269"/>
    <n v="238"/>
    <n v="0.11214953271028037"/>
    <n v="-5.5555555555555552E-2"/>
    <n v="1.9046094750320101E-2"/>
    <n v="176"/>
    <n v="203"/>
    <n v="226"/>
    <n v="244"/>
    <n v="211"/>
    <n v="0.19886363636363635"/>
    <n v="-6.637168141592921E-2"/>
  </r>
  <r>
    <n v="46"/>
    <x v="13"/>
    <n v="4641"/>
    <x v="271"/>
    <n v="1"/>
    <n v="25"/>
    <n v="25"/>
    <n v="1836"/>
    <n v="27"/>
    <n v="29"/>
    <n v="27"/>
    <n v="25"/>
    <n v="25"/>
    <n v="-7.407407407407407E-2"/>
    <n v="-7.407407407407407E-2"/>
    <n v="1.3616557734204794E-2"/>
    <n v="27"/>
    <n v="29"/>
    <n v="27"/>
    <n v="25"/>
    <n v="25"/>
    <n v="-7.407407407407407E-2"/>
    <n v="-7.407407407407407E-2"/>
  </r>
  <r>
    <n v="46"/>
    <x v="13"/>
    <n v="4642"/>
    <x v="272"/>
    <n v="2"/>
    <n v="24"/>
    <n v="24"/>
    <n v="2188"/>
    <n v="19"/>
    <n v="22"/>
    <n v="21"/>
    <n v="21"/>
    <n v="24"/>
    <n v="0.26315789473684209"/>
    <n v="0.14285714285714285"/>
    <n v="1.0968921389396709E-2"/>
    <n v="12"/>
    <n v="17"/>
    <n v="21"/>
    <n v="21"/>
    <n v="24"/>
    <n v="1"/>
    <n v="0.14285714285714285"/>
  </r>
  <r>
    <n v="46"/>
    <x v="13"/>
    <n v="4643"/>
    <x v="273"/>
    <n v="3"/>
    <n v="130"/>
    <n v="116"/>
    <n v="5213"/>
    <n v="95"/>
    <n v="114"/>
    <n v="104"/>
    <n v="101"/>
    <n v="130"/>
    <n v="0.36842105263157893"/>
    <n v="0.25"/>
    <n v="2.4937655860349128E-2"/>
    <n v="84"/>
    <n v="103"/>
    <n v="91"/>
    <n v="89"/>
    <n v="116"/>
    <n v="0.38095238095238093"/>
    <n v="0.27472527472527475"/>
  </r>
  <r>
    <n v="46"/>
    <x v="13"/>
    <n v="4644"/>
    <x v="274"/>
    <n v="4"/>
    <n v="102"/>
    <n v="90"/>
    <n v="5432"/>
    <n v="109"/>
    <n v="109"/>
    <n v="112"/>
    <n v="113"/>
    <n v="102"/>
    <n v="-6.4220183486238536E-2"/>
    <n v="-8.9285714285714288E-2"/>
    <n v="1.877761413843888E-2"/>
    <n v="97"/>
    <n v="96"/>
    <n v="98"/>
    <n v="98"/>
    <n v="90"/>
    <n v="-7.2164948453608241E-2"/>
    <n v="-8.1632653061224483E-2"/>
  </r>
  <r>
    <n v="46"/>
    <x v="13"/>
    <n v="4645"/>
    <x v="275"/>
    <n v="0"/>
    <n v="0"/>
    <n v="0"/>
    <n v="2930"/>
    <n v="0"/>
    <n v="0"/>
    <n v="0"/>
    <n v="0"/>
    <n v="0"/>
    <n v="0"/>
    <n v="0"/>
    <n v="0"/>
    <n v="0"/>
    <n v="0"/>
    <n v="0"/>
    <n v="0"/>
    <n v="0"/>
    <n v="0"/>
    <n v="0"/>
  </r>
  <r>
    <n v="46"/>
    <x v="13"/>
    <n v="4646"/>
    <x v="276"/>
    <n v="2"/>
    <n v="40"/>
    <n v="35"/>
    <n v="2924"/>
    <n v="41"/>
    <n v="31"/>
    <n v="34"/>
    <n v="33"/>
    <n v="40"/>
    <n v="-2.4390243902439025E-2"/>
    <n v="0.17647058823529413"/>
    <n v="1.3679890560875513E-2"/>
    <n v="35"/>
    <n v="25"/>
    <n v="29"/>
    <n v="28"/>
    <n v="35"/>
    <n v="0"/>
    <n v="0.20689655172413793"/>
  </r>
  <r>
    <n v="46"/>
    <x v="13"/>
    <n v="4647"/>
    <x v="277"/>
    <n v="9"/>
    <n v="291"/>
    <n v="245"/>
    <n v="22662"/>
    <n v="263"/>
    <n v="267"/>
    <n v="284"/>
    <n v="298"/>
    <n v="291"/>
    <n v="0.10646387832699619"/>
    <n v="2.464788732394366E-2"/>
    <n v="1.2840879004500927E-2"/>
    <n v="230"/>
    <n v="219"/>
    <n v="238"/>
    <n v="256"/>
    <n v="245"/>
    <n v="6.5217391304347824E-2"/>
    <n v="2.9411764705882353E-2"/>
  </r>
  <r>
    <n v="46"/>
    <x v="13"/>
    <n v="4648"/>
    <x v="278"/>
    <n v="7"/>
    <n v="195"/>
    <n v="168"/>
    <n v="3361"/>
    <n v="189"/>
    <n v="214"/>
    <n v="218"/>
    <n v="204"/>
    <n v="195"/>
    <n v="3.1746031746031744E-2"/>
    <n v="-0.10550458715596331"/>
    <n v="5.8018446890806305E-2"/>
    <n v="158"/>
    <n v="187"/>
    <n v="197"/>
    <n v="177"/>
    <n v="168"/>
    <n v="6.3291139240506333E-2"/>
    <n v="-0.14720812182741116"/>
  </r>
  <r>
    <n v="46"/>
    <x v="13"/>
    <n v="4649"/>
    <x v="279"/>
    <n v="12"/>
    <n v="329"/>
    <n v="274"/>
    <n v="9655"/>
    <n v="297"/>
    <n v="306"/>
    <n v="312"/>
    <n v="324"/>
    <n v="329"/>
    <n v="0.10774410774410774"/>
    <n v="5.4487179487179488E-2"/>
    <n v="3.4075608493008801E-2"/>
    <n v="250"/>
    <n v="254"/>
    <n v="252"/>
    <n v="261"/>
    <n v="274"/>
    <n v="9.6000000000000002E-2"/>
    <n v="8.7301587301587297E-2"/>
  </r>
  <r>
    <n v="46"/>
    <x v="13"/>
    <n v="4650"/>
    <x v="280"/>
    <n v="2"/>
    <n v="76"/>
    <n v="65"/>
    <n v="5936"/>
    <n v="67"/>
    <n v="60"/>
    <n v="65"/>
    <n v="87"/>
    <n v="76"/>
    <n v="0.13432835820895522"/>
    <n v="0.16923076923076924"/>
    <n v="1.2803234501347708E-2"/>
    <n v="51"/>
    <n v="52"/>
    <n v="57"/>
    <n v="77"/>
    <n v="65"/>
    <n v="0.27450980392156865"/>
    <n v="0.14035087719298245"/>
  </r>
  <r>
    <n v="46"/>
    <x v="13"/>
    <n v="4651"/>
    <x v="281"/>
    <n v="3"/>
    <n v="57"/>
    <n v="54"/>
    <n v="7311"/>
    <n v="54"/>
    <n v="57"/>
    <n v="60"/>
    <n v="62"/>
    <n v="57"/>
    <n v="5.5555555555555552E-2"/>
    <n v="-0.05"/>
    <n v="7.7964710709889206E-3"/>
    <n v="51"/>
    <n v="54"/>
    <n v="58"/>
    <n v="58"/>
    <n v="54"/>
    <n v="5.8823529411764705E-2"/>
    <n v="-6.8965517241379309E-2"/>
  </r>
  <r>
    <n v="50"/>
    <x v="14"/>
    <n v="5001"/>
    <x v="282"/>
    <n v="43"/>
    <n v="2717"/>
    <n v="2427"/>
    <n v="216518"/>
    <n v="2570"/>
    <n v="2645"/>
    <n v="2658"/>
    <n v="2714"/>
    <n v="2717"/>
    <n v="5.7198443579766535E-2"/>
    <n v="2.219714070729872E-2"/>
    <n v="1.254861027720559E-2"/>
    <n v="2265"/>
    <n v="2288"/>
    <n v="2329"/>
    <n v="2403"/>
    <n v="2427"/>
    <n v="7.1523178807947022E-2"/>
    <n v="4.2078145126663802E-2"/>
  </r>
  <r>
    <n v="50"/>
    <x v="14"/>
    <n v="5006"/>
    <x v="283"/>
    <n v="12"/>
    <n v="319"/>
    <n v="282"/>
    <n v="24064"/>
    <n v="273"/>
    <n v="279"/>
    <n v="284"/>
    <n v="296"/>
    <n v="319"/>
    <n v="0.16849816849816851"/>
    <n v="0.12323943661971831"/>
    <n v="1.3256316489361703E-2"/>
    <n v="229"/>
    <n v="238"/>
    <n v="247"/>
    <n v="262"/>
    <n v="282"/>
    <n v="0.23144104803493451"/>
    <n v="0.1417004048582996"/>
  </r>
  <r>
    <n v="50"/>
    <x v="14"/>
    <n v="5007"/>
    <x v="284"/>
    <n v="6"/>
    <n v="200"/>
    <n v="181"/>
    <n v="15154"/>
    <n v="190"/>
    <n v="189"/>
    <n v="187"/>
    <n v="188"/>
    <n v="200"/>
    <n v="5.2631578947368418E-2"/>
    <n v="6.9518716577540107E-2"/>
    <n v="1.3197835554968985E-2"/>
    <n v="172"/>
    <n v="168"/>
    <n v="164"/>
    <n v="165"/>
    <n v="181"/>
    <n v="5.232558139534884E-2"/>
    <n v="0.10365853658536585"/>
  </r>
  <r>
    <n v="50"/>
    <x v="14"/>
    <n v="5014"/>
    <x v="285"/>
    <n v="1"/>
    <n v="0"/>
    <n v="0"/>
    <n v="5655"/>
    <n v="20"/>
    <n v="5"/>
    <n v="3"/>
    <n v="3"/>
    <n v="0"/>
    <n v="-1"/>
    <n v="-1"/>
    <n v="0"/>
    <n v="13"/>
    <n v="2"/>
    <n v="0"/>
    <n v="0"/>
    <n v="0"/>
    <n v="-1"/>
    <n v="0"/>
  </r>
  <r>
    <n v="50"/>
    <x v="14"/>
    <n v="5020"/>
    <x v="286"/>
    <n v="1"/>
    <n v="28"/>
    <n v="28"/>
    <n v="891"/>
    <n v="18"/>
    <n v="17"/>
    <n v="17"/>
    <n v="17"/>
    <n v="28"/>
    <n v="0.55555555555555558"/>
    <n v="0.6470588235294118"/>
    <n v="3.1425364758698095E-2"/>
    <n v="18"/>
    <n v="17"/>
    <n v="17"/>
    <n v="17"/>
    <n v="28"/>
    <n v="0.55555555555555558"/>
    <n v="0.6470588235294118"/>
  </r>
  <r>
    <n v="50"/>
    <x v="14"/>
    <n v="5021"/>
    <x v="287"/>
    <n v="2"/>
    <n v="80"/>
    <n v="67"/>
    <n v="7408"/>
    <n v="57"/>
    <n v="63"/>
    <n v="69"/>
    <n v="72"/>
    <n v="80"/>
    <n v="0.40350877192982454"/>
    <n v="0.15942028985507245"/>
    <n v="1.079913606911447E-2"/>
    <n v="48"/>
    <n v="51"/>
    <n v="56"/>
    <n v="58"/>
    <n v="67"/>
    <n v="0.39583333333333331"/>
    <n v="0.19642857142857142"/>
  </r>
  <r>
    <n v="50"/>
    <x v="14"/>
    <n v="5022"/>
    <x v="288"/>
    <n v="1"/>
    <n v="20"/>
    <n v="11"/>
    <n v="2513"/>
    <n v="26"/>
    <n v="24"/>
    <n v="23"/>
    <n v="18"/>
    <n v="20"/>
    <n v="-0.23076923076923078"/>
    <n v="-0.13043478260869565"/>
    <n v="7.9586152009550343E-3"/>
    <n v="19"/>
    <n v="18"/>
    <n v="16"/>
    <n v="14"/>
    <n v="11"/>
    <n v="-0.42105263157894735"/>
    <n v="-0.3125"/>
  </r>
  <r>
    <n v="50"/>
    <x v="14"/>
    <n v="5025"/>
    <x v="289"/>
    <n v="2"/>
    <n v="40"/>
    <n v="32"/>
    <n v="5681"/>
    <n v="23"/>
    <n v="26"/>
    <n v="29"/>
    <n v="50"/>
    <n v="40"/>
    <n v="0.73913043478260865"/>
    <n v="0.37931034482758619"/>
    <n v="7.0410139060024645E-3"/>
    <n v="22"/>
    <n v="25"/>
    <n v="28"/>
    <n v="42"/>
    <n v="32"/>
    <n v="0.45454545454545453"/>
    <n v="0.14285714285714285"/>
  </r>
  <r>
    <n v="50"/>
    <x v="14"/>
    <n v="5026"/>
    <x v="290"/>
    <n v="1"/>
    <n v="23"/>
    <n v="23"/>
    <n v="2048"/>
    <n v="25"/>
    <n v="25"/>
    <n v="25"/>
    <n v="23"/>
    <n v="23"/>
    <n v="-0.08"/>
    <n v="-0.08"/>
    <n v="1.123046875E-2"/>
    <n v="23"/>
    <n v="23"/>
    <n v="23"/>
    <n v="23"/>
    <n v="23"/>
    <n v="0"/>
    <n v="0"/>
  </r>
  <r>
    <n v="50"/>
    <x v="14"/>
    <n v="5027"/>
    <x v="291"/>
    <n v="5"/>
    <n v="125"/>
    <n v="104"/>
    <n v="6141"/>
    <n v="171"/>
    <n v="161"/>
    <n v="158"/>
    <n v="144"/>
    <n v="125"/>
    <n v="-0.26900584795321636"/>
    <n v="-0.20886075949367089"/>
    <n v="2.0354991043803939E-2"/>
    <n v="148"/>
    <n v="139"/>
    <n v="132"/>
    <n v="122"/>
    <n v="104"/>
    <n v="-0.29729729729729731"/>
    <n v="-0.21212121212121213"/>
  </r>
  <r>
    <n v="50"/>
    <x v="14"/>
    <n v="5028"/>
    <x v="292"/>
    <n v="6"/>
    <n v="259"/>
    <n v="233"/>
    <n v="17812"/>
    <n v="244"/>
    <n v="235"/>
    <n v="257"/>
    <n v="269"/>
    <n v="259"/>
    <n v="6.1475409836065573E-2"/>
    <n v="7.7821011673151752E-3"/>
    <n v="1.4540759038850213E-2"/>
    <n v="223"/>
    <n v="212"/>
    <n v="231"/>
    <n v="241"/>
    <n v="233"/>
    <n v="4.4843049327354258E-2"/>
    <n v="8.658008658008658E-3"/>
  </r>
  <r>
    <n v="50"/>
    <x v="14"/>
    <n v="5029"/>
    <x v="293"/>
    <n v="3"/>
    <n v="130"/>
    <n v="115"/>
    <n v="8521"/>
    <n v="99"/>
    <n v="113"/>
    <n v="108"/>
    <n v="118"/>
    <n v="130"/>
    <n v="0.31313131313131315"/>
    <n v="0.20370370370370369"/>
    <n v="1.5256425302194579E-2"/>
    <n v="88"/>
    <n v="101"/>
    <n v="96"/>
    <n v="106"/>
    <n v="115"/>
    <n v="0.30681818181818182"/>
    <n v="0.19791666666666666"/>
  </r>
  <r>
    <n v="50"/>
    <x v="14"/>
    <n v="5031"/>
    <x v="294"/>
    <n v="5"/>
    <n v="287"/>
    <n v="249"/>
    <n v="15023"/>
    <n v="241"/>
    <n v="264"/>
    <n v="273"/>
    <n v="292"/>
    <n v="287"/>
    <n v="0.1908713692946058"/>
    <n v="5.128205128205128E-2"/>
    <n v="1.9104040471277374E-2"/>
    <n v="199"/>
    <n v="222"/>
    <n v="237"/>
    <n v="246"/>
    <n v="249"/>
    <n v="0.25125628140703515"/>
    <n v="5.0632911392405063E-2"/>
  </r>
  <r>
    <n v="50"/>
    <x v="14"/>
    <n v="5032"/>
    <x v="295"/>
    <n v="3"/>
    <n v="84"/>
    <n v="73"/>
    <n v="4233"/>
    <n v="86"/>
    <n v="94"/>
    <n v="100"/>
    <n v="96"/>
    <n v="84"/>
    <n v="-2.3255813953488372E-2"/>
    <n v="-0.16"/>
    <n v="1.9844082211197732E-2"/>
    <n v="75"/>
    <n v="83"/>
    <n v="89"/>
    <n v="83"/>
    <n v="73"/>
    <n v="-2.6666666666666668E-2"/>
    <n v="-0.1797752808988764"/>
  </r>
  <r>
    <n v="50"/>
    <x v="14"/>
    <n v="5033"/>
    <x v="296"/>
    <n v="0"/>
    <n v="0"/>
    <n v="0"/>
    <n v="786"/>
    <n v="0"/>
    <n v="0"/>
    <n v="0"/>
    <n v="0"/>
    <n v="0"/>
    <n v="0"/>
    <n v="0"/>
    <n v="0"/>
    <n v="0"/>
    <n v="0"/>
    <n v="0"/>
    <n v="0"/>
    <n v="0"/>
    <n v="0"/>
    <n v="0"/>
  </r>
  <r>
    <n v="50"/>
    <x v="14"/>
    <n v="5034"/>
    <x v="297"/>
    <n v="2"/>
    <n v="42"/>
    <n v="37"/>
    <n v="2472"/>
    <n v="42"/>
    <n v="39"/>
    <n v="32"/>
    <n v="43"/>
    <n v="42"/>
    <n v="0"/>
    <n v="0.3125"/>
    <n v="1.6990291262135922E-2"/>
    <n v="30"/>
    <n v="28"/>
    <n v="26"/>
    <n v="38"/>
    <n v="37"/>
    <n v="0.23333333333333334"/>
    <n v="0.42307692307692307"/>
  </r>
  <r>
    <n v="50"/>
    <x v="14"/>
    <n v="5035"/>
    <x v="298"/>
    <n v="10"/>
    <n v="350"/>
    <n v="290"/>
    <n v="24927"/>
    <n v="386"/>
    <n v="404"/>
    <n v="401"/>
    <n v="360"/>
    <n v="350"/>
    <n v="-9.3264248704663211E-2"/>
    <n v="-0.12718204488778054"/>
    <n v="1.4040999719180006E-2"/>
    <n v="335"/>
    <n v="350"/>
    <n v="346"/>
    <n v="304"/>
    <n v="290"/>
    <n v="-0.13432835820895522"/>
    <n v="-0.16184971098265896"/>
  </r>
  <r>
    <n v="50"/>
    <x v="14"/>
    <n v="5036"/>
    <x v="299"/>
    <n v="2"/>
    <n v="31"/>
    <n v="24"/>
    <n v="2661"/>
    <n v="24"/>
    <n v="25"/>
    <n v="30"/>
    <n v="32"/>
    <n v="31"/>
    <n v="0.29166666666666669"/>
    <n v="3.3333333333333333E-2"/>
    <n v="1.1649755730928222E-2"/>
    <n v="17"/>
    <n v="18"/>
    <n v="23"/>
    <n v="25"/>
    <n v="24"/>
    <n v="0.41176470588235292"/>
    <n v="4.3478260869565216E-2"/>
  </r>
  <r>
    <n v="50"/>
    <x v="14"/>
    <n v="5037"/>
    <x v="300"/>
    <n v="10"/>
    <n v="289"/>
    <n v="256"/>
    <n v="20732"/>
    <n v="251"/>
    <n v="256"/>
    <n v="244"/>
    <n v="286"/>
    <n v="289"/>
    <n v="0.15139442231075698"/>
    <n v="0.18442622950819673"/>
    <n v="1.3939803202778314E-2"/>
    <n v="221"/>
    <n v="227"/>
    <n v="219"/>
    <n v="259"/>
    <n v="256"/>
    <n v="0.15837104072398189"/>
    <n v="0.16894977168949771"/>
  </r>
  <r>
    <n v="50"/>
    <x v="14"/>
    <n v="5038"/>
    <x v="301"/>
    <n v="4"/>
    <n v="209"/>
    <n v="182"/>
    <n v="15412"/>
    <n v="201"/>
    <n v="208"/>
    <n v="202"/>
    <n v="194"/>
    <n v="209"/>
    <n v="3.9800995024875621E-2"/>
    <n v="3.4653465346534656E-2"/>
    <n v="1.3560861666234103E-2"/>
    <n v="163"/>
    <n v="169"/>
    <n v="173"/>
    <n v="168"/>
    <n v="182"/>
    <n v="0.1165644171779141"/>
    <n v="5.2023121387283239E-2"/>
  </r>
  <r>
    <n v="50"/>
    <x v="14"/>
    <n v="5041"/>
    <x v="302"/>
    <n v="1"/>
    <n v="46"/>
    <n v="45"/>
    <n v="2138"/>
    <n v="29"/>
    <n v="29"/>
    <n v="41"/>
    <n v="43"/>
    <n v="46"/>
    <n v="0.58620689655172409"/>
    <n v="0.12195121951219512"/>
    <n v="2.1515434985968196E-2"/>
    <n v="23"/>
    <n v="23"/>
    <n v="38"/>
    <n v="42"/>
    <n v="45"/>
    <n v="0.95652173913043481"/>
    <n v="0.18421052631578946"/>
  </r>
  <r>
    <n v="50"/>
    <x v="14"/>
    <n v="5042"/>
    <x v="303"/>
    <n v="0"/>
    <n v="0"/>
    <n v="0"/>
    <n v="1316"/>
    <n v="0"/>
    <n v="0"/>
    <n v="0"/>
    <n v="0"/>
    <n v="0"/>
    <n v="0"/>
    <n v="0"/>
    <n v="0"/>
    <n v="0"/>
    <n v="0"/>
    <n v="0"/>
    <n v="0"/>
    <n v="0"/>
    <n v="0"/>
    <n v="0"/>
  </r>
  <r>
    <n v="50"/>
    <x v="14"/>
    <n v="5043"/>
    <x v="304"/>
    <n v="0"/>
    <n v="0"/>
    <n v="0"/>
    <n v="443"/>
    <n v="0"/>
    <n v="0"/>
    <n v="0"/>
    <n v="0"/>
    <n v="0"/>
    <n v="0"/>
    <n v="0"/>
    <n v="0"/>
    <n v="0"/>
    <n v="0"/>
    <n v="0"/>
    <n v="0"/>
    <n v="0"/>
    <n v="0"/>
    <n v="0"/>
  </r>
  <r>
    <n v="50"/>
    <x v="14"/>
    <n v="5044"/>
    <x v="305"/>
    <n v="0"/>
    <n v="0"/>
    <n v="0"/>
    <n v="811"/>
    <n v="0"/>
    <n v="0"/>
    <n v="0"/>
    <n v="0"/>
    <n v="0"/>
    <n v="0"/>
    <n v="0"/>
    <n v="0"/>
    <n v="0"/>
    <n v="0"/>
    <n v="0"/>
    <n v="0"/>
    <n v="0"/>
    <n v="0"/>
    <n v="0"/>
  </r>
  <r>
    <n v="50"/>
    <x v="14"/>
    <n v="5045"/>
    <x v="306"/>
    <n v="3"/>
    <n v="56"/>
    <n v="47"/>
    <n v="2314"/>
    <n v="45"/>
    <n v="55"/>
    <n v="45"/>
    <n v="54"/>
    <n v="56"/>
    <n v="0.24444444444444444"/>
    <n v="0.24444444444444444"/>
    <n v="2.4200518582541054E-2"/>
    <n v="39"/>
    <n v="49"/>
    <n v="39"/>
    <n v="44"/>
    <n v="47"/>
    <n v="0.20512820512820512"/>
    <n v="0.20512820512820512"/>
  </r>
  <r>
    <n v="50"/>
    <x v="14"/>
    <n v="5046"/>
    <x v="307"/>
    <n v="2"/>
    <n v="57"/>
    <n v="45"/>
    <n v="1235"/>
    <n v="32"/>
    <n v="42"/>
    <n v="47"/>
    <n v="53"/>
    <n v="57"/>
    <n v="0.78125"/>
    <n v="0.21276595744680851"/>
    <n v="4.6153846153846156E-2"/>
    <n v="26"/>
    <n v="36"/>
    <n v="36"/>
    <n v="42"/>
    <n v="45"/>
    <n v="0.73076923076923073"/>
    <n v="0.25"/>
  </r>
  <r>
    <n v="50"/>
    <x v="14"/>
    <n v="5047"/>
    <x v="308"/>
    <n v="2"/>
    <n v="0"/>
    <n v="0"/>
    <n v="3946"/>
    <n v="11"/>
    <n v="11"/>
    <n v="11"/>
    <n v="0"/>
    <n v="0"/>
    <n v="-1"/>
    <n v="-1"/>
    <n v="0"/>
    <n v="10"/>
    <n v="10"/>
    <n v="10"/>
    <n v="0"/>
    <n v="0"/>
    <n v="-1"/>
    <n v="-1"/>
  </r>
  <r>
    <n v="50"/>
    <x v="14"/>
    <n v="5049"/>
    <x v="309"/>
    <n v="1"/>
    <n v="32"/>
    <n v="31"/>
    <n v="1121"/>
    <n v="0"/>
    <n v="0"/>
    <n v="20"/>
    <n v="32"/>
    <n v="32"/>
    <n v="0"/>
    <n v="0.6"/>
    <n v="2.8545941123996433E-2"/>
    <n v="0"/>
    <n v="0"/>
    <n v="19"/>
    <n v="31"/>
    <n v="31"/>
    <n v="0"/>
    <n v="0.63157894736842102"/>
  </r>
  <r>
    <n v="50"/>
    <x v="14"/>
    <n v="5052"/>
    <x v="310"/>
    <n v="0"/>
    <n v="0"/>
    <n v="0"/>
    <n v="593"/>
    <n v="0"/>
    <n v="0"/>
    <n v="0"/>
    <n v="0"/>
    <n v="0"/>
    <n v="0"/>
    <n v="0"/>
    <n v="0"/>
    <n v="0"/>
    <n v="0"/>
    <n v="0"/>
    <n v="0"/>
    <n v="0"/>
    <n v="0"/>
    <n v="0"/>
  </r>
  <r>
    <n v="50"/>
    <x v="14"/>
    <n v="5053"/>
    <x v="311"/>
    <n v="8"/>
    <n v="243"/>
    <n v="212"/>
    <n v="7031"/>
    <n v="166"/>
    <n v="181"/>
    <n v="195"/>
    <n v="204"/>
    <n v="243"/>
    <n v="0.46385542168674698"/>
    <n v="0.24615384615384617"/>
    <n v="3.456122884369222E-2"/>
    <n v="146"/>
    <n v="158"/>
    <n v="173"/>
    <n v="183"/>
    <n v="212"/>
    <n v="0.45205479452054792"/>
    <n v="0.22543352601156069"/>
  </r>
  <r>
    <n v="50"/>
    <x v="14"/>
    <n v="5054"/>
    <x v="312"/>
    <n v="7"/>
    <n v="178"/>
    <n v="145"/>
    <n v="10042"/>
    <n v="217"/>
    <n v="234"/>
    <n v="202"/>
    <n v="190"/>
    <n v="178"/>
    <n v="-0.17972350230414746"/>
    <n v="-0.11881188118811881"/>
    <n v="1.7725552678749253E-2"/>
    <n v="175"/>
    <n v="204"/>
    <n v="173"/>
    <n v="158"/>
    <n v="145"/>
    <n v="-0.17142857142857143"/>
    <n v="-0.16184971098265896"/>
  </r>
  <r>
    <n v="50"/>
    <x v="14"/>
    <n v="5055"/>
    <x v="313"/>
    <n v="4"/>
    <n v="80"/>
    <n v="73"/>
    <n v="6134"/>
    <n v="56"/>
    <n v="57"/>
    <n v="45"/>
    <n v="54"/>
    <n v="80"/>
    <n v="0.42857142857142855"/>
    <n v="0.77777777777777779"/>
    <n v="1.3042060645582002E-2"/>
    <n v="46"/>
    <n v="46"/>
    <n v="37"/>
    <n v="46"/>
    <n v="73"/>
    <n v="0.58695652173913049"/>
    <n v="0.97297297297297303"/>
  </r>
  <r>
    <n v="50"/>
    <x v="14"/>
    <n v="5056"/>
    <x v="314"/>
    <n v="3"/>
    <n v="96"/>
    <n v="79"/>
    <n v="5414"/>
    <n v="102"/>
    <n v="92"/>
    <n v="99"/>
    <n v="97"/>
    <n v="96"/>
    <n v="-5.8823529411764705E-2"/>
    <n v="-3.0303030303030304E-2"/>
    <n v="1.7731806427779832E-2"/>
    <n v="84"/>
    <n v="74"/>
    <n v="79"/>
    <n v="78"/>
    <n v="79"/>
    <n v="-5.9523809523809521E-2"/>
    <n v="0"/>
  </r>
  <r>
    <n v="50"/>
    <x v="14"/>
    <n v="5057"/>
    <x v="315"/>
    <n v="4"/>
    <n v="158"/>
    <n v="133"/>
    <n v="10627"/>
    <n v="137"/>
    <n v="156"/>
    <n v="159"/>
    <n v="178"/>
    <n v="158"/>
    <n v="0.15328467153284672"/>
    <n v="-6.2893081761006293E-3"/>
    <n v="1.4867789592547285E-2"/>
    <n v="113"/>
    <n v="125"/>
    <n v="133"/>
    <n v="149"/>
    <n v="133"/>
    <n v="0.17699115044247787"/>
    <n v="0"/>
  </r>
  <r>
    <n v="50"/>
    <x v="14"/>
    <n v="5058"/>
    <x v="316"/>
    <n v="4"/>
    <n v="99"/>
    <n v="89"/>
    <n v="4342"/>
    <n v="92"/>
    <n v="93"/>
    <n v="99"/>
    <n v="94"/>
    <n v="99"/>
    <n v="7.6086956521739135E-2"/>
    <n v="0"/>
    <n v="2.2800552740672501E-2"/>
    <n v="77"/>
    <n v="82"/>
    <n v="89"/>
    <n v="85"/>
    <n v="89"/>
    <n v="0.15584415584415584"/>
    <n v="0"/>
  </r>
  <r>
    <n v="50"/>
    <x v="14"/>
    <n v="5059"/>
    <x v="317"/>
    <n v="5"/>
    <n v="154"/>
    <n v="137"/>
    <n v="18798"/>
    <n v="143"/>
    <n v="144"/>
    <n v="151"/>
    <n v="147"/>
    <n v="154"/>
    <n v="7.6923076923076927E-2"/>
    <n v="1.9867549668874173E-2"/>
    <n v="8.1923608894563255E-3"/>
    <n v="121"/>
    <n v="125"/>
    <n v="130"/>
    <n v="127"/>
    <n v="137"/>
    <n v="0.13223140495867769"/>
    <n v="5.3846153846153849E-2"/>
  </r>
  <r>
    <n v="50"/>
    <x v="14"/>
    <n v="5060"/>
    <x v="318"/>
    <n v="10"/>
    <n v="194"/>
    <n v="170"/>
    <n v="9921"/>
    <n v="210"/>
    <n v="197"/>
    <n v="204"/>
    <n v="196"/>
    <n v="194"/>
    <n v="-7.6190476190476197E-2"/>
    <n v="-4.9019607843137254E-2"/>
    <n v="1.9554480395121459E-2"/>
    <n v="184"/>
    <n v="171"/>
    <n v="174"/>
    <n v="172"/>
    <n v="170"/>
    <n v="-7.6086956521739135E-2"/>
    <n v="-2.2988505747126436E-2"/>
  </r>
  <r>
    <n v="50"/>
    <x v="14"/>
    <n v="5061"/>
    <x v="319"/>
    <n v="0"/>
    <n v="0"/>
    <n v="0"/>
    <n v="1937"/>
    <n v="0"/>
    <n v="0"/>
    <n v="0"/>
    <n v="0"/>
    <n v="0"/>
    <n v="0"/>
    <n v="0"/>
    <n v="0"/>
    <n v="0"/>
    <n v="0"/>
    <n v="0"/>
    <n v="0"/>
    <n v="0"/>
    <n v="0"/>
    <n v="0"/>
  </r>
  <r>
    <n v="55"/>
    <x v="15"/>
    <n v="5501"/>
    <x v="320"/>
    <n v="11"/>
    <n v="569"/>
    <n v="516"/>
    <n v="79421"/>
    <n v="424"/>
    <n v="488"/>
    <n v="466"/>
    <n v="513"/>
    <n v="569"/>
    <n v="0.34198113207547171"/>
    <n v="0.22103004291845493"/>
    <n v="7.1643519975825029E-3"/>
    <n v="384"/>
    <n v="443"/>
    <n v="420"/>
    <n v="463"/>
    <n v="516"/>
    <n v="0.34375"/>
    <n v="0.22857142857142856"/>
  </r>
  <r>
    <n v="55"/>
    <x v="15"/>
    <n v="5503"/>
    <x v="321"/>
    <n v="8"/>
    <n v="316"/>
    <n v="265"/>
    <n v="25167"/>
    <n v="272"/>
    <n v="291"/>
    <n v="295"/>
    <n v="301"/>
    <n v="316"/>
    <n v="0.16176470588235295"/>
    <n v="7.1186440677966104E-2"/>
    <n v="1.2556125084435968E-2"/>
    <n v="229"/>
    <n v="247"/>
    <n v="242"/>
    <n v="250"/>
    <n v="265"/>
    <n v="0.15720524017467249"/>
    <n v="9.5041322314049589E-2"/>
  </r>
  <r>
    <n v="55"/>
    <x v="15"/>
    <n v="5510"/>
    <x v="322"/>
    <n v="2"/>
    <n v="58"/>
    <n v="51"/>
    <n v="2852"/>
    <n v="67"/>
    <n v="58"/>
    <n v="56"/>
    <n v="53"/>
    <n v="58"/>
    <n v="-0.13432835820895522"/>
    <n v="3.5714285714285712E-2"/>
    <n v="2.0336605890603085E-2"/>
    <n v="58"/>
    <n v="48"/>
    <n v="46"/>
    <n v="46"/>
    <n v="51"/>
    <n v="-0.1206896551724138"/>
    <n v="0.10869565217391304"/>
  </r>
  <r>
    <n v="55"/>
    <x v="15"/>
    <n v="5512"/>
    <x v="323"/>
    <n v="2"/>
    <n v="20"/>
    <n v="16"/>
    <n v="4209"/>
    <n v="40"/>
    <n v="34"/>
    <n v="33"/>
    <n v="29"/>
    <n v="20"/>
    <n v="-0.5"/>
    <n v="-0.39393939393939392"/>
    <n v="4.7517224994060346E-3"/>
    <n v="30"/>
    <n v="25"/>
    <n v="29"/>
    <n v="25"/>
    <n v="16"/>
    <n v="-0.46666666666666667"/>
    <n v="-0.44827586206896552"/>
  </r>
  <r>
    <n v="55"/>
    <x v="15"/>
    <n v="5514"/>
    <x v="324"/>
    <n v="1"/>
    <n v="14"/>
    <n v="14"/>
    <n v="1301"/>
    <n v="18"/>
    <n v="17"/>
    <n v="17"/>
    <n v="15"/>
    <n v="14"/>
    <n v="-0.22222222222222221"/>
    <n v="-0.17647058823529413"/>
    <n v="1.0760953112990008E-2"/>
    <n v="18"/>
    <n v="17"/>
    <n v="17"/>
    <n v="15"/>
    <n v="14"/>
    <n v="-0.22222222222222221"/>
    <n v="-0.17647058823529413"/>
  </r>
  <r>
    <n v="55"/>
    <x v="15"/>
    <n v="5516"/>
    <x v="325"/>
    <n v="0"/>
    <n v="0"/>
    <n v="0"/>
    <n v="1062"/>
    <n v="0"/>
    <n v="0"/>
    <n v="0"/>
    <n v="0"/>
    <n v="0"/>
    <n v="0"/>
    <n v="0"/>
    <n v="0"/>
    <n v="0"/>
    <n v="0"/>
    <n v="0"/>
    <n v="0"/>
    <n v="0"/>
    <n v="0"/>
    <n v="0"/>
  </r>
  <r>
    <n v="55"/>
    <x v="15"/>
    <n v="5518"/>
    <x v="326"/>
    <n v="1"/>
    <n v="23"/>
    <n v="16"/>
    <n v="985"/>
    <n v="11"/>
    <n v="13"/>
    <n v="27"/>
    <n v="26"/>
    <n v="23"/>
    <n v="1.0909090909090908"/>
    <n v="-0.14814814814814814"/>
    <n v="2.3350253807106598E-2"/>
    <n v="5"/>
    <n v="7"/>
    <n v="21"/>
    <n v="19"/>
    <n v="16"/>
    <n v="2.2000000000000002"/>
    <n v="-0.23809523809523808"/>
  </r>
  <r>
    <n v="55"/>
    <x v="15"/>
    <n v="5520"/>
    <x v="327"/>
    <n v="2"/>
    <n v="19"/>
    <n v="13"/>
    <n v="3961"/>
    <n v="27"/>
    <n v="33"/>
    <n v="28"/>
    <n v="23"/>
    <n v="19"/>
    <n v="-0.29629629629629628"/>
    <n v="-0.32142857142857145"/>
    <n v="4.7967684928048471E-3"/>
    <n v="15"/>
    <n v="27"/>
    <n v="22"/>
    <n v="17"/>
    <n v="13"/>
    <n v="-0.13333333333333333"/>
    <n v="-0.40909090909090912"/>
  </r>
  <r>
    <n v="55"/>
    <x v="15"/>
    <n v="5522"/>
    <x v="328"/>
    <n v="2"/>
    <n v="48"/>
    <n v="43"/>
    <n v="2116"/>
    <n v="43"/>
    <n v="50"/>
    <n v="54"/>
    <n v="48"/>
    <n v="48"/>
    <n v="0.11627906976744186"/>
    <n v="-0.1111111111111111"/>
    <n v="2.2684310018903593E-2"/>
    <n v="33"/>
    <n v="43"/>
    <n v="47"/>
    <n v="41"/>
    <n v="43"/>
    <n v="0.30303030303030304"/>
    <n v="-8.5106382978723402E-2"/>
  </r>
  <r>
    <n v="55"/>
    <x v="15"/>
    <n v="5524"/>
    <x v="329"/>
    <n v="3"/>
    <n v="52"/>
    <n v="44"/>
    <n v="6794"/>
    <n v="29"/>
    <n v="53"/>
    <n v="46"/>
    <n v="50"/>
    <n v="52"/>
    <n v="0.7931034482758621"/>
    <n v="0.13043478260869565"/>
    <n v="7.6538121872240213E-3"/>
    <n v="23"/>
    <n v="44"/>
    <n v="38"/>
    <n v="40"/>
    <n v="44"/>
    <n v="0.91304347826086951"/>
    <n v="0.15789473684210525"/>
  </r>
  <r>
    <n v="55"/>
    <x v="15"/>
    <n v="5526"/>
    <x v="330"/>
    <n v="2"/>
    <n v="76"/>
    <n v="62"/>
    <n v="3533"/>
    <n v="48"/>
    <n v="71"/>
    <n v="72"/>
    <n v="77"/>
    <n v="76"/>
    <n v="0.58333333333333337"/>
    <n v="5.5555555555555552E-2"/>
    <n v="2.1511463345598641E-2"/>
    <n v="37"/>
    <n v="62"/>
    <n v="62"/>
    <n v="66"/>
    <n v="62"/>
    <n v="0.67567567567567566"/>
    <n v="0"/>
  </r>
  <r>
    <n v="55"/>
    <x v="15"/>
    <n v="5528"/>
    <x v="331"/>
    <n v="0"/>
    <n v="0"/>
    <n v="0"/>
    <n v="1069"/>
    <n v="0"/>
    <n v="0"/>
    <n v="0"/>
    <n v="0"/>
    <n v="0"/>
    <n v="0"/>
    <n v="0"/>
    <n v="0"/>
    <n v="0"/>
    <n v="0"/>
    <n v="0"/>
    <n v="0"/>
    <n v="0"/>
    <n v="0"/>
    <n v="0"/>
  </r>
  <r>
    <n v="55"/>
    <x v="15"/>
    <n v="5530"/>
    <x v="332"/>
    <n v="3"/>
    <n v="81"/>
    <n v="76"/>
    <n v="14948"/>
    <n v="61"/>
    <n v="70"/>
    <n v="79"/>
    <n v="82"/>
    <n v="81"/>
    <n v="0.32786885245901637"/>
    <n v="2.5316455696202531E-2"/>
    <n v="5.4187851217554189E-3"/>
    <n v="56"/>
    <n v="65"/>
    <n v="72"/>
    <n v="74"/>
    <n v="76"/>
    <n v="0.35714285714285715"/>
    <n v="5.5555555555555552E-2"/>
  </r>
  <r>
    <n v="55"/>
    <x v="15"/>
    <n v="5532"/>
    <x v="333"/>
    <n v="1"/>
    <n v="21"/>
    <n v="21"/>
    <n v="5595"/>
    <n v="16"/>
    <n v="16"/>
    <n v="16"/>
    <n v="18"/>
    <n v="21"/>
    <n v="0.3125"/>
    <n v="0.3125"/>
    <n v="3.7533512064343165E-3"/>
    <n v="15"/>
    <n v="15"/>
    <n v="16"/>
    <n v="18"/>
    <n v="21"/>
    <n v="0.4"/>
    <n v="0.3125"/>
  </r>
  <r>
    <n v="55"/>
    <x v="15"/>
    <n v="5534"/>
    <x v="334"/>
    <n v="1"/>
    <n v="21"/>
    <n v="21"/>
    <n v="2223"/>
    <n v="16"/>
    <n v="15"/>
    <n v="20"/>
    <n v="19"/>
    <n v="21"/>
    <n v="0.3125"/>
    <n v="0.05"/>
    <n v="9.4466936572199737E-3"/>
    <n v="15"/>
    <n v="15"/>
    <n v="20"/>
    <n v="18"/>
    <n v="21"/>
    <n v="0.4"/>
    <n v="0.05"/>
  </r>
  <r>
    <n v="55"/>
    <x v="15"/>
    <n v="5536"/>
    <x v="335"/>
    <n v="1"/>
    <n v="21"/>
    <n v="20"/>
    <n v="2734"/>
    <n v="40"/>
    <n v="33"/>
    <n v="25"/>
    <n v="26"/>
    <n v="21"/>
    <n v="-0.47499999999999998"/>
    <n v="-0.16"/>
    <n v="7.6810534016093631E-3"/>
    <n v="37"/>
    <n v="30"/>
    <n v="24"/>
    <n v="25"/>
    <n v="20"/>
    <n v="-0.45945945945945948"/>
    <n v="-0.16666666666666666"/>
  </r>
  <r>
    <n v="55"/>
    <x v="15"/>
    <n v="5538"/>
    <x v="336"/>
    <n v="0"/>
    <n v="0"/>
    <n v="0"/>
    <n v="1829"/>
    <n v="0"/>
    <n v="0"/>
    <n v="0"/>
    <n v="0"/>
    <n v="0"/>
    <n v="0"/>
    <n v="0"/>
    <n v="0"/>
    <n v="0"/>
    <n v="0"/>
    <n v="0"/>
    <n v="0"/>
    <n v="0"/>
    <n v="0"/>
    <n v="0"/>
  </r>
  <r>
    <n v="55"/>
    <x v="15"/>
    <n v="5540"/>
    <x v="337"/>
    <n v="0"/>
    <n v="0"/>
    <n v="0"/>
    <n v="1955"/>
    <n v="0"/>
    <n v="0"/>
    <n v="0"/>
    <n v="0"/>
    <n v="0"/>
    <n v="0"/>
    <n v="0"/>
    <n v="0"/>
    <n v="0"/>
    <n v="0"/>
    <n v="0"/>
    <n v="0"/>
    <n v="0"/>
    <n v="0"/>
    <n v="0"/>
  </r>
  <r>
    <n v="55"/>
    <x v="15"/>
    <n v="5542"/>
    <x v="338"/>
    <n v="0"/>
    <n v="0"/>
    <n v="0"/>
    <n v="2784"/>
    <n v="0"/>
    <n v="0"/>
    <n v="0"/>
    <n v="0"/>
    <n v="0"/>
    <n v="0"/>
    <n v="0"/>
    <n v="0"/>
    <n v="0"/>
    <n v="0"/>
    <n v="0"/>
    <n v="0"/>
    <n v="0"/>
    <n v="0"/>
    <n v="0"/>
  </r>
  <r>
    <n v="55"/>
    <x v="15"/>
    <n v="5544"/>
    <x v="339"/>
    <n v="0"/>
    <n v="0"/>
    <n v="0"/>
    <n v="4810"/>
    <n v="0"/>
    <n v="0"/>
    <n v="0"/>
    <n v="0"/>
    <n v="0"/>
    <n v="0"/>
    <n v="0"/>
    <n v="0"/>
    <n v="0"/>
    <n v="0"/>
    <n v="0"/>
    <n v="0"/>
    <n v="0"/>
    <n v="0"/>
    <n v="0"/>
  </r>
  <r>
    <n v="55"/>
    <x v="15"/>
    <n v="5546"/>
    <x v="340"/>
    <n v="0"/>
    <n v="0"/>
    <n v="0"/>
    <n v="1131"/>
    <n v="0"/>
    <n v="0"/>
    <n v="0"/>
    <n v="0"/>
    <n v="0"/>
    <n v="0"/>
    <n v="0"/>
    <n v="0"/>
    <n v="0"/>
    <n v="0"/>
    <n v="0"/>
    <n v="0"/>
    <n v="0"/>
    <n v="0"/>
    <n v="0"/>
  </r>
  <r>
    <n v="56"/>
    <x v="16"/>
    <n v="5601"/>
    <x v="341"/>
    <n v="7"/>
    <n v="158"/>
    <n v="140"/>
    <n v="21877"/>
    <n v="156"/>
    <n v="163"/>
    <n v="162"/>
    <n v="165"/>
    <n v="158"/>
    <n v="1.282051282051282E-2"/>
    <n v="-2.4691358024691357E-2"/>
    <n v="7.2221968277186082E-3"/>
    <n v="125"/>
    <n v="131"/>
    <n v="140"/>
    <n v="143"/>
    <n v="140"/>
    <n v="0.12"/>
    <n v="0"/>
  </r>
  <r>
    <n v="56"/>
    <x v="16"/>
    <n v="5603"/>
    <x v="342"/>
    <n v="3"/>
    <n v="81"/>
    <n v="67"/>
    <n v="11324"/>
    <n v="59"/>
    <n v="65"/>
    <n v="78"/>
    <n v="68"/>
    <n v="81"/>
    <n v="0.3728813559322034"/>
    <n v="3.8461538461538464E-2"/>
    <n v="7.1529494878134932E-3"/>
    <n v="47"/>
    <n v="54"/>
    <n v="65"/>
    <n v="57"/>
    <n v="67"/>
    <n v="0.42553191489361702"/>
    <n v="3.0769230769230771E-2"/>
  </r>
  <r>
    <n v="56"/>
    <x v="16"/>
    <n v="5605"/>
    <x v="343"/>
    <n v="3"/>
    <n v="120"/>
    <n v="105"/>
    <n v="9963"/>
    <n v="102"/>
    <n v="106"/>
    <n v="111"/>
    <n v="99"/>
    <n v="120"/>
    <n v="0.17647058823529413"/>
    <n v="8.1081081081081086E-2"/>
    <n v="1.2044564890093345E-2"/>
    <n v="83"/>
    <n v="88"/>
    <n v="90"/>
    <n v="85"/>
    <n v="105"/>
    <n v="0.26506024096385544"/>
    <n v="0.16666666666666666"/>
  </r>
  <r>
    <n v="56"/>
    <x v="16"/>
    <n v="5607"/>
    <x v="344"/>
    <n v="3"/>
    <n v="94"/>
    <n v="87"/>
    <n v="5777"/>
    <n v="62"/>
    <n v="65"/>
    <n v="69"/>
    <n v="85"/>
    <n v="94"/>
    <n v="0.5161290322580645"/>
    <n v="0.36231884057971014"/>
    <n v="1.62714211528475E-2"/>
    <n v="52"/>
    <n v="56"/>
    <n v="58"/>
    <n v="77"/>
    <n v="87"/>
    <n v="0.67307692307692313"/>
    <n v="0.5"/>
  </r>
  <r>
    <n v="56"/>
    <x v="16"/>
    <n v="5610"/>
    <x v="345"/>
    <n v="1"/>
    <n v="9"/>
    <n v="7"/>
    <n v="2524"/>
    <n v="7"/>
    <n v="7"/>
    <n v="8"/>
    <n v="11"/>
    <n v="9"/>
    <n v="0.2857142857142857"/>
    <n v="0.125"/>
    <n v="3.5657686212361333E-3"/>
    <n v="7"/>
    <n v="6"/>
    <n v="6"/>
    <n v="9"/>
    <n v="7"/>
    <n v="0"/>
    <n v="0.16666666666666666"/>
  </r>
  <r>
    <n v="56"/>
    <x v="16"/>
    <n v="5612"/>
    <x v="346"/>
    <n v="0"/>
    <n v="0"/>
    <n v="0"/>
    <n v="2852"/>
    <n v="0"/>
    <n v="0"/>
    <n v="0"/>
    <n v="0"/>
    <n v="0"/>
    <n v="0"/>
    <n v="0"/>
    <n v="0"/>
    <n v="0"/>
    <n v="0"/>
    <n v="0"/>
    <n v="0"/>
    <n v="0"/>
    <n v="0"/>
    <n v="0"/>
  </r>
  <r>
    <n v="56"/>
    <x v="16"/>
    <n v="5614"/>
    <x v="347"/>
    <n v="0"/>
    <n v="0"/>
    <n v="0"/>
    <n v="864"/>
    <n v="0"/>
    <n v="0"/>
    <n v="0"/>
    <n v="0"/>
    <n v="0"/>
    <n v="0"/>
    <n v="0"/>
    <n v="0"/>
    <n v="0"/>
    <n v="0"/>
    <n v="0"/>
    <n v="0"/>
    <n v="0"/>
    <n v="0"/>
    <n v="0"/>
  </r>
  <r>
    <n v="56"/>
    <x v="16"/>
    <n v="5616"/>
    <x v="348"/>
    <n v="0"/>
    <n v="0"/>
    <n v="0"/>
    <n v="977"/>
    <n v="0"/>
    <n v="0"/>
    <n v="0"/>
    <n v="0"/>
    <n v="0"/>
    <n v="0"/>
    <n v="0"/>
    <n v="0"/>
    <n v="0"/>
    <n v="0"/>
    <n v="0"/>
    <n v="0"/>
    <n v="0"/>
    <n v="0"/>
    <n v="0"/>
  </r>
  <r>
    <n v="56"/>
    <x v="16"/>
    <n v="5618"/>
    <x v="349"/>
    <n v="2"/>
    <n v="48"/>
    <n v="42"/>
    <n v="1098"/>
    <n v="55"/>
    <n v="52"/>
    <n v="28"/>
    <n v="37"/>
    <n v="48"/>
    <n v="-0.12727272727272726"/>
    <n v="0.7142857142857143"/>
    <n v="4.3715846994535519E-2"/>
    <n v="44"/>
    <n v="42"/>
    <n v="21"/>
    <n v="32"/>
    <n v="42"/>
    <n v="-4.5454545454545456E-2"/>
    <n v="1"/>
  </r>
  <r>
    <n v="56"/>
    <x v="16"/>
    <n v="5620"/>
    <x v="350"/>
    <n v="3"/>
    <n v="90"/>
    <n v="81"/>
    <n v="2956"/>
    <n v="74"/>
    <n v="69"/>
    <n v="70"/>
    <n v="67"/>
    <n v="90"/>
    <n v="0.21621621621621623"/>
    <n v="0.2857142857142857"/>
    <n v="3.0446549391069014E-2"/>
    <n v="58"/>
    <n v="57"/>
    <n v="59"/>
    <n v="49"/>
    <n v="81"/>
    <n v="0.39655172413793105"/>
    <n v="0.3728813559322034"/>
  </r>
  <r>
    <n v="56"/>
    <x v="16"/>
    <n v="5622"/>
    <x v="351"/>
    <n v="0"/>
    <n v="0"/>
    <n v="0"/>
    <n v="3896"/>
    <n v="0"/>
    <n v="0"/>
    <n v="0"/>
    <n v="0"/>
    <n v="0"/>
    <n v="0"/>
    <n v="0"/>
    <n v="0"/>
    <n v="0"/>
    <n v="0"/>
    <n v="0"/>
    <n v="0"/>
    <n v="0"/>
    <n v="0"/>
    <n v="0"/>
  </r>
  <r>
    <n v="56"/>
    <x v="16"/>
    <n v="5624"/>
    <x v="352"/>
    <n v="0"/>
    <n v="0"/>
    <n v="0"/>
    <n v="1238"/>
    <n v="0"/>
    <n v="0"/>
    <n v="0"/>
    <n v="0"/>
    <n v="0"/>
    <n v="0"/>
    <n v="0"/>
    <n v="0"/>
    <n v="0"/>
    <n v="0"/>
    <n v="0"/>
    <n v="0"/>
    <n v="0"/>
    <n v="0"/>
    <n v="0"/>
  </r>
  <r>
    <n v="56"/>
    <x v="16"/>
    <n v="5626"/>
    <x v="353"/>
    <n v="1"/>
    <n v="20"/>
    <n v="16"/>
    <n v="1051"/>
    <n v="27"/>
    <n v="27"/>
    <n v="19"/>
    <n v="20"/>
    <n v="20"/>
    <n v="-0.25925925925925924"/>
    <n v="5.2631578947368418E-2"/>
    <n v="1.9029495718363463E-2"/>
    <n v="23"/>
    <n v="23"/>
    <n v="15"/>
    <n v="16"/>
    <n v="16"/>
    <n v="-0.30434782608695654"/>
    <n v="6.6666666666666666E-2"/>
  </r>
  <r>
    <n v="56"/>
    <x v="16"/>
    <n v="5628"/>
    <x v="354"/>
    <n v="0"/>
    <n v="0"/>
    <n v="0"/>
    <n v="2798"/>
    <n v="0"/>
    <n v="0"/>
    <n v="0"/>
    <n v="0"/>
    <n v="0"/>
    <n v="0"/>
    <n v="0"/>
    <n v="0"/>
    <n v="0"/>
    <n v="0"/>
    <n v="0"/>
    <n v="0"/>
    <n v="0"/>
    <n v="0"/>
    <n v="0"/>
  </r>
  <r>
    <n v="56"/>
    <x v="16"/>
    <n v="5630"/>
    <x v="355"/>
    <n v="1"/>
    <n v="22"/>
    <n v="22"/>
    <n v="890"/>
    <n v="19"/>
    <n v="21"/>
    <n v="25"/>
    <n v="22"/>
    <n v="22"/>
    <n v="0.15789473684210525"/>
    <n v="-0.12"/>
    <n v="2.4719101123595506E-2"/>
    <n v="19"/>
    <n v="20"/>
    <n v="24"/>
    <n v="22"/>
    <n v="22"/>
    <n v="0.15789473684210525"/>
    <n v="-8.3333333333333329E-2"/>
  </r>
  <r>
    <n v="56"/>
    <x v="16"/>
    <n v="5632"/>
    <x v="356"/>
    <n v="1"/>
    <n v="7"/>
    <n v="7"/>
    <n v="2107"/>
    <n v="8"/>
    <n v="6"/>
    <n v="7"/>
    <n v="7"/>
    <n v="7"/>
    <n v="-0.125"/>
    <n v="0"/>
    <n v="3.3222591362126247E-3"/>
    <n v="8"/>
    <n v="6"/>
    <n v="7"/>
    <n v="7"/>
    <n v="7"/>
    <n v="-0.125"/>
    <n v="0"/>
  </r>
  <r>
    <n v="56"/>
    <x v="16"/>
    <n v="5634"/>
    <x v="357"/>
    <n v="1"/>
    <n v="26"/>
    <n v="25"/>
    <n v="1982"/>
    <n v="22"/>
    <n v="24"/>
    <n v="24"/>
    <n v="22"/>
    <n v="26"/>
    <n v="0.18181818181818182"/>
    <n v="8.3333333333333329E-2"/>
    <n v="1.3118062563067608E-2"/>
    <n v="21"/>
    <n v="23"/>
    <n v="23"/>
    <n v="21"/>
    <n v="25"/>
    <n v="0.19047619047619047"/>
    <n v="8.6956521739130432E-2"/>
  </r>
  <r>
    <n v="56"/>
    <x v="16"/>
    <n v="5636"/>
    <x v="358"/>
    <n v="0"/>
    <n v="0"/>
    <n v="0"/>
    <n v="868"/>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012616-A628-4946-9B1F-C7F4E3E9C2CC}"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380" firstHeaderRow="0" firstDataRow="1" firstDataCol="1"/>
  <pivotFields count="23">
    <pivotField showAll="0"/>
    <pivotField axis="axisRow" showAll="0">
      <items count="18">
        <item x="12"/>
        <item x="7"/>
        <item x="8"/>
        <item x="16"/>
        <item x="9"/>
        <item x="5"/>
        <item x="2"/>
        <item x="3"/>
        <item x="0"/>
        <item x="1"/>
        <item x="4"/>
        <item x="11"/>
        <item x="15"/>
        <item x="14"/>
        <item x="10"/>
        <item x="13"/>
        <item x="6"/>
        <item t="default"/>
      </items>
    </pivotField>
    <pivotField showAll="0"/>
    <pivotField axis="axisRow" showAll="0">
      <items count="360">
        <item x="59"/>
        <item x="341"/>
        <item x="166"/>
        <item x="261"/>
        <item x="89"/>
        <item x="105"/>
        <item x="216"/>
        <item x="107"/>
        <item x="275"/>
        <item x="257"/>
        <item x="39"/>
        <item x="46"/>
        <item x="271"/>
        <item x="118"/>
        <item x="255"/>
        <item x="262"/>
        <item x="40"/>
        <item x="333"/>
        <item x="201"/>
        <item x="327"/>
        <item x="73"/>
        <item x="239"/>
        <item x="355"/>
        <item x="53"/>
        <item x="226"/>
        <item x="7"/>
        <item x="254"/>
        <item x="51"/>
        <item x="19"/>
        <item x="278"/>
        <item x="55"/>
        <item x="230"/>
        <item x="232"/>
        <item x="106"/>
        <item x="86"/>
        <item x="243"/>
        <item x="356"/>
        <item x="354"/>
        <item x="169"/>
        <item x="127"/>
        <item x="203"/>
        <item x="331"/>
        <item x="64"/>
        <item x="249"/>
        <item x="154"/>
        <item x="125"/>
        <item x="1"/>
        <item x="158"/>
        <item x="115"/>
        <item x="163"/>
        <item x="241"/>
        <item x="186"/>
        <item x="79"/>
        <item x="229"/>
        <item x="219"/>
        <item x="75"/>
        <item x="263"/>
        <item x="245"/>
        <item x="276"/>
        <item x="48"/>
        <item x="82"/>
        <item x="309"/>
        <item x="220"/>
        <item x="142"/>
        <item x="135"/>
        <item x="167"/>
        <item x="97"/>
        <item x="112"/>
        <item x="224"/>
        <item x="299"/>
        <item x="285"/>
        <item x="211"/>
        <item x="196"/>
        <item x="337"/>
        <item x="353"/>
        <item x="179"/>
        <item x="72"/>
        <item x="36"/>
        <item x="41"/>
        <item x="120"/>
        <item x="221"/>
        <item x="11"/>
        <item x="148"/>
        <item x="280"/>
        <item x="137"/>
        <item x="182"/>
        <item x="62"/>
        <item x="325"/>
        <item x="215"/>
        <item x="306"/>
        <item x="155"/>
        <item x="265"/>
        <item x="346"/>
        <item x="85"/>
        <item x="94"/>
        <item x="146"/>
        <item x="91"/>
        <item x="342"/>
        <item x="50"/>
        <item x="31"/>
        <item x="321"/>
        <item x="348"/>
        <item x="63"/>
        <item x="3"/>
        <item x="313"/>
        <item x="66"/>
        <item x="138"/>
        <item x="29"/>
        <item x="58"/>
        <item x="314"/>
        <item x="207"/>
        <item x="15"/>
        <item x="140"/>
        <item x="130"/>
        <item x="192"/>
        <item x="290"/>
        <item x="191"/>
        <item x="126"/>
        <item x="49"/>
        <item x="98"/>
        <item x="267"/>
        <item x="236"/>
        <item x="268"/>
        <item x="307"/>
        <item x="8"/>
        <item x="324"/>
        <item x="311"/>
        <item x="312"/>
        <item x="102"/>
        <item x="228"/>
        <item x="93"/>
        <item x="123"/>
        <item x="345"/>
        <item x="334"/>
        <item x="21"/>
        <item x="240"/>
        <item x="9"/>
        <item x="128"/>
        <item x="145"/>
        <item x="202"/>
        <item x="217"/>
        <item x="24"/>
        <item x="134"/>
        <item x="252"/>
        <item x="237"/>
        <item x="247"/>
        <item x="209"/>
        <item x="18"/>
        <item x="322"/>
        <item x="340"/>
        <item x="195"/>
        <item x="326"/>
        <item x="352"/>
        <item x="60"/>
        <item x="310"/>
        <item x="170"/>
        <item x="300"/>
        <item x="131"/>
        <item x="303"/>
        <item x="147"/>
        <item x="225"/>
        <item x="108"/>
        <item x="218"/>
        <item x="172"/>
        <item x="347"/>
        <item x="6"/>
        <item x="122"/>
        <item x="68"/>
        <item x="274"/>
        <item x="235"/>
        <item x="335"/>
        <item x="272"/>
        <item x="78"/>
        <item x="116"/>
        <item x="150"/>
        <item x="294"/>
        <item x="104"/>
        <item x="264"/>
        <item x="292"/>
        <item x="71"/>
        <item x="297"/>
        <item x="291"/>
        <item x="205"/>
        <item x="259"/>
        <item x="133"/>
        <item x="25"/>
        <item x="90"/>
        <item x="95"/>
        <item x="329"/>
        <item x="349"/>
        <item x="284"/>
        <item x="305"/>
        <item x="124"/>
        <item x="52"/>
        <item x="119"/>
        <item x="136"/>
        <item x="65"/>
        <item x="111"/>
        <item x="210"/>
        <item x="121"/>
        <item x="204"/>
        <item x="187"/>
        <item x="174"/>
        <item x="350"/>
        <item x="152"/>
        <item x="109"/>
        <item x="184"/>
        <item x="339"/>
        <item x="144"/>
        <item x="199"/>
        <item x="318"/>
        <item x="287"/>
        <item x="317"/>
        <item x="168"/>
        <item x="286"/>
        <item x="0"/>
        <item x="260"/>
        <item x="308"/>
        <item x="351"/>
        <item x="197"/>
        <item x="103"/>
        <item x="67"/>
        <item x="13"/>
        <item x="38"/>
        <item x="162"/>
        <item x="288"/>
        <item x="319"/>
        <item x="177"/>
        <item x="129"/>
        <item x="149"/>
        <item x="214"/>
        <item x="143"/>
        <item x="117"/>
        <item x="70"/>
        <item x="289"/>
        <item x="80"/>
        <item x="304"/>
        <item x="99"/>
        <item x="328"/>
        <item x="74"/>
        <item x="253"/>
        <item x="28"/>
        <item x="194"/>
        <item x="4"/>
        <item x="96"/>
        <item x="17"/>
        <item x="175"/>
        <item x="295"/>
        <item x="206"/>
        <item x="332"/>
        <item x="141"/>
        <item x="200"/>
        <item x="238"/>
        <item x="293"/>
        <item x="198"/>
        <item x="101"/>
        <item x="338"/>
        <item x="171"/>
        <item x="45"/>
        <item x="302"/>
        <item x="270"/>
        <item x="5"/>
        <item x="12"/>
        <item x="266"/>
        <item x="88"/>
        <item x="279"/>
        <item x="151"/>
        <item x="2"/>
        <item x="77"/>
        <item x="283"/>
        <item x="298"/>
        <item x="244"/>
        <item x="161"/>
        <item x="336"/>
        <item x="14"/>
        <item x="33"/>
        <item x="281"/>
        <item x="35"/>
        <item x="16"/>
        <item x="43"/>
        <item x="277"/>
        <item x="44"/>
        <item x="92"/>
        <item x="242"/>
        <item x="34"/>
        <item x="54"/>
        <item x="183"/>
        <item x="185"/>
        <item x="76"/>
        <item x="176"/>
        <item x="153"/>
        <item x="330"/>
        <item x="343"/>
        <item x="10"/>
        <item x="42"/>
        <item x="208"/>
        <item x="323"/>
        <item x="212"/>
        <item x="164"/>
        <item x="320"/>
        <item x="282"/>
        <item x="159"/>
        <item x="69"/>
        <item x="223"/>
        <item x="296"/>
        <item x="165"/>
        <item x="246"/>
        <item x="20"/>
        <item x="193"/>
        <item x="110"/>
        <item x="248"/>
        <item x="30"/>
        <item x="250"/>
        <item x="358"/>
        <item x="22"/>
        <item x="344"/>
        <item x="258"/>
        <item x="231"/>
        <item x="190"/>
        <item x="27"/>
        <item x="357"/>
        <item x="61"/>
        <item x="56"/>
        <item x="222"/>
        <item x="233"/>
        <item x="301"/>
        <item x="113"/>
        <item x="37"/>
        <item x="188"/>
        <item x="181"/>
        <item x="83"/>
        <item x="57"/>
        <item x="269"/>
        <item x="23"/>
        <item x="213"/>
        <item x="47"/>
        <item x="251"/>
        <item x="81"/>
        <item x="84"/>
        <item x="173"/>
        <item x="157"/>
        <item x="100"/>
        <item x="87"/>
        <item x="315"/>
        <item x="32"/>
        <item x="180"/>
        <item x="132"/>
        <item x="178"/>
        <item x="256"/>
        <item x="189"/>
        <item x="316"/>
        <item x="139"/>
        <item x="26"/>
        <item x="227"/>
        <item x="160"/>
        <item x="273"/>
        <item x="114"/>
        <item x="234"/>
        <item x="156"/>
        <item t="default"/>
      </items>
    </pivotField>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
    <field x="3"/>
  </rowFields>
  <rowItems count="377">
    <i>
      <x/>
    </i>
    <i r="1">
      <x v="6"/>
    </i>
    <i r="1">
      <x v="24"/>
    </i>
    <i r="1">
      <x v="31"/>
    </i>
    <i r="1">
      <x v="32"/>
    </i>
    <i r="1">
      <x v="53"/>
    </i>
    <i r="1">
      <x v="54"/>
    </i>
    <i r="1">
      <x v="62"/>
    </i>
    <i r="1">
      <x v="68"/>
    </i>
    <i r="1">
      <x v="80"/>
    </i>
    <i r="1">
      <x v="88"/>
    </i>
    <i r="1">
      <x v="121"/>
    </i>
    <i r="1">
      <x v="129"/>
    </i>
    <i r="1">
      <x v="140"/>
    </i>
    <i r="1">
      <x v="144"/>
    </i>
    <i r="1">
      <x v="160"/>
    </i>
    <i r="1">
      <x v="162"/>
    </i>
    <i r="1">
      <x v="169"/>
    </i>
    <i r="1">
      <x v="230"/>
    </i>
    <i r="1">
      <x v="252"/>
    </i>
    <i r="1">
      <x v="303"/>
    </i>
    <i r="1">
      <x v="317"/>
    </i>
    <i r="1">
      <x v="323"/>
    </i>
    <i r="1">
      <x v="324"/>
    </i>
    <i r="1">
      <x v="353"/>
    </i>
    <i r="1">
      <x v="357"/>
    </i>
    <i>
      <x v="1"/>
    </i>
    <i r="1">
      <x v="7"/>
    </i>
    <i r="1">
      <x v="13"/>
    </i>
    <i r="1">
      <x v="33"/>
    </i>
    <i r="1">
      <x v="45"/>
    </i>
    <i r="1">
      <x v="48"/>
    </i>
    <i r="1">
      <x v="67"/>
    </i>
    <i r="1">
      <x v="79"/>
    </i>
    <i r="1">
      <x v="117"/>
    </i>
    <i r="1">
      <x v="131"/>
    </i>
    <i r="1">
      <x v="161"/>
    </i>
    <i r="1">
      <x v="166"/>
    </i>
    <i r="1">
      <x v="173"/>
    </i>
    <i r="1">
      <x v="192"/>
    </i>
    <i r="1">
      <x v="194"/>
    </i>
    <i r="1">
      <x v="197"/>
    </i>
    <i r="1">
      <x v="199"/>
    </i>
    <i r="1">
      <x v="205"/>
    </i>
    <i r="1">
      <x v="232"/>
    </i>
    <i r="1">
      <x v="309"/>
    </i>
    <i r="1">
      <x v="326"/>
    </i>
    <i r="1">
      <x v="356"/>
    </i>
    <i>
      <x v="2"/>
    </i>
    <i r="1">
      <x v="39"/>
    </i>
    <i r="1">
      <x v="63"/>
    </i>
    <i r="1">
      <x v="64"/>
    </i>
    <i r="1">
      <x v="84"/>
    </i>
    <i r="1">
      <x v="106"/>
    </i>
    <i r="1">
      <x v="112"/>
    </i>
    <i r="1">
      <x v="113"/>
    </i>
    <i r="1">
      <x v="137"/>
    </i>
    <i r="1">
      <x v="142"/>
    </i>
    <i r="1">
      <x v="157"/>
    </i>
    <i r="1">
      <x v="184"/>
    </i>
    <i r="1">
      <x v="195"/>
    </i>
    <i r="1">
      <x v="208"/>
    </i>
    <i r="1">
      <x v="228"/>
    </i>
    <i r="1">
      <x v="231"/>
    </i>
    <i r="1">
      <x v="250"/>
    </i>
    <i r="1">
      <x v="346"/>
    </i>
    <i r="1">
      <x v="351"/>
    </i>
    <i>
      <x v="3"/>
    </i>
    <i r="1">
      <x v="1"/>
    </i>
    <i r="1">
      <x v="22"/>
    </i>
    <i r="1">
      <x v="36"/>
    </i>
    <i r="1">
      <x v="37"/>
    </i>
    <i r="1">
      <x v="74"/>
    </i>
    <i r="1">
      <x v="92"/>
    </i>
    <i r="1">
      <x v="97"/>
    </i>
    <i r="1">
      <x v="101"/>
    </i>
    <i r="1">
      <x v="132"/>
    </i>
    <i r="1">
      <x v="152"/>
    </i>
    <i r="1">
      <x v="164"/>
    </i>
    <i r="1">
      <x v="189"/>
    </i>
    <i r="1">
      <x v="203"/>
    </i>
    <i r="1">
      <x v="218"/>
    </i>
    <i r="1">
      <x v="292"/>
    </i>
    <i r="1">
      <x v="313"/>
    </i>
    <i r="1">
      <x v="315"/>
    </i>
    <i r="1">
      <x v="320"/>
    </i>
    <i>
      <x v="4"/>
    </i>
    <i r="1">
      <x v="2"/>
    </i>
    <i r="1">
      <x v="38"/>
    </i>
    <i r="1">
      <x v="44"/>
    </i>
    <i r="1">
      <x v="47"/>
    </i>
    <i r="1">
      <x v="49"/>
    </i>
    <i r="1">
      <x v="51"/>
    </i>
    <i r="1">
      <x v="65"/>
    </i>
    <i r="1">
      <x v="75"/>
    </i>
    <i r="1">
      <x v="82"/>
    </i>
    <i r="1">
      <x v="85"/>
    </i>
    <i r="1">
      <x v="90"/>
    </i>
    <i r="1">
      <x v="95"/>
    </i>
    <i r="1">
      <x v="138"/>
    </i>
    <i r="1">
      <x v="155"/>
    </i>
    <i r="1">
      <x v="159"/>
    </i>
    <i r="1">
      <x v="163"/>
    </i>
    <i r="1">
      <x v="174"/>
    </i>
    <i r="1">
      <x v="201"/>
    </i>
    <i r="1">
      <x v="202"/>
    </i>
    <i r="1">
      <x v="204"/>
    </i>
    <i r="1">
      <x v="206"/>
    </i>
    <i r="1">
      <x v="213"/>
    </i>
    <i r="1">
      <x v="224"/>
    </i>
    <i r="1">
      <x v="227"/>
    </i>
    <i r="1">
      <x v="229"/>
    </i>
    <i r="1">
      <x v="246"/>
    </i>
    <i r="1">
      <x v="257"/>
    </i>
    <i r="1">
      <x v="266"/>
    </i>
    <i r="1">
      <x v="272"/>
    </i>
    <i r="1">
      <x v="286"/>
    </i>
    <i r="1">
      <x v="287"/>
    </i>
    <i r="1">
      <x v="289"/>
    </i>
    <i r="1">
      <x v="290"/>
    </i>
    <i r="1">
      <x v="298"/>
    </i>
    <i r="1">
      <x v="301"/>
    </i>
    <i r="1">
      <x v="305"/>
    </i>
    <i r="1">
      <x v="318"/>
    </i>
    <i r="1">
      <x v="328"/>
    </i>
    <i r="1">
      <x v="329"/>
    </i>
    <i r="1">
      <x v="339"/>
    </i>
    <i r="1">
      <x v="340"/>
    </i>
    <i r="1">
      <x v="345"/>
    </i>
    <i r="1">
      <x v="347"/>
    </i>
    <i r="1">
      <x v="349"/>
    </i>
    <i r="1">
      <x v="354"/>
    </i>
    <i r="1">
      <x v="358"/>
    </i>
    <i>
      <x v="5"/>
    </i>
    <i r="1">
      <x v="130"/>
    </i>
    <i>
      <x v="6"/>
    </i>
    <i r="1">
      <x v="10"/>
    </i>
    <i r="1">
      <x v="11"/>
    </i>
    <i r="1">
      <x v="16"/>
    </i>
    <i r="1">
      <x v="59"/>
    </i>
    <i r="1">
      <x v="77"/>
    </i>
    <i r="1">
      <x v="78"/>
    </i>
    <i r="1">
      <x v="98"/>
    </i>
    <i r="1">
      <x v="99"/>
    </i>
    <i r="1">
      <x v="107"/>
    </i>
    <i r="1">
      <x v="118"/>
    </i>
    <i r="1">
      <x v="141"/>
    </i>
    <i r="1">
      <x v="185"/>
    </i>
    <i r="1">
      <x v="223"/>
    </i>
    <i r="1">
      <x v="241"/>
    </i>
    <i r="1">
      <x v="258"/>
    </i>
    <i r="1">
      <x v="275"/>
    </i>
    <i r="1">
      <x v="277"/>
    </i>
    <i r="1">
      <x v="279"/>
    </i>
    <i r="1">
      <x v="281"/>
    </i>
    <i r="1">
      <x v="284"/>
    </i>
    <i r="1">
      <x v="294"/>
    </i>
    <i r="1">
      <x v="311"/>
    </i>
    <i r="1">
      <x v="319"/>
    </i>
    <i r="1">
      <x v="327"/>
    </i>
    <i r="1">
      <x v="335"/>
    </i>
    <i r="1">
      <x v="344"/>
    </i>
    <i r="1">
      <x v="352"/>
    </i>
    <i>
      <x v="7"/>
    </i>
    <i r="1">
      <x/>
    </i>
    <i r="1">
      <x v="4"/>
    </i>
    <i r="1">
      <x v="20"/>
    </i>
    <i r="1">
      <x v="23"/>
    </i>
    <i r="1">
      <x v="27"/>
    </i>
    <i r="1">
      <x v="30"/>
    </i>
    <i r="1">
      <x v="34"/>
    </i>
    <i r="1">
      <x v="42"/>
    </i>
    <i r="1">
      <x v="52"/>
    </i>
    <i r="1">
      <x v="55"/>
    </i>
    <i r="1">
      <x v="60"/>
    </i>
    <i r="1">
      <x v="76"/>
    </i>
    <i r="1">
      <x v="86"/>
    </i>
    <i r="1">
      <x v="93"/>
    </i>
    <i r="1">
      <x v="96"/>
    </i>
    <i r="1">
      <x v="102"/>
    </i>
    <i r="1">
      <x v="105"/>
    </i>
    <i r="1">
      <x v="108"/>
    </i>
    <i r="1">
      <x v="153"/>
    </i>
    <i r="1">
      <x v="167"/>
    </i>
    <i r="1">
      <x v="172"/>
    </i>
    <i r="1">
      <x v="179"/>
    </i>
    <i r="1">
      <x v="186"/>
    </i>
    <i r="1">
      <x v="193"/>
    </i>
    <i r="1">
      <x v="196"/>
    </i>
    <i r="1">
      <x v="221"/>
    </i>
    <i r="1">
      <x v="233"/>
    </i>
    <i r="1">
      <x v="235"/>
    </i>
    <i r="1">
      <x v="239"/>
    </i>
    <i r="1">
      <x v="264"/>
    </i>
    <i r="1">
      <x v="268"/>
    </i>
    <i r="1">
      <x v="285"/>
    </i>
    <i r="1">
      <x v="288"/>
    </i>
    <i r="1">
      <x v="302"/>
    </i>
    <i r="1">
      <x v="321"/>
    </i>
    <i r="1">
      <x v="322"/>
    </i>
    <i r="1">
      <x v="330"/>
    </i>
    <i r="1">
      <x v="331"/>
    </i>
    <i r="1">
      <x v="337"/>
    </i>
    <i r="1">
      <x v="338"/>
    </i>
    <i r="1">
      <x v="342"/>
    </i>
    <i>
      <x v="8"/>
    </i>
    <i r="1">
      <x v="215"/>
    </i>
    <i>
      <x v="9"/>
    </i>
    <i r="1">
      <x v="25"/>
    </i>
    <i r="1">
      <x v="28"/>
    </i>
    <i r="1">
      <x v="46"/>
    </i>
    <i r="1">
      <x v="81"/>
    </i>
    <i r="1">
      <x v="103"/>
    </i>
    <i r="1">
      <x v="111"/>
    </i>
    <i r="1">
      <x v="124"/>
    </i>
    <i r="1">
      <x v="134"/>
    </i>
    <i r="1">
      <x v="136"/>
    </i>
    <i r="1">
      <x v="147"/>
    </i>
    <i r="1">
      <x v="165"/>
    </i>
    <i r="1">
      <x v="222"/>
    </i>
    <i r="1">
      <x v="243"/>
    </i>
    <i r="1">
      <x v="245"/>
    </i>
    <i r="1">
      <x v="261"/>
    </i>
    <i r="1">
      <x v="262"/>
    </i>
    <i r="1">
      <x v="267"/>
    </i>
    <i r="1">
      <x v="274"/>
    </i>
    <i r="1">
      <x v="278"/>
    </i>
    <i r="1">
      <x v="293"/>
    </i>
    <i r="1">
      <x v="307"/>
    </i>
    <i r="1">
      <x v="314"/>
    </i>
    <i r="1">
      <x v="333"/>
    </i>
    <i>
      <x v="10"/>
    </i>
    <i r="1">
      <x v="282"/>
    </i>
    <i>
      <x v="11"/>
    </i>
    <i r="1">
      <x v="18"/>
    </i>
    <i r="1">
      <x v="40"/>
    </i>
    <i r="1">
      <x v="71"/>
    </i>
    <i r="1">
      <x v="110"/>
    </i>
    <i r="1">
      <x v="139"/>
    </i>
    <i r="1">
      <x v="146"/>
    </i>
    <i r="1">
      <x v="182"/>
    </i>
    <i r="1">
      <x v="198"/>
    </i>
    <i r="1">
      <x v="200"/>
    </i>
    <i r="1">
      <x v="209"/>
    </i>
    <i r="1">
      <x v="219"/>
    </i>
    <i r="1">
      <x v="248"/>
    </i>
    <i r="1">
      <x v="251"/>
    </i>
    <i r="1">
      <x v="254"/>
    </i>
    <i r="1">
      <x v="295"/>
    </i>
    <i r="1">
      <x v="297"/>
    </i>
    <i r="1">
      <x v="334"/>
    </i>
    <i>
      <x v="12"/>
    </i>
    <i r="1">
      <x v="17"/>
    </i>
    <i r="1">
      <x v="19"/>
    </i>
    <i r="1">
      <x v="41"/>
    </i>
    <i r="1">
      <x v="73"/>
    </i>
    <i r="1">
      <x v="87"/>
    </i>
    <i r="1">
      <x v="100"/>
    </i>
    <i r="1">
      <x v="125"/>
    </i>
    <i r="1">
      <x v="133"/>
    </i>
    <i r="1">
      <x v="148"/>
    </i>
    <i r="1">
      <x v="149"/>
    </i>
    <i r="1">
      <x v="151"/>
    </i>
    <i r="1">
      <x v="170"/>
    </i>
    <i r="1">
      <x v="188"/>
    </i>
    <i r="1">
      <x v="207"/>
    </i>
    <i r="1">
      <x v="238"/>
    </i>
    <i r="1">
      <x v="249"/>
    </i>
    <i r="1">
      <x v="256"/>
    </i>
    <i r="1">
      <x v="273"/>
    </i>
    <i r="1">
      <x v="291"/>
    </i>
    <i r="1">
      <x v="296"/>
    </i>
    <i r="1">
      <x v="299"/>
    </i>
    <i>
      <x v="13"/>
    </i>
    <i r="1">
      <x v="61"/>
    </i>
    <i r="1">
      <x v="69"/>
    </i>
    <i r="1">
      <x v="70"/>
    </i>
    <i r="1">
      <x v="89"/>
    </i>
    <i r="1">
      <x v="104"/>
    </i>
    <i r="1">
      <x v="109"/>
    </i>
    <i r="1">
      <x v="115"/>
    </i>
    <i r="1">
      <x v="123"/>
    </i>
    <i r="1">
      <x v="126"/>
    </i>
    <i r="1">
      <x v="127"/>
    </i>
    <i r="1">
      <x v="154"/>
    </i>
    <i r="1">
      <x v="156"/>
    </i>
    <i r="1">
      <x v="158"/>
    </i>
    <i r="1">
      <x v="175"/>
    </i>
    <i r="1">
      <x v="178"/>
    </i>
    <i r="1">
      <x v="180"/>
    </i>
    <i r="1">
      <x v="181"/>
    </i>
    <i r="1">
      <x v="190"/>
    </i>
    <i r="1">
      <x v="191"/>
    </i>
    <i r="1">
      <x v="210"/>
    </i>
    <i r="1">
      <x v="211"/>
    </i>
    <i r="1">
      <x v="212"/>
    </i>
    <i r="1">
      <x v="214"/>
    </i>
    <i r="1">
      <x v="217"/>
    </i>
    <i r="1">
      <x v="225"/>
    </i>
    <i r="1">
      <x v="226"/>
    </i>
    <i r="1">
      <x v="234"/>
    </i>
    <i r="1">
      <x v="236"/>
    </i>
    <i r="1">
      <x v="247"/>
    </i>
    <i r="1">
      <x v="253"/>
    </i>
    <i r="1">
      <x v="259"/>
    </i>
    <i r="1">
      <x v="269"/>
    </i>
    <i r="1">
      <x v="270"/>
    </i>
    <i r="1">
      <x v="300"/>
    </i>
    <i r="1">
      <x v="304"/>
    </i>
    <i r="1">
      <x v="325"/>
    </i>
    <i r="1">
      <x v="343"/>
    </i>
    <i r="1">
      <x v="350"/>
    </i>
    <i>
      <x v="14"/>
    </i>
    <i r="1">
      <x v="72"/>
    </i>
    <i r="1">
      <x v="114"/>
    </i>
    <i r="1">
      <x v="116"/>
    </i>
    <i r="1">
      <x v="150"/>
    </i>
    <i r="1">
      <x v="242"/>
    </i>
    <i r="1">
      <x v="308"/>
    </i>
    <i>
      <x v="15"/>
    </i>
    <i r="1">
      <x v="3"/>
    </i>
    <i r="1">
      <x v="8"/>
    </i>
    <i r="1">
      <x v="9"/>
    </i>
    <i r="1">
      <x v="12"/>
    </i>
    <i r="1">
      <x v="14"/>
    </i>
    <i r="1">
      <x v="15"/>
    </i>
    <i r="1">
      <x v="21"/>
    </i>
    <i r="1">
      <x v="26"/>
    </i>
    <i r="1">
      <x v="29"/>
    </i>
    <i r="1">
      <x v="35"/>
    </i>
    <i r="1">
      <x v="43"/>
    </i>
    <i r="1">
      <x v="50"/>
    </i>
    <i r="1">
      <x v="56"/>
    </i>
    <i r="1">
      <x v="57"/>
    </i>
    <i r="1">
      <x v="58"/>
    </i>
    <i r="1">
      <x v="83"/>
    </i>
    <i r="1">
      <x v="91"/>
    </i>
    <i r="1">
      <x v="120"/>
    </i>
    <i r="1">
      <x v="122"/>
    </i>
    <i r="1">
      <x v="135"/>
    </i>
    <i r="1">
      <x v="143"/>
    </i>
    <i r="1">
      <x v="145"/>
    </i>
    <i r="1">
      <x v="168"/>
    </i>
    <i r="1">
      <x v="171"/>
    </i>
    <i r="1">
      <x v="177"/>
    </i>
    <i r="1">
      <x v="183"/>
    </i>
    <i r="1">
      <x v="216"/>
    </i>
    <i r="1">
      <x v="240"/>
    </i>
    <i r="1">
      <x v="260"/>
    </i>
    <i r="1">
      <x v="263"/>
    </i>
    <i r="1">
      <x v="265"/>
    </i>
    <i r="1">
      <x v="271"/>
    </i>
    <i r="1">
      <x v="276"/>
    </i>
    <i r="1">
      <x v="280"/>
    </i>
    <i r="1">
      <x v="283"/>
    </i>
    <i r="1">
      <x v="306"/>
    </i>
    <i r="1">
      <x v="310"/>
    </i>
    <i r="1">
      <x v="312"/>
    </i>
    <i r="1">
      <x v="316"/>
    </i>
    <i r="1">
      <x v="332"/>
    </i>
    <i r="1">
      <x v="336"/>
    </i>
    <i r="1">
      <x v="348"/>
    </i>
    <i r="1">
      <x v="355"/>
    </i>
    <i>
      <x v="16"/>
    </i>
    <i r="1">
      <x v="5"/>
    </i>
    <i r="1">
      <x v="66"/>
    </i>
    <i r="1">
      <x v="94"/>
    </i>
    <i r="1">
      <x v="119"/>
    </i>
    <i r="1">
      <x v="128"/>
    </i>
    <i r="1">
      <x v="176"/>
    </i>
    <i r="1">
      <x v="187"/>
    </i>
    <i r="1">
      <x v="220"/>
    </i>
    <i r="1">
      <x v="237"/>
    </i>
    <i r="1">
      <x v="244"/>
    </i>
    <i r="1">
      <x v="255"/>
    </i>
    <i r="1">
      <x v="341"/>
    </i>
    <i t="grand">
      <x/>
    </i>
  </rowItems>
  <colFields count="1">
    <field x="-2"/>
  </colFields>
  <colItems count="4">
    <i>
      <x/>
    </i>
    <i i="1">
      <x v="1"/>
    </i>
    <i i="2">
      <x v="2"/>
    </i>
    <i i="3">
      <x v="3"/>
    </i>
  </colItems>
  <dataFields count="4">
    <dataField name="Sum of Antall korps" fld="4" baseField="0" baseItem="0"/>
    <dataField name="Sum of Sum medlemmer" fld="5" baseField="0" baseItem="0"/>
    <dataField name="Sum of Sum utøvende (spill/drill)" fld="6" baseField="0" baseItem="0"/>
    <dataField name="Sum of Innbyggere"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ylke" xr10:uid="{1A039342-C313-4713-BA93-DC456B28F383}" sourceName="Fylke">
  <pivotTables>
    <pivotTable tabId="4" name="PivotTable1"/>
  </pivotTables>
  <data>
    <tabular pivotCacheId="1051385787">
      <items count="17">
        <i x="12" s="1"/>
        <i x="7" s="1"/>
        <i x="8" s="1"/>
        <i x="16" s="1"/>
        <i x="9" s="1"/>
        <i x="5" s="1"/>
        <i x="2" s="1"/>
        <i x="3" s="1"/>
        <i x="0" s="1"/>
        <i x="1" s="1"/>
        <i x="4" s="1"/>
        <i x="11" s="1"/>
        <i x="15" s="1"/>
        <i x="14" s="1"/>
        <i x="10" s="1"/>
        <i x="13" s="1"/>
        <i x="6"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Kommune" xr10:uid="{94D93D57-EFBF-4474-9C7B-BCF3EBC2635A}" sourceName="Kommune">
  <pivotTables>
    <pivotTable tabId="4" name="PivotTable1"/>
  </pivotTables>
  <data>
    <tabular pivotCacheId="1051385787">
      <items count="359">
        <i x="59" s="1"/>
        <i x="341" s="1"/>
        <i x="166" s="1"/>
        <i x="261" s="1"/>
        <i x="89" s="1"/>
        <i x="105" s="1"/>
        <i x="216" s="1"/>
        <i x="107" s="1"/>
        <i x="275" s="1"/>
        <i x="257" s="1"/>
        <i x="39" s="1"/>
        <i x="46" s="1"/>
        <i x="271" s="1"/>
        <i x="118" s="1"/>
        <i x="255" s="1"/>
        <i x="262" s="1"/>
        <i x="40" s="1"/>
        <i x="333" s="1"/>
        <i x="201" s="1"/>
        <i x="327" s="1"/>
        <i x="73" s="1"/>
        <i x="239" s="1"/>
        <i x="355" s="1"/>
        <i x="53" s="1"/>
        <i x="226" s="1"/>
        <i x="7" s="1"/>
        <i x="254" s="1"/>
        <i x="51" s="1"/>
        <i x="19" s="1"/>
        <i x="278" s="1"/>
        <i x="55" s="1"/>
        <i x="230" s="1"/>
        <i x="232" s="1"/>
        <i x="106" s="1"/>
        <i x="86" s="1"/>
        <i x="243" s="1"/>
        <i x="356" s="1"/>
        <i x="354" s="1"/>
        <i x="169" s="1"/>
        <i x="127" s="1"/>
        <i x="203" s="1"/>
        <i x="331" s="1"/>
        <i x="64" s="1"/>
        <i x="249" s="1"/>
        <i x="154" s="1"/>
        <i x="125" s="1"/>
        <i x="1" s="1"/>
        <i x="158" s="1"/>
        <i x="115" s="1"/>
        <i x="163" s="1"/>
        <i x="241" s="1"/>
        <i x="186" s="1"/>
        <i x="79" s="1"/>
        <i x="229" s="1"/>
        <i x="219" s="1"/>
        <i x="75" s="1"/>
        <i x="263" s="1"/>
        <i x="245" s="1"/>
        <i x="276" s="1"/>
        <i x="48" s="1"/>
        <i x="82" s="1"/>
        <i x="309" s="1"/>
        <i x="220" s="1"/>
        <i x="142" s="1"/>
        <i x="135" s="1"/>
        <i x="167" s="1"/>
        <i x="97" s="1"/>
        <i x="112" s="1"/>
        <i x="224" s="1"/>
        <i x="299" s="1"/>
        <i x="285" s="1"/>
        <i x="211" s="1"/>
        <i x="196" s="1"/>
        <i x="337" s="1"/>
        <i x="353" s="1"/>
        <i x="179" s="1"/>
        <i x="72" s="1"/>
        <i x="36" s="1"/>
        <i x="41" s="1"/>
        <i x="120" s="1"/>
        <i x="221" s="1"/>
        <i x="11" s="1"/>
        <i x="148" s="1"/>
        <i x="280" s="1"/>
        <i x="137" s="1"/>
        <i x="182" s="1"/>
        <i x="62" s="1"/>
        <i x="325" s="1"/>
        <i x="215" s="1"/>
        <i x="306" s="1"/>
        <i x="155" s="1"/>
        <i x="265" s="1"/>
        <i x="346" s="1"/>
        <i x="85" s="1"/>
        <i x="94" s="1"/>
        <i x="146" s="1"/>
        <i x="91" s="1"/>
        <i x="342" s="1"/>
        <i x="50" s="1"/>
        <i x="31" s="1"/>
        <i x="321" s="1"/>
        <i x="348" s="1"/>
        <i x="63" s="1"/>
        <i x="3" s="1"/>
        <i x="313" s="1"/>
        <i x="66" s="1"/>
        <i x="138" s="1"/>
        <i x="29" s="1"/>
        <i x="58" s="1"/>
        <i x="314" s="1"/>
        <i x="207" s="1"/>
        <i x="15" s="1"/>
        <i x="140" s="1"/>
        <i x="130" s="1"/>
        <i x="192" s="1"/>
        <i x="290" s="1"/>
        <i x="191" s="1"/>
        <i x="126" s="1"/>
        <i x="49" s="1"/>
        <i x="98" s="1"/>
        <i x="267" s="1"/>
        <i x="236" s="1"/>
        <i x="268" s="1"/>
        <i x="307" s="1"/>
        <i x="8" s="1"/>
        <i x="324" s="1"/>
        <i x="311" s="1"/>
        <i x="312" s="1"/>
        <i x="102" s="1"/>
        <i x="228" s="1"/>
        <i x="93" s="1"/>
        <i x="123" s="1"/>
        <i x="345" s="1"/>
        <i x="334" s="1"/>
        <i x="21" s="1"/>
        <i x="240" s="1"/>
        <i x="9" s="1"/>
        <i x="128" s="1"/>
        <i x="145" s="1"/>
        <i x="202" s="1"/>
        <i x="217" s="1"/>
        <i x="24" s="1"/>
        <i x="134" s="1"/>
        <i x="252" s="1"/>
        <i x="237" s="1"/>
        <i x="247" s="1"/>
        <i x="209" s="1"/>
        <i x="18" s="1"/>
        <i x="322" s="1"/>
        <i x="340" s="1"/>
        <i x="195" s="1"/>
        <i x="326" s="1"/>
        <i x="352" s="1"/>
        <i x="60" s="1"/>
        <i x="310" s="1"/>
        <i x="170" s="1"/>
        <i x="300" s="1"/>
        <i x="131" s="1"/>
        <i x="303" s="1"/>
        <i x="147" s="1"/>
        <i x="225" s="1"/>
        <i x="108" s="1"/>
        <i x="218" s="1"/>
        <i x="172" s="1"/>
        <i x="347" s="1"/>
        <i x="6" s="1"/>
        <i x="122" s="1"/>
        <i x="68" s="1"/>
        <i x="274" s="1"/>
        <i x="235" s="1"/>
        <i x="335" s="1"/>
        <i x="272" s="1"/>
        <i x="78" s="1"/>
        <i x="116" s="1"/>
        <i x="150" s="1"/>
        <i x="294" s="1"/>
        <i x="104" s="1"/>
        <i x="264" s="1"/>
        <i x="292" s="1"/>
        <i x="71" s="1"/>
        <i x="297" s="1"/>
        <i x="291" s="1"/>
        <i x="205" s="1"/>
        <i x="259" s="1"/>
        <i x="133" s="1"/>
        <i x="25" s="1"/>
        <i x="90" s="1"/>
        <i x="95" s="1"/>
        <i x="329" s="1"/>
        <i x="349" s="1"/>
        <i x="284" s="1"/>
        <i x="305" s="1"/>
        <i x="124" s="1"/>
        <i x="52" s="1"/>
        <i x="119" s="1"/>
        <i x="136" s="1"/>
        <i x="65" s="1"/>
        <i x="111" s="1"/>
        <i x="210" s="1"/>
        <i x="121" s="1"/>
        <i x="204" s="1"/>
        <i x="187" s="1"/>
        <i x="174" s="1"/>
        <i x="350" s="1"/>
        <i x="152" s="1"/>
        <i x="109" s="1"/>
        <i x="184" s="1"/>
        <i x="339" s="1"/>
        <i x="144" s="1"/>
        <i x="199" s="1"/>
        <i x="318" s="1"/>
        <i x="287" s="1"/>
        <i x="317" s="1"/>
        <i x="168" s="1"/>
        <i x="286" s="1"/>
        <i x="0" s="1"/>
        <i x="260" s="1"/>
        <i x="308" s="1"/>
        <i x="351" s="1"/>
        <i x="197" s="1"/>
        <i x="103" s="1"/>
        <i x="67" s="1"/>
        <i x="13" s="1"/>
        <i x="38" s="1"/>
        <i x="162" s="1"/>
        <i x="288" s="1"/>
        <i x="319" s="1"/>
        <i x="177" s="1"/>
        <i x="129" s="1"/>
        <i x="149" s="1"/>
        <i x="214" s="1"/>
        <i x="143" s="1"/>
        <i x="117" s="1"/>
        <i x="70" s="1"/>
        <i x="289" s="1"/>
        <i x="80" s="1"/>
        <i x="304" s="1"/>
        <i x="99" s="1"/>
        <i x="328" s="1"/>
        <i x="74" s="1"/>
        <i x="253" s="1"/>
        <i x="28" s="1"/>
        <i x="194" s="1"/>
        <i x="4" s="1"/>
        <i x="96" s="1"/>
        <i x="17" s="1"/>
        <i x="175" s="1"/>
        <i x="295" s="1"/>
        <i x="206" s="1"/>
        <i x="332" s="1"/>
        <i x="141" s="1"/>
        <i x="200" s="1"/>
        <i x="238" s="1"/>
        <i x="293" s="1"/>
        <i x="198" s="1"/>
        <i x="101" s="1"/>
        <i x="338" s="1"/>
        <i x="171" s="1"/>
        <i x="45" s="1"/>
        <i x="302" s="1"/>
        <i x="270" s="1"/>
        <i x="5" s="1"/>
        <i x="12" s="1"/>
        <i x="266" s="1"/>
        <i x="88" s="1"/>
        <i x="279" s="1"/>
        <i x="151" s="1"/>
        <i x="2" s="1"/>
        <i x="77" s="1"/>
        <i x="283" s="1"/>
        <i x="298" s="1"/>
        <i x="244" s="1"/>
        <i x="161" s="1"/>
        <i x="336" s="1"/>
        <i x="14" s="1"/>
        <i x="33" s="1"/>
        <i x="281" s="1"/>
        <i x="35" s="1"/>
        <i x="16" s="1"/>
        <i x="43" s="1"/>
        <i x="277" s="1"/>
        <i x="44" s="1"/>
        <i x="92" s="1"/>
        <i x="242" s="1"/>
        <i x="34" s="1"/>
        <i x="54" s="1"/>
        <i x="183" s="1"/>
        <i x="185" s="1"/>
        <i x="76" s="1"/>
        <i x="176" s="1"/>
        <i x="153" s="1"/>
        <i x="330" s="1"/>
        <i x="343" s="1"/>
        <i x="10" s="1"/>
        <i x="42" s="1"/>
        <i x="208" s="1"/>
        <i x="323" s="1"/>
        <i x="212" s="1"/>
        <i x="164" s="1"/>
        <i x="320" s="1"/>
        <i x="282" s="1"/>
        <i x="159" s="1"/>
        <i x="69" s="1"/>
        <i x="223" s="1"/>
        <i x="296" s="1"/>
        <i x="165" s="1"/>
        <i x="246" s="1"/>
        <i x="20" s="1"/>
        <i x="193" s="1"/>
        <i x="110" s="1"/>
        <i x="248" s="1"/>
        <i x="30" s="1"/>
        <i x="250" s="1"/>
        <i x="358" s="1"/>
        <i x="22" s="1"/>
        <i x="344" s="1"/>
        <i x="258" s="1"/>
        <i x="231" s="1"/>
        <i x="190" s="1"/>
        <i x="27" s="1"/>
        <i x="357" s="1"/>
        <i x="61" s="1"/>
        <i x="56" s="1"/>
        <i x="222" s="1"/>
        <i x="233" s="1"/>
        <i x="301" s="1"/>
        <i x="113" s="1"/>
        <i x="37" s="1"/>
        <i x="188" s="1"/>
        <i x="181" s="1"/>
        <i x="83" s="1"/>
        <i x="57" s="1"/>
        <i x="269" s="1"/>
        <i x="23" s="1"/>
        <i x="213" s="1"/>
        <i x="47" s="1"/>
        <i x="251" s="1"/>
        <i x="81" s="1"/>
        <i x="84" s="1"/>
        <i x="173" s="1"/>
        <i x="157" s="1"/>
        <i x="100" s="1"/>
        <i x="87" s="1"/>
        <i x="315" s="1"/>
        <i x="32" s="1"/>
        <i x="180" s="1"/>
        <i x="132" s="1"/>
        <i x="178" s="1"/>
        <i x="256" s="1"/>
        <i x="189" s="1"/>
        <i x="316" s="1"/>
        <i x="139" s="1"/>
        <i x="26" s="1"/>
        <i x="227" s="1"/>
        <i x="160" s="1"/>
        <i x="273" s="1"/>
        <i x="114" s="1"/>
        <i x="234" s="1"/>
        <i x="156"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ylke" xr10:uid="{984FC6BE-1C32-4712-9DB7-C5400021F626}" cache="Slicer_Fylke" caption="Fylke" rowHeight="257175"/>
  <slicer name="Kommune" xr10:uid="{B797F64D-AE58-4AA5-94CC-000D37A7E267}" cache="Slicer_Kommune" caption="Kommune"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2C98E72-83C0-4FDD-B245-332F7C172700}" name="Kommuner" displayName="Kommuner" ref="A1:W361" totalsRowCount="1" headerRowCellStyle="Normal" dataCellStyle="Normal" totalsRowCellStyle="Normal">
  <autoFilter ref="A1:W360" xr:uid="{F2C98E72-83C0-4FDD-B245-332F7C172700}"/>
  <sortState xmlns:xlrd2="http://schemas.microsoft.com/office/spreadsheetml/2017/richdata2" ref="A2:W360">
    <sortCondition ref="C1:C360"/>
  </sortState>
  <tableColumns count="23">
    <tableColumn id="1" xr3:uid="{D3835223-3CFC-42CC-9581-B9AC9CCD87E4}" name="Fylkesnr" totalsRowLabel="Total" dataCellStyle="Normal" totalsRowCellStyle="Normal"/>
    <tableColumn id="2" xr3:uid="{233E26D7-FAC6-412F-9E2B-55E097736C88}" name="Fylke" dataCellStyle="Normal" totalsRowCellStyle="Normal"/>
    <tableColumn id="3" xr3:uid="{DF32317A-79C4-49E1-A1AB-CD4E84448CC8}" name="K.nr" dataCellStyle="Normal" totalsRowCellStyle="Normal"/>
    <tableColumn id="4" xr3:uid="{D477514C-BC6A-45A2-BC7A-BDD86EAE3F4C}" name="Kommune" dataCellStyle="Normal" totalsRowCellStyle="Normal"/>
    <tableColumn id="5" xr3:uid="{7D457B73-5B52-40C3-BF48-2895143C92FC}" name="Antall korps" totalsRowFunction="sum" dataCellStyle="Normal" totalsRowCellStyle="Normal"/>
    <tableColumn id="6" xr3:uid="{4CF1A39F-E3F1-414D-AE4D-467908AF8861}" name="Sum medlemmer" totalsRowFunction="sum" dataCellStyle="Normal" totalsRowCellStyle="Normal"/>
    <tableColumn id="7" xr3:uid="{0703205B-FE77-4438-8CA2-E695286C6C8D}" name="Sum utøvende (spill/drill)" totalsRowFunction="sum" dataCellStyle="Normal" totalsRowCellStyle="Normal"/>
    <tableColumn id="8" xr3:uid="{4EA1A9B7-8488-4094-ADB3-03B93F67FCE7}" name="Innbyggere" totalsRowFunction="sum" dataCellStyle="Normal" totalsRowCellStyle="Normal"/>
    <tableColumn id="9" xr3:uid="{867EA2A4-4AA6-4BE1-9D70-2F4951796697}" name="Mdl 311221" totalsRowFunction="sum" dataCellStyle="Normal" totalsRowCellStyle="Normal"/>
    <tableColumn id="10" xr3:uid="{34A55C0B-881D-41EC-97C7-BA22770BD1CD}" name="Mdl 311222" totalsRowFunction="sum" dataCellStyle="Normal" totalsRowCellStyle="Normal"/>
    <tableColumn id="11" xr3:uid="{E26FDD72-2E80-402E-8B15-B668A72D3AAA}" name="Mdl 311223" totalsRowFunction="sum" dataCellStyle="Normal" totalsRowCellStyle="Normal"/>
    <tableColumn id="12" xr3:uid="{ABB27CF9-C235-48B9-8B7F-6D7A728BBAA0}" name="Mdl 311224" totalsRowFunction="sum" dataCellStyle="Normal" totalsRowCellStyle="Normal"/>
    <tableColumn id="13" xr3:uid="{68F920CE-2A62-4B5B-B570-427314F6E6B0}" name="Mdl 311225" totalsRowFunction="sum" dataCellStyle="Normal" totalsRowCellStyle="Normal"/>
    <tableColumn id="14" xr3:uid="{25EB22BB-1AF7-4832-B03D-54DDB1E7A019}" name="Utvikling 5 år" totalsRowFunction="custom" dataCellStyle="Normal" totalsRowCellStyle="Normal">
      <totalsRowFormula>Kommuner[[#Totals],[Mdl 311225]]/Kommuner[[#Totals],[Mdl 311221]]-1</totalsRowFormula>
    </tableColumn>
    <tableColumn id="15" xr3:uid="{690C8503-C31E-449C-9CB7-E2A41018394C}" name="Utvikling 3 år" totalsRowFunction="custom" dataCellStyle="Normal" totalsRowCellStyle="Normal">
      <totalsRowFormula>Kommuner[[#Totals],[Mdl 311225]]/Kommuner[[#Totals],[Mdl 311223]]-1</totalsRowFormula>
    </tableColumn>
    <tableColumn id="16" xr3:uid="{64C6554C-E2A0-4704-BB3A-39B2A65A11E7}" name="Andel av befolkning i korps" totalsRowFunction="custom" dataCellStyle="Normal" totalsRowCellStyle="Normal">
      <calculatedColumnFormula>Kommuner[[#This Row],[Sum medlemmer]]/Kommuner[[#This Row],[Innbyggere]]</calculatedColumnFormula>
      <totalsRowFormula>Kommuner[[#Totals],[Mdl 311225]]/Kommuner[[#Totals],[Innbyggere]]</totalsRowFormula>
    </tableColumn>
    <tableColumn id="17" xr3:uid="{FA9F44FF-A488-460C-BE4D-6C46FE1F172D}" name="Utøv 311221" totalsRowFunction="sum" dataCellStyle="Normal" totalsRowCellStyle="Normal"/>
    <tableColumn id="18" xr3:uid="{44E1965F-8710-463C-9778-97DE4E984FCE}" name="Utøv 311222" totalsRowFunction="sum" dataCellStyle="Normal" totalsRowCellStyle="Normal"/>
    <tableColumn id="19" xr3:uid="{8E973067-0B33-4C48-B9FF-576F26C4E445}" name="Utøv 311223" totalsRowFunction="sum" dataCellStyle="Normal" totalsRowCellStyle="Normal"/>
    <tableColumn id="20" xr3:uid="{4D83CE9E-E4F1-4C64-BEA2-3EF8C3ED18C2}" name="Utøv 311224" totalsRowFunction="sum" dataCellStyle="Normal" totalsRowCellStyle="Normal"/>
    <tableColumn id="21" xr3:uid="{207F1C54-5CFA-484F-95FD-739AE3D1C0CF}" name="Utøv 311225" totalsRowFunction="sum" dataCellStyle="Normal" totalsRowCellStyle="Normal"/>
    <tableColumn id="22" xr3:uid="{DFF2F380-65BA-4D82-B6D4-293AC3D57CA3}" name="Utvikling 5 år utøvende" totalsRowFunction="custom" dataCellStyle="Normal" totalsRowCellStyle="Normal">
      <totalsRowFormula>Kommuner[[#Totals],[Utøv 311225]]/Kommuner[[#Totals],[Utøv 311221]]-1</totalsRowFormula>
    </tableColumn>
    <tableColumn id="23" xr3:uid="{6EDDD2B4-B621-4AC4-915B-1A4957C474CC}" name="Utvikling 3 år utøvende" totalsRowFunction="custom" dataCellStyle="Normal" totalsRowCellStyle="Normal">
      <totalsRowFormula>Kommuner[[#Totals],[Utøv 311225]]/Kommuner[[#Totals],[Utøv 311223]]-1</totalsRow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254370-C14D-4C31-BE12-A869AD77509C}" name="Alder" displayName="Alder" ref="A363:D463" totalsRowShown="0" headerRowDxfId="0">
  <autoFilter ref="A363:D463" xr:uid="{36254370-C14D-4C31-BE12-A869AD77509C}"/>
  <tableColumns count="4">
    <tableColumn id="1" xr3:uid="{5FE49169-236C-436C-A144-4A2DA1624C73}" name="Alder"/>
    <tableColumn id="2" xr3:uid="{2E310EC1-B5EC-4680-BE9C-8324607597E8}" name="31.12.2023"/>
    <tableColumn id="3" xr3:uid="{613A7347-E16B-4537-ABAA-23667EA4CD2B}" name="31.12.2024"/>
    <tableColumn id="4" xr3:uid="{A6BA1F6B-B54B-430A-B3E5-B4F1E27C596F}" name="31.12.20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1" dT="2026-02-16T14:36:43.09" personId="{094DC18D-9318-4E40-8A2E-DF9796FF23B5}" id="{9CCD75BA-8A4E-4632-8547-D380AF4D6F03}">
    <text>Innbyggertall er hentet fra SSB sin statestikkbank 06913 ved 01.01 2025.</text>
  </threadedComment>
</ThreadedComment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vmlDrawing" Target="../drawings/vmlDrawing1.v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B67F-EFD7-4901-AF71-03E56F3928F5}">
  <dimension ref="B2:G68"/>
  <sheetViews>
    <sheetView topLeftCell="A31" workbookViewId="0">
      <selection activeCell="G31" sqref="G31"/>
    </sheetView>
  </sheetViews>
  <sheetFormatPr defaultRowHeight="15" x14ac:dyDescent="0.25"/>
  <cols>
    <col min="2" max="2" width="39.28515625" bestFit="1" customWidth="1"/>
    <col min="3" max="3" width="23.28515625" bestFit="1" customWidth="1"/>
    <col min="4" max="4" width="20.42578125" bestFit="1" customWidth="1"/>
    <col min="5" max="5" width="13.5703125" bestFit="1" customWidth="1"/>
    <col min="6" max="7" width="15.140625" bestFit="1" customWidth="1"/>
  </cols>
  <sheetData>
    <row r="2" spans="2:7" x14ac:dyDescent="0.25">
      <c r="B2" s="1" t="s">
        <v>426</v>
      </c>
    </row>
    <row r="3" spans="2:7" x14ac:dyDescent="0.25">
      <c r="B3">
        <f>SUM(Kommuner[Sum medlemmer])</f>
        <v>62197</v>
      </c>
    </row>
    <row r="5" spans="2:7" x14ac:dyDescent="0.25">
      <c r="B5" s="1" t="s">
        <v>427</v>
      </c>
    </row>
    <row r="6" spans="2:7" x14ac:dyDescent="0.25">
      <c r="B6">
        <f>SUM(Kommuner[Antall korps])</f>
        <v>1581</v>
      </c>
    </row>
    <row r="8" spans="2:7" x14ac:dyDescent="0.25">
      <c r="B8" s="1" t="s">
        <v>446</v>
      </c>
      <c r="C8" t="s">
        <v>447</v>
      </c>
    </row>
    <row r="9" spans="2:7" x14ac:dyDescent="0.25">
      <c r="B9" t="s">
        <v>434</v>
      </c>
      <c r="C9" s="1">
        <v>2025</v>
      </c>
      <c r="D9" s="1">
        <v>2024</v>
      </c>
      <c r="E9" s="1">
        <v>2023</v>
      </c>
      <c r="F9" t="s">
        <v>435</v>
      </c>
      <c r="G9" t="s">
        <v>436</v>
      </c>
    </row>
    <row r="10" spans="2:7" x14ac:dyDescent="0.25">
      <c r="B10" t="s">
        <v>428</v>
      </c>
      <c r="C10">
        <f>SUMIF(Alder[Alder],"&lt;=9",Alder[31.12.2025])</f>
        <v>9823</v>
      </c>
      <c r="D10">
        <f>SUMIF(Alder[Alder],"&lt;=9",Alder[31.12.2024])</f>
        <v>9451</v>
      </c>
      <c r="E10">
        <f>SUMIF(Alder[Alder],"&lt;=9",Alder[31.12.2023])</f>
        <v>9420</v>
      </c>
      <c r="F10">
        <f>C10-D10</f>
        <v>372</v>
      </c>
      <c r="G10">
        <f>C10-E10</f>
        <v>403</v>
      </c>
    </row>
    <row r="11" spans="2:7" x14ac:dyDescent="0.25">
      <c r="B11" t="s">
        <v>429</v>
      </c>
      <c r="C11">
        <f>SUMIFS(Alder[31.12.2025], Alder[Alder], "&gt;=10", Alder[Alder], "&lt;=14")</f>
        <v>13826</v>
      </c>
      <c r="D11">
        <f>SUMIFS(Alder[31.12.2024], Alder[Alder], "&gt;=10", Alder[Alder], "&lt;=14")</f>
        <v>13676</v>
      </c>
      <c r="E11">
        <f>SUMIFS(Alder[31.12.2023], Alder[Alder], "&gt;=10", Alder[Alder], "&lt;=14")</f>
        <v>13679</v>
      </c>
      <c r="F11">
        <f t="shared" ref="F11:F15" si="0">C11-D11</f>
        <v>150</v>
      </c>
      <c r="G11">
        <f t="shared" ref="G11:G15" si="1">C11-E11</f>
        <v>147</v>
      </c>
    </row>
    <row r="12" spans="2:7" x14ac:dyDescent="0.25">
      <c r="B12" t="s">
        <v>430</v>
      </c>
      <c r="C12">
        <f>SUMIFS(Alder[31.12.2025], Alder[Alder], "&gt;=15", Alder[Alder], "&lt;=19")</f>
        <v>6633</v>
      </c>
      <c r="D12">
        <f>SUMIFS(Alder[31.12.2024], Alder[Alder], "&gt;=15", Alder[Alder], "&lt;=19")</f>
        <v>6427</v>
      </c>
      <c r="E12">
        <f>SUMIFS(Alder[31.12.2023], Alder[Alder], "&gt;=15", Alder[Alder], "&lt;=19")</f>
        <v>6315</v>
      </c>
      <c r="F12">
        <f t="shared" si="0"/>
        <v>206</v>
      </c>
      <c r="G12">
        <f t="shared" si="1"/>
        <v>318</v>
      </c>
    </row>
    <row r="13" spans="2:7" x14ac:dyDescent="0.25">
      <c r="B13" t="s">
        <v>431</v>
      </c>
      <c r="C13">
        <f>SUMIFS(Alder[31.12.2025], Alder[Alder], "&gt;=20", Alder[Alder], "&lt;=25")</f>
        <v>2164</v>
      </c>
      <c r="D13">
        <f>SUMIFS(Alder[31.12.2024], Alder[Alder], "&gt;=20", Alder[Alder], "&lt;=25")</f>
        <v>2151</v>
      </c>
      <c r="E13">
        <f>SUMIFS(Alder[31.12.2023], Alder[Alder], "&gt;=20", Alder[Alder], "&lt;=25")</f>
        <v>2080</v>
      </c>
      <c r="F13">
        <f t="shared" si="0"/>
        <v>13</v>
      </c>
      <c r="G13">
        <f t="shared" si="1"/>
        <v>84</v>
      </c>
    </row>
    <row r="14" spans="2:7" x14ac:dyDescent="0.25">
      <c r="B14" t="s">
        <v>432</v>
      </c>
      <c r="C14">
        <f>SUMIFS(Alder[31.12.2025], Alder[Alder], "&gt;=26", Alder[Alder], "&lt;=65")</f>
        <v>16971</v>
      </c>
      <c r="D14">
        <f>SUMIFS(Alder[31.12.2024], Alder[Alder], "&gt;=26", Alder[Alder], "&lt;=65")</f>
        <v>16818</v>
      </c>
      <c r="E14">
        <f>SUMIFS(Alder[31.12.2023], Alder[Alder], "&gt;=26", Alder[Alder], "&lt;=65")</f>
        <v>16487</v>
      </c>
      <c r="F14">
        <f t="shared" si="0"/>
        <v>153</v>
      </c>
      <c r="G14">
        <f t="shared" si="1"/>
        <v>484</v>
      </c>
    </row>
    <row r="15" spans="2:7" x14ac:dyDescent="0.25">
      <c r="B15" t="s">
        <v>433</v>
      </c>
      <c r="C15">
        <f>SUMIF(Alder[Alder],"&gt;=66",Alder[31.12.2025])</f>
        <v>4136</v>
      </c>
      <c r="D15">
        <f>SUMIF(Alder[Alder],"&gt;=66",Alder[31.12.2024])</f>
        <v>3797</v>
      </c>
      <c r="E15">
        <f>SUMIF(Alder[Alder],"&gt;=66",Alder[31.12.2023])</f>
        <v>3438</v>
      </c>
      <c r="F15">
        <f t="shared" si="0"/>
        <v>339</v>
      </c>
      <c r="G15">
        <f t="shared" si="1"/>
        <v>698</v>
      </c>
    </row>
    <row r="17" spans="2:7" x14ac:dyDescent="0.25">
      <c r="B17" t="s">
        <v>437</v>
      </c>
      <c r="C17">
        <f>SUM(C10:C15)</f>
        <v>53553</v>
      </c>
      <c r="D17">
        <f t="shared" ref="D17:E17" si="2">SUM(D10:D15)</f>
        <v>52320</v>
      </c>
      <c r="E17">
        <f t="shared" si="2"/>
        <v>51419</v>
      </c>
      <c r="F17">
        <f t="shared" ref="D17:G17" si="3">SUM(F9:F15)</f>
        <v>1233</v>
      </c>
      <c r="G17">
        <f t="shared" si="3"/>
        <v>2134</v>
      </c>
    </row>
    <row r="18" spans="2:7" x14ac:dyDescent="0.25">
      <c r="B18" t="s">
        <v>445</v>
      </c>
    </row>
    <row r="20" spans="2:7" x14ac:dyDescent="0.25">
      <c r="B20" s="1" t="s">
        <v>438</v>
      </c>
      <c r="C20" t="s">
        <v>381</v>
      </c>
      <c r="D20" t="s">
        <v>440</v>
      </c>
      <c r="E20" t="s">
        <v>439</v>
      </c>
    </row>
    <row r="21" spans="2:7" x14ac:dyDescent="0.25">
      <c r="B21" t="s">
        <v>113</v>
      </c>
      <c r="C21">
        <f>SUMIF(Kommuner[Fylke],$B21,Kommuner[Sum medlemmer])</f>
        <v>6795</v>
      </c>
      <c r="D21">
        <f>SUMIF(Kommuner[Fylke],$B21,Kommuner[Sum utøvende (spill/drill)])</f>
        <v>5861</v>
      </c>
      <c r="E21">
        <f>SUMIF(Kommuner[Fylke],$B21,Kommuner[Antall korps])</f>
        <v>141</v>
      </c>
    </row>
    <row r="22" spans="2:7" x14ac:dyDescent="0.25">
      <c r="B22" t="s">
        <v>135</v>
      </c>
      <c r="C22">
        <f>SUMIF(Kommuner[Fylke],$B22,Kommuner[Sum medlemmer])</f>
        <v>2214</v>
      </c>
      <c r="D22">
        <f>SUMIF(Kommuner[Fylke],$B22,Kommuner[Sum utøvende (spill/drill)])</f>
        <v>1937</v>
      </c>
      <c r="E22">
        <f>SUMIF(Kommuner[Fylke],$B22,Kommuner[Antall korps])</f>
        <v>53</v>
      </c>
    </row>
    <row r="23" spans="2:7" x14ac:dyDescent="0.25">
      <c r="B23" t="s">
        <v>100</v>
      </c>
      <c r="C23">
        <f>SUMIF(Kommuner[Fylke],$B23,Kommuner[Sum medlemmer])</f>
        <v>2413</v>
      </c>
      <c r="D23">
        <f>SUMIF(Kommuner[Fylke],$B23,Kommuner[Sum utøvende (spill/drill)])</f>
        <v>2105</v>
      </c>
      <c r="E23">
        <f>SUMIF(Kommuner[Fylke],$B23,Kommuner[Antall korps])</f>
        <v>72</v>
      </c>
    </row>
    <row r="24" spans="2:7" x14ac:dyDescent="0.25">
      <c r="B24" t="s">
        <v>154</v>
      </c>
      <c r="C24">
        <f>SUMIF(Kommuner[Fylke],$B24,Kommuner[Sum medlemmer])</f>
        <v>5021</v>
      </c>
      <c r="D24">
        <f>SUMIF(Kommuner[Fylke],$B24,Kommuner[Sum utøvende (spill/drill)])</f>
        <v>4326</v>
      </c>
      <c r="E24">
        <f>SUMIF(Kommuner[Fylke],$B24,Kommuner[Antall korps])</f>
        <v>158</v>
      </c>
    </row>
    <row r="25" spans="2:7" x14ac:dyDescent="0.25">
      <c r="B25" t="s">
        <v>201</v>
      </c>
      <c r="C25">
        <f>SUMIF(Kommuner[Fylke],$B25,Kommuner[Sum medlemmer])</f>
        <v>2505</v>
      </c>
      <c r="D25">
        <f>SUMIF(Kommuner[Fylke],$B25,Kommuner[Sum utøvende (spill/drill)])</f>
        <v>2124</v>
      </c>
      <c r="E25">
        <f>SUMIF(Kommuner[Fylke],$B25,Kommuner[Antall korps])</f>
        <v>51</v>
      </c>
    </row>
    <row r="26" spans="2:7" x14ac:dyDescent="0.25">
      <c r="B26" t="s">
        <v>208</v>
      </c>
      <c r="C26">
        <f>SUMIF(Kommuner[Fylke],$B26,Kommuner[Sum medlemmer])</f>
        <v>1999</v>
      </c>
      <c r="D26">
        <f>SUMIF(Kommuner[Fylke],$B26,Kommuner[Sum utøvende (spill/drill)])</f>
        <v>1703</v>
      </c>
      <c r="E26">
        <f>SUMIF(Kommuner[Fylke],$B26,Kommuner[Antall korps])</f>
        <v>50</v>
      </c>
    </row>
    <row r="27" spans="2:7" x14ac:dyDescent="0.25">
      <c r="B27" t="s">
        <v>226</v>
      </c>
      <c r="C27">
        <f>SUMIF(Kommuner[Fylke],$B27,Kommuner[Sum medlemmer])</f>
        <v>2561</v>
      </c>
      <c r="D27">
        <f>SUMIF(Kommuner[Fylke],$B27,Kommuner[Sum utøvende (spill/drill)])</f>
        <v>2143</v>
      </c>
      <c r="E27">
        <f>SUMIF(Kommuner[Fylke],$B27,Kommuner[Antall korps])</f>
        <v>62</v>
      </c>
    </row>
    <row r="28" spans="2:7" x14ac:dyDescent="0.25">
      <c r="B28" t="s">
        <v>2</v>
      </c>
      <c r="C28">
        <f>SUMIF(Kommuner[Fylke],$B28,Kommuner[Sum medlemmer])</f>
        <v>5855</v>
      </c>
      <c r="D28">
        <f>SUMIF(Kommuner[Fylke],$B28,Kommuner[Sum utøvende (spill/drill)])</f>
        <v>4961</v>
      </c>
      <c r="E28">
        <f>SUMIF(Kommuner[Fylke],$B28,Kommuner[Antall korps])</f>
        <v>147</v>
      </c>
    </row>
    <row r="29" spans="2:7" x14ac:dyDescent="0.25">
      <c r="B29" t="s">
        <v>252</v>
      </c>
      <c r="C29">
        <f>SUMIF(Kommuner[Fylke],$B29,Kommuner[Sum medlemmer])</f>
        <v>9331</v>
      </c>
      <c r="D29">
        <f>SUMIF(Kommuner[Fylke],$B29,Kommuner[Sum utøvende (spill/drill)])</f>
        <v>7965</v>
      </c>
      <c r="E29">
        <f>SUMIF(Kommuner[Fylke],$B29,Kommuner[Antall korps])</f>
        <v>256</v>
      </c>
    </row>
    <row r="30" spans="2:7" x14ac:dyDescent="0.25">
      <c r="B30" t="s">
        <v>26</v>
      </c>
      <c r="C30">
        <f>SUMIF(Kommuner[Fylke],$B30,Kommuner[Sum medlemmer])</f>
        <v>4489</v>
      </c>
      <c r="D30">
        <f>SUMIF(Kommuner[Fylke],$B30,Kommuner[Sum utøvende (spill/drill)])</f>
        <v>3841</v>
      </c>
      <c r="E30">
        <f>SUMIF(Kommuner[Fylke],$B30,Kommuner[Antall korps])</f>
        <v>127</v>
      </c>
    </row>
    <row r="31" spans="2:7" x14ac:dyDescent="0.25">
      <c r="B31" t="s">
        <v>296</v>
      </c>
      <c r="C31">
        <f>SUMIF(Kommuner[Fylke],$B31,Kommuner[Sum medlemmer])</f>
        <v>6626</v>
      </c>
      <c r="D31">
        <f>SUMIF(Kommuner[Fylke],$B31,Kommuner[Sum utøvende (spill/drill)])</f>
        <v>5820</v>
      </c>
      <c r="E31">
        <f>SUMIF(Kommuner[Fylke],$B31,Kommuner[Antall korps])</f>
        <v>173</v>
      </c>
    </row>
    <row r="32" spans="2:7" x14ac:dyDescent="0.25">
      <c r="B32" t="s">
        <v>54</v>
      </c>
      <c r="C32">
        <f>SUMIF(Kommuner[Fylke],$B32,Kommuner[Sum medlemmer])</f>
        <v>3290</v>
      </c>
      <c r="D32">
        <f>SUMIF(Kommuner[Fylke],$B32,Kommuner[Sum utøvende (spill/drill)])</f>
        <v>2900</v>
      </c>
      <c r="E32">
        <f>SUMIF(Kommuner[Fylke],$B32,Kommuner[Antall korps])</f>
        <v>113</v>
      </c>
    </row>
    <row r="33" spans="2:6" x14ac:dyDescent="0.25">
      <c r="B33" t="s">
        <v>335</v>
      </c>
      <c r="C33">
        <f>SUMIF(Kommuner[Fylke],$B33,Kommuner[Sum medlemmer])</f>
        <v>1339</v>
      </c>
      <c r="D33">
        <f>SUMIF(Kommuner[Fylke],$B33,Kommuner[Sum utøvende (spill/drill)])</f>
        <v>1178</v>
      </c>
      <c r="E33">
        <f>SUMIF(Kommuner[Fylke],$B33,Kommuner[Antall korps])</f>
        <v>40</v>
      </c>
    </row>
    <row r="34" spans="2:6" x14ac:dyDescent="0.25">
      <c r="B34" t="s">
        <v>357</v>
      </c>
      <c r="C34">
        <f>SUMIF(Kommuner[Fylke],$B34,Kommuner[Sum medlemmer])</f>
        <v>675</v>
      </c>
      <c r="D34">
        <f>SUMIF(Kommuner[Fylke],$B34,Kommuner[Sum utøvende (spill/drill)])</f>
        <v>599</v>
      </c>
      <c r="E34">
        <f>SUMIF(Kommuner[Fylke],$B34,Kommuner[Antall korps])</f>
        <v>26</v>
      </c>
    </row>
    <row r="35" spans="2:6" x14ac:dyDescent="0.25">
      <c r="B35" t="s">
        <v>0</v>
      </c>
      <c r="C35">
        <f>SUMIF(Kommuner[Fylke],$B35,Kommuner[Sum medlemmer])</f>
        <v>7084</v>
      </c>
      <c r="D35">
        <f>SUMIF(Kommuner[Fylke],$B35,Kommuner[Sum utøvende (spill/drill)])</f>
        <v>6173</v>
      </c>
      <c r="E35">
        <f>SUMIF(Kommuner[Fylke],$B35,Kommuner[Antall korps])</f>
        <v>112</v>
      </c>
    </row>
    <row r="37" spans="2:6" x14ac:dyDescent="0.25">
      <c r="B37" t="s">
        <v>437</v>
      </c>
      <c r="C37">
        <f>SUM(C21:C35)</f>
        <v>62197</v>
      </c>
      <c r="D37">
        <f>SUM(D21:D35)</f>
        <v>53636</v>
      </c>
      <c r="E37">
        <f>SUM(E21:E35)</f>
        <v>1581</v>
      </c>
    </row>
    <row r="40" spans="2:6" x14ac:dyDescent="0.25">
      <c r="B40" s="1" t="s">
        <v>448</v>
      </c>
    </row>
    <row r="41" spans="2:6" x14ac:dyDescent="0.25">
      <c r="C41" s="1" t="s">
        <v>449</v>
      </c>
      <c r="E41" s="1" t="s">
        <v>450</v>
      </c>
    </row>
    <row r="42" spans="2:6" x14ac:dyDescent="0.25">
      <c r="B42" s="16" t="s">
        <v>451</v>
      </c>
      <c r="C42" s="16" t="s">
        <v>454</v>
      </c>
      <c r="D42" s="16" t="s">
        <v>455</v>
      </c>
      <c r="E42" s="16" t="s">
        <v>452</v>
      </c>
      <c r="F42" s="16" t="s">
        <v>453</v>
      </c>
    </row>
    <row r="43" spans="2:6" x14ac:dyDescent="0.25">
      <c r="B43">
        <v>2000</v>
      </c>
      <c r="C43">
        <v>37930</v>
      </c>
      <c r="D43">
        <v>28900</v>
      </c>
      <c r="E43" s="8">
        <v>0.56799999999999995</v>
      </c>
      <c r="F43" s="8">
        <v>0.43200000000000005</v>
      </c>
    </row>
    <row r="44" spans="2:6" x14ac:dyDescent="0.25">
      <c r="B44">
        <v>2001</v>
      </c>
      <c r="C44">
        <v>38624</v>
      </c>
      <c r="D44">
        <v>28995</v>
      </c>
      <c r="E44" s="8">
        <v>0.57100000000000006</v>
      </c>
      <c r="F44" s="8">
        <v>0.42899999999999999</v>
      </c>
    </row>
    <row r="45" spans="2:6" x14ac:dyDescent="0.25">
      <c r="B45">
        <v>2002</v>
      </c>
      <c r="C45">
        <v>39421</v>
      </c>
      <c r="D45">
        <v>29421</v>
      </c>
      <c r="E45" s="8">
        <v>0.57263008047412911</v>
      </c>
      <c r="F45" s="8">
        <v>0.42736991952587083</v>
      </c>
    </row>
    <row r="46" spans="2:6" x14ac:dyDescent="0.25">
      <c r="B46">
        <v>2003</v>
      </c>
      <c r="C46">
        <v>40702</v>
      </c>
      <c r="D46">
        <v>29616</v>
      </c>
      <c r="E46" s="8">
        <v>0.57882761170681762</v>
      </c>
      <c r="F46" s="8">
        <v>0.42117238829318238</v>
      </c>
    </row>
    <row r="47" spans="2:6" x14ac:dyDescent="0.25">
      <c r="B47">
        <v>2004</v>
      </c>
      <c r="C47">
        <v>40202</v>
      </c>
      <c r="D47">
        <v>28992</v>
      </c>
      <c r="E47" s="8">
        <v>0.58100413330635603</v>
      </c>
      <c r="F47" s="8">
        <v>0.41899586669364397</v>
      </c>
    </row>
    <row r="48" spans="2:6" x14ac:dyDescent="0.25">
      <c r="B48">
        <v>2005</v>
      </c>
      <c r="C48">
        <v>39871</v>
      </c>
      <c r="D48">
        <v>28434</v>
      </c>
      <c r="E48" s="8">
        <v>0.58372007905717005</v>
      </c>
      <c r="F48" s="8">
        <v>0.41627992094282995</v>
      </c>
    </row>
    <row r="49" spans="2:6" x14ac:dyDescent="0.25">
      <c r="B49">
        <v>2006</v>
      </c>
      <c r="C49">
        <v>39675</v>
      </c>
      <c r="D49">
        <v>28358</v>
      </c>
      <c r="E49" s="8">
        <v>0.5831728719885938</v>
      </c>
      <c r="F49" s="8">
        <v>0.41682712801140626</v>
      </c>
    </row>
    <row r="50" spans="2:6" x14ac:dyDescent="0.25">
      <c r="B50">
        <v>2007</v>
      </c>
      <c r="C50">
        <v>39225</v>
      </c>
      <c r="D50">
        <v>27893</v>
      </c>
      <c r="E50" s="8">
        <v>0.58441848684406572</v>
      </c>
      <c r="F50" s="8">
        <v>0.41558151315593433</v>
      </c>
    </row>
    <row r="51" spans="2:6" x14ac:dyDescent="0.25">
      <c r="B51">
        <v>2008</v>
      </c>
      <c r="C51">
        <v>38508</v>
      </c>
      <c r="D51">
        <v>27847</v>
      </c>
      <c r="E51" s="8">
        <v>0.58033305704166982</v>
      </c>
      <c r="F51" s="8">
        <v>0.41966694295833018</v>
      </c>
    </row>
    <row r="52" spans="2:6" x14ac:dyDescent="0.25">
      <c r="B52">
        <v>2009</v>
      </c>
      <c r="C52">
        <v>38458</v>
      </c>
      <c r="D52">
        <v>27657</v>
      </c>
      <c r="E52" s="8">
        <v>0.58168343038644788</v>
      </c>
      <c r="F52" s="8">
        <v>0.41831656961355212</v>
      </c>
    </row>
    <row r="53" spans="2:6" x14ac:dyDescent="0.25">
      <c r="B53">
        <v>2010</v>
      </c>
      <c r="C53">
        <v>37872</v>
      </c>
      <c r="D53">
        <v>26863</v>
      </c>
      <c r="E53" s="8">
        <v>0.58503128137792537</v>
      </c>
      <c r="F53" s="8">
        <v>0.41496871862207463</v>
      </c>
    </row>
    <row r="54" spans="2:6" x14ac:dyDescent="0.25">
      <c r="B54">
        <v>2011</v>
      </c>
      <c r="C54">
        <v>36787</v>
      </c>
      <c r="D54">
        <v>25974</v>
      </c>
      <c r="E54" s="8">
        <v>0.58614426156370991</v>
      </c>
      <c r="F54" s="8">
        <v>0.41385573843629003</v>
      </c>
    </row>
    <row r="55" spans="2:6" x14ac:dyDescent="0.25">
      <c r="B55">
        <v>2012</v>
      </c>
      <c r="C55">
        <v>35404</v>
      </c>
      <c r="D55">
        <v>24871</v>
      </c>
      <c r="E55" s="8">
        <v>0.58737453338863543</v>
      </c>
      <c r="F55" s="8">
        <v>0.41262546661136457</v>
      </c>
    </row>
    <row r="56" spans="2:6" x14ac:dyDescent="0.25">
      <c r="B56">
        <v>2013</v>
      </c>
      <c r="C56">
        <v>35099</v>
      </c>
      <c r="D56">
        <v>24357</v>
      </c>
      <c r="E56" s="8">
        <v>0.59033571044133482</v>
      </c>
      <c r="F56" s="8">
        <v>0.40966428955866524</v>
      </c>
    </row>
    <row r="57" spans="2:6" x14ac:dyDescent="0.25">
      <c r="B57">
        <v>2014</v>
      </c>
      <c r="C57">
        <v>34645</v>
      </c>
      <c r="D57">
        <v>24011</v>
      </c>
      <c r="E57" s="8">
        <v>0.59099999999999997</v>
      </c>
      <c r="F57" s="8">
        <v>0.40899999999999997</v>
      </c>
    </row>
    <row r="58" spans="2:6" x14ac:dyDescent="0.25">
      <c r="B58">
        <v>2015</v>
      </c>
      <c r="C58">
        <v>35041</v>
      </c>
      <c r="D58">
        <v>24427</v>
      </c>
      <c r="E58" s="8">
        <v>0.58924127261720594</v>
      </c>
      <c r="F58" s="8">
        <v>0.41075872738279412</v>
      </c>
    </row>
    <row r="59" spans="2:6" x14ac:dyDescent="0.25">
      <c r="B59">
        <v>2016</v>
      </c>
      <c r="C59">
        <v>34556</v>
      </c>
      <c r="D59">
        <v>24528</v>
      </c>
      <c r="E59" s="8">
        <v>0.5848622300453592</v>
      </c>
      <c r="F59" s="8">
        <v>0.41513776995464086</v>
      </c>
    </row>
    <row r="60" spans="2:6" x14ac:dyDescent="0.25">
      <c r="B60">
        <v>2017</v>
      </c>
      <c r="C60">
        <v>34083</v>
      </c>
      <c r="D60">
        <v>24009</v>
      </c>
      <c r="E60" s="8">
        <v>0.58670729188184256</v>
      </c>
      <c r="F60" s="8">
        <v>0.41329270811815738</v>
      </c>
    </row>
    <row r="61" spans="2:6" x14ac:dyDescent="0.25">
      <c r="B61">
        <v>2018</v>
      </c>
      <c r="C61">
        <v>34596</v>
      </c>
      <c r="D61">
        <v>24258</v>
      </c>
      <c r="E61" s="8">
        <v>0.5878275053522275</v>
      </c>
      <c r="F61" s="8">
        <v>0.41217249464777245</v>
      </c>
    </row>
    <row r="62" spans="2:6" x14ac:dyDescent="0.25">
      <c r="B62">
        <v>2019</v>
      </c>
      <c r="C62">
        <v>35132</v>
      </c>
      <c r="D62">
        <v>24220</v>
      </c>
      <c r="E62" s="8">
        <v>0.5919261355977895</v>
      </c>
      <c r="F62" s="8">
        <v>0.40807386440221055</v>
      </c>
    </row>
    <row r="63" spans="2:6" x14ac:dyDescent="0.25">
      <c r="B63">
        <v>2020</v>
      </c>
      <c r="C63">
        <v>33266</v>
      </c>
      <c r="D63">
        <v>22768</v>
      </c>
      <c r="E63" s="8">
        <v>0.59367526858692932</v>
      </c>
      <c r="F63" s="8">
        <v>0.40632473141307063</v>
      </c>
    </row>
    <row r="64" spans="2:6" x14ac:dyDescent="0.25">
      <c r="B64">
        <v>2021</v>
      </c>
      <c r="C64">
        <v>33245</v>
      </c>
      <c r="D64">
        <v>22880</v>
      </c>
      <c r="E64" s="8">
        <v>0.59233853006681514</v>
      </c>
      <c r="F64" s="8">
        <v>0.40766146993318486</v>
      </c>
    </row>
    <row r="65" spans="2:6" x14ac:dyDescent="0.25">
      <c r="B65">
        <v>2022</v>
      </c>
      <c r="C65">
        <v>33894</v>
      </c>
      <c r="D65">
        <v>23231</v>
      </c>
      <c r="E65" s="8">
        <v>0.5933304157549234</v>
      </c>
      <c r="F65" s="8">
        <v>0.4066695842450766</v>
      </c>
    </row>
    <row r="66" spans="2:6" x14ac:dyDescent="0.25">
      <c r="B66">
        <v>2023</v>
      </c>
      <c r="C66">
        <v>34271</v>
      </c>
      <c r="D66">
        <v>23421</v>
      </c>
      <c r="E66" s="8">
        <v>0.59403383484711914</v>
      </c>
      <c r="F66" s="8">
        <v>0.40596616515288081</v>
      </c>
    </row>
    <row r="67" spans="2:6" x14ac:dyDescent="0.25">
      <c r="B67">
        <v>2024</v>
      </c>
      <c r="C67">
        <v>34731</v>
      </c>
      <c r="D67">
        <v>23950</v>
      </c>
      <c r="E67" s="8">
        <v>0.59186107939537502</v>
      </c>
      <c r="F67" s="8">
        <v>0.40813892060462503</v>
      </c>
    </row>
    <row r="68" spans="2:6" x14ac:dyDescent="0.25">
      <c r="B68">
        <v>2025</v>
      </c>
      <c r="C68">
        <v>35099</v>
      </c>
      <c r="D68">
        <v>24243</v>
      </c>
      <c r="E68" s="8">
        <v>0.5914697853122578</v>
      </c>
      <c r="F68" s="8">
        <v>0.40853021468774225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D443-F842-4578-9552-4E6BD0127C13}">
  <dimension ref="A1:V18"/>
  <sheetViews>
    <sheetView workbookViewId="0">
      <selection sqref="A1:XFD1048576"/>
    </sheetView>
  </sheetViews>
  <sheetFormatPr defaultColWidth="2.7109375" defaultRowHeight="15" x14ac:dyDescent="0.25"/>
  <cols>
    <col min="1" max="1" width="16.28515625" bestFit="1" customWidth="1"/>
    <col min="2" max="2" width="10.28515625" bestFit="1" customWidth="1"/>
    <col min="3" max="3" width="14.7109375" bestFit="1" customWidth="1"/>
    <col min="4" max="4" width="20.7109375" bestFit="1" customWidth="1"/>
    <col min="5" max="5" width="62.42578125" customWidth="1"/>
    <col min="6" max="10" width="10.28515625" bestFit="1" customWidth="1"/>
    <col min="11" max="12" width="11" bestFit="1" customWidth="1"/>
    <col min="13" max="13" width="12.42578125" bestFit="1" customWidth="1"/>
    <col min="14" max="18" width="10.85546875" bestFit="1" customWidth="1"/>
    <col min="19" max="20" width="11" bestFit="1" customWidth="1"/>
  </cols>
  <sheetData>
    <row r="1" spans="1:22" s="1" customFormat="1" x14ac:dyDescent="0.25">
      <c r="A1" s="1" t="s">
        <v>406</v>
      </c>
      <c r="B1" s="1" t="s">
        <v>380</v>
      </c>
      <c r="C1" s="1" t="s">
        <v>381</v>
      </c>
      <c r="D1" s="1" t="s">
        <v>382</v>
      </c>
      <c r="E1" s="1" t="s">
        <v>407</v>
      </c>
      <c r="F1" s="1" t="s">
        <v>408</v>
      </c>
      <c r="H1" s="2" t="s">
        <v>384</v>
      </c>
      <c r="I1" s="2" t="s">
        <v>385</v>
      </c>
      <c r="J1" s="2" t="s">
        <v>386</v>
      </c>
      <c r="K1" s="2" t="s">
        <v>387</v>
      </c>
      <c r="L1" s="2" t="s">
        <v>388</v>
      </c>
      <c r="M1" s="3" t="s">
        <v>389</v>
      </c>
      <c r="N1" s="3" t="s">
        <v>390</v>
      </c>
      <c r="P1" s="4" t="s">
        <v>392</v>
      </c>
      <c r="Q1" s="4" t="s">
        <v>393</v>
      </c>
      <c r="R1" s="4" t="s">
        <v>394</v>
      </c>
      <c r="S1" s="4" t="s">
        <v>395</v>
      </c>
      <c r="T1" s="4" t="s">
        <v>396</v>
      </c>
      <c r="U1" s="14" t="s">
        <v>389</v>
      </c>
      <c r="V1" s="14" t="s">
        <v>390</v>
      </c>
    </row>
    <row r="2" spans="1:22" x14ac:dyDescent="0.25">
      <c r="A2" t="s">
        <v>409</v>
      </c>
      <c r="B2">
        <v>10</v>
      </c>
      <c r="C2">
        <v>632</v>
      </c>
      <c r="D2">
        <v>536</v>
      </c>
      <c r="E2">
        <v>50671</v>
      </c>
      <c r="F2" s="8">
        <f>C2/E2</f>
        <v>1.2472617473505556E-2</v>
      </c>
      <c r="H2" s="6">
        <v>542</v>
      </c>
      <c r="I2" s="6">
        <v>569</v>
      </c>
      <c r="J2" s="6">
        <v>570</v>
      </c>
      <c r="K2" s="6">
        <v>605</v>
      </c>
      <c r="L2" s="6">
        <v>632</v>
      </c>
      <c r="M2" s="7">
        <v>0.16605166051660517</v>
      </c>
      <c r="N2" s="7">
        <v>0.10877192982456141</v>
      </c>
      <c r="P2" s="9">
        <v>476</v>
      </c>
      <c r="Q2" s="9">
        <v>502</v>
      </c>
      <c r="R2" s="9">
        <v>491</v>
      </c>
      <c r="S2" s="9">
        <v>519</v>
      </c>
      <c r="T2" s="9">
        <v>536</v>
      </c>
      <c r="U2" s="10">
        <v>0.12605042016806722</v>
      </c>
      <c r="V2" s="10">
        <v>9.1649694501018328E-2</v>
      </c>
    </row>
    <row r="3" spans="1:22" x14ac:dyDescent="0.25">
      <c r="A3" t="s">
        <v>410</v>
      </c>
      <c r="B3">
        <v>4</v>
      </c>
      <c r="C3">
        <v>283</v>
      </c>
      <c r="D3">
        <v>245</v>
      </c>
      <c r="E3">
        <v>37053</v>
      </c>
      <c r="F3" s="8">
        <f t="shared" ref="F3:F18" si="0">C3/E3</f>
        <v>7.6377081477883033E-3</v>
      </c>
      <c r="H3" s="6">
        <v>177</v>
      </c>
      <c r="I3" s="6">
        <v>238</v>
      </c>
      <c r="J3" s="6">
        <v>263</v>
      </c>
      <c r="K3" s="6">
        <v>273</v>
      </c>
      <c r="L3" s="6">
        <v>283</v>
      </c>
      <c r="M3" s="7">
        <v>0.59887005649717517</v>
      </c>
      <c r="N3" s="7">
        <v>7.6045627376425853E-2</v>
      </c>
      <c r="P3" s="9">
        <v>160</v>
      </c>
      <c r="Q3" s="9">
        <v>211</v>
      </c>
      <c r="R3" s="9">
        <v>228</v>
      </c>
      <c r="S3" s="9">
        <v>244</v>
      </c>
      <c r="T3" s="9">
        <v>245</v>
      </c>
      <c r="U3" s="10">
        <v>0.53125</v>
      </c>
      <c r="V3" s="10">
        <v>7.4561403508771926E-2</v>
      </c>
    </row>
    <row r="4" spans="1:22" x14ac:dyDescent="0.25">
      <c r="A4" t="s">
        <v>411</v>
      </c>
      <c r="B4">
        <v>6</v>
      </c>
      <c r="C4">
        <v>397</v>
      </c>
      <c r="D4">
        <v>351</v>
      </c>
      <c r="E4">
        <v>60533</v>
      </c>
      <c r="F4" s="8">
        <f t="shared" si="0"/>
        <v>6.5584061586242215E-3</v>
      </c>
      <c r="H4" s="6">
        <v>344</v>
      </c>
      <c r="I4" s="6">
        <v>344</v>
      </c>
      <c r="J4" s="6">
        <v>359</v>
      </c>
      <c r="K4" s="6">
        <v>382</v>
      </c>
      <c r="L4" s="6">
        <v>397</v>
      </c>
      <c r="M4" s="7">
        <v>0.15406976744186046</v>
      </c>
      <c r="N4" s="7">
        <v>0.10584958217270195</v>
      </c>
      <c r="P4" s="9">
        <v>311</v>
      </c>
      <c r="Q4" s="9">
        <v>307</v>
      </c>
      <c r="R4" s="9">
        <v>318</v>
      </c>
      <c r="S4" s="9">
        <v>345</v>
      </c>
      <c r="T4" s="9">
        <v>351</v>
      </c>
      <c r="U4" s="10">
        <v>0.12861736334405144</v>
      </c>
      <c r="V4" s="10">
        <v>0.10377358490566038</v>
      </c>
    </row>
    <row r="5" spans="1:22" x14ac:dyDescent="0.25">
      <c r="A5" t="s">
        <v>412</v>
      </c>
      <c r="B5">
        <v>7</v>
      </c>
      <c r="C5">
        <v>422</v>
      </c>
      <c r="D5">
        <v>383</v>
      </c>
      <c r="E5">
        <v>64554</v>
      </c>
      <c r="F5" s="8">
        <f t="shared" si="0"/>
        <v>6.5371626855036096E-3</v>
      </c>
      <c r="H5" s="6">
        <v>341</v>
      </c>
      <c r="I5" s="6">
        <v>367</v>
      </c>
      <c r="J5" s="6">
        <v>398</v>
      </c>
      <c r="K5" s="6">
        <v>432</v>
      </c>
      <c r="L5" s="6">
        <v>422</v>
      </c>
      <c r="M5" s="7">
        <v>0.23753665689149561</v>
      </c>
      <c r="N5" s="7">
        <v>6.030150753768844E-2</v>
      </c>
      <c r="P5" s="9">
        <v>305</v>
      </c>
      <c r="Q5" s="9">
        <v>333</v>
      </c>
      <c r="R5" s="9">
        <v>356</v>
      </c>
      <c r="S5" s="9">
        <v>390</v>
      </c>
      <c r="T5" s="9">
        <v>383</v>
      </c>
      <c r="U5" s="10">
        <v>0.25573770491803277</v>
      </c>
      <c r="V5" s="10">
        <v>7.5842696629213488E-2</v>
      </c>
    </row>
    <row r="6" spans="1:22" x14ac:dyDescent="0.25">
      <c r="A6" t="s">
        <v>413</v>
      </c>
      <c r="B6">
        <v>4</v>
      </c>
      <c r="C6">
        <v>280</v>
      </c>
      <c r="D6">
        <v>253</v>
      </c>
      <c r="E6">
        <v>28228</v>
      </c>
      <c r="F6" s="8">
        <f t="shared" si="0"/>
        <v>9.9192291341930004E-3</v>
      </c>
      <c r="H6" s="6">
        <v>221</v>
      </c>
      <c r="I6" s="6">
        <v>241</v>
      </c>
      <c r="J6" s="6">
        <v>240</v>
      </c>
      <c r="K6" s="6">
        <v>265</v>
      </c>
      <c r="L6" s="6">
        <v>280</v>
      </c>
      <c r="M6" s="7">
        <v>0.2669683257918552</v>
      </c>
      <c r="N6" s="7">
        <v>0.16666666666666666</v>
      </c>
      <c r="P6" s="9">
        <v>197</v>
      </c>
      <c r="Q6" s="9">
        <v>216</v>
      </c>
      <c r="R6" s="9">
        <v>215</v>
      </c>
      <c r="S6" s="9">
        <v>238</v>
      </c>
      <c r="T6" s="9">
        <v>253</v>
      </c>
      <c r="U6" s="10">
        <v>0.28426395939086296</v>
      </c>
      <c r="V6" s="10">
        <v>0.17674418604651163</v>
      </c>
    </row>
    <row r="7" spans="1:22" x14ac:dyDescent="0.25">
      <c r="A7" t="s">
        <v>414</v>
      </c>
      <c r="B7">
        <v>14</v>
      </c>
      <c r="C7">
        <v>737</v>
      </c>
      <c r="D7">
        <v>609</v>
      </c>
      <c r="E7">
        <v>66404</v>
      </c>
      <c r="F7" s="8">
        <f t="shared" si="0"/>
        <v>1.1098728992229384E-2</v>
      </c>
      <c r="H7" s="6">
        <v>636</v>
      </c>
      <c r="I7" s="6">
        <v>669</v>
      </c>
      <c r="J7" s="6">
        <v>674</v>
      </c>
      <c r="K7" s="6">
        <v>708</v>
      </c>
      <c r="L7" s="6">
        <v>737</v>
      </c>
      <c r="M7" s="7">
        <v>0.15880503144654087</v>
      </c>
      <c r="N7" s="7">
        <v>9.3471810089020765E-2</v>
      </c>
      <c r="P7" s="9">
        <v>562</v>
      </c>
      <c r="Q7" s="9">
        <v>571</v>
      </c>
      <c r="R7" s="9">
        <v>578</v>
      </c>
      <c r="S7" s="9">
        <v>589</v>
      </c>
      <c r="T7" s="9">
        <v>609</v>
      </c>
      <c r="U7" s="10">
        <v>8.3629893238434158E-2</v>
      </c>
      <c r="V7" s="10">
        <v>5.3633217993079588E-2</v>
      </c>
    </row>
    <row r="8" spans="1:22" x14ac:dyDescent="0.25">
      <c r="A8" t="s">
        <v>415</v>
      </c>
      <c r="B8">
        <v>1</v>
      </c>
      <c r="C8">
        <v>21</v>
      </c>
      <c r="D8">
        <v>16</v>
      </c>
      <c r="E8">
        <v>1684</v>
      </c>
      <c r="F8" s="8">
        <f t="shared" si="0"/>
        <v>1.2470308788598575E-2</v>
      </c>
      <c r="H8" s="6">
        <v>18</v>
      </c>
      <c r="I8" s="6">
        <v>16</v>
      </c>
      <c r="J8" s="6">
        <v>16</v>
      </c>
      <c r="K8" s="6">
        <v>17</v>
      </c>
      <c r="L8" s="6">
        <v>21</v>
      </c>
      <c r="M8" s="7">
        <v>0.16666666666666666</v>
      </c>
      <c r="N8" s="7">
        <v>0.3125</v>
      </c>
      <c r="P8" s="9">
        <v>14</v>
      </c>
      <c r="Q8" s="9">
        <v>12</v>
      </c>
      <c r="R8" s="9">
        <v>10</v>
      </c>
      <c r="S8" s="9">
        <v>12</v>
      </c>
      <c r="T8" s="9">
        <v>16</v>
      </c>
      <c r="U8" s="10">
        <v>0.14285714285714285</v>
      </c>
      <c r="V8" s="10">
        <v>0.6</v>
      </c>
    </row>
    <row r="9" spans="1:22" x14ac:dyDescent="0.25">
      <c r="A9" t="s">
        <v>416</v>
      </c>
      <c r="B9">
        <v>10</v>
      </c>
      <c r="C9">
        <v>726</v>
      </c>
      <c r="D9">
        <v>605</v>
      </c>
      <c r="E9">
        <v>55100</v>
      </c>
      <c r="F9" s="8">
        <f t="shared" si="0"/>
        <v>1.3176043557168783E-2</v>
      </c>
      <c r="H9" s="6">
        <v>595</v>
      </c>
      <c r="I9" s="6">
        <v>600</v>
      </c>
      <c r="J9" s="6">
        <v>657</v>
      </c>
      <c r="K9" s="6">
        <v>674</v>
      </c>
      <c r="L9" s="6">
        <v>726</v>
      </c>
      <c r="M9" s="7">
        <v>0.22016806722689075</v>
      </c>
      <c r="N9" s="7">
        <v>0.1050228310502283</v>
      </c>
      <c r="P9" s="9">
        <v>507</v>
      </c>
      <c r="Q9" s="9">
        <v>503</v>
      </c>
      <c r="R9" s="9">
        <v>558</v>
      </c>
      <c r="S9" s="9">
        <v>573</v>
      </c>
      <c r="T9" s="9">
        <v>605</v>
      </c>
      <c r="U9" s="10">
        <v>0.1932938856015779</v>
      </c>
      <c r="V9" s="10">
        <v>8.4229390681003588E-2</v>
      </c>
    </row>
    <row r="10" spans="1:22" x14ac:dyDescent="0.25">
      <c r="A10" t="s">
        <v>417</v>
      </c>
      <c r="B10">
        <v>5</v>
      </c>
      <c r="C10">
        <v>340</v>
      </c>
      <c r="D10">
        <v>293</v>
      </c>
      <c r="E10">
        <v>54883</v>
      </c>
      <c r="F10" s="8">
        <f t="shared" si="0"/>
        <v>6.1949966291930105E-3</v>
      </c>
      <c r="H10" s="6">
        <v>330</v>
      </c>
      <c r="I10" s="6">
        <v>371</v>
      </c>
      <c r="J10" s="6">
        <v>397</v>
      </c>
      <c r="K10" s="6">
        <v>343</v>
      </c>
      <c r="L10" s="6">
        <v>340</v>
      </c>
      <c r="M10" s="7">
        <v>3.0303030303030304E-2</v>
      </c>
      <c r="N10" s="7">
        <v>-0.14357682619647355</v>
      </c>
      <c r="P10" s="9">
        <v>266</v>
      </c>
      <c r="Q10" s="9">
        <v>308</v>
      </c>
      <c r="R10" s="9">
        <v>336</v>
      </c>
      <c r="S10" s="9">
        <v>283</v>
      </c>
      <c r="T10" s="9">
        <v>293</v>
      </c>
      <c r="U10" s="10">
        <v>0.10150375939849623</v>
      </c>
      <c r="V10" s="10">
        <v>-0.12797619047619047</v>
      </c>
    </row>
    <row r="11" spans="1:22" x14ac:dyDescent="0.25">
      <c r="A11" t="s">
        <v>418</v>
      </c>
      <c r="B11">
        <v>7</v>
      </c>
      <c r="C11">
        <v>520</v>
      </c>
      <c r="D11">
        <v>458</v>
      </c>
      <c r="E11">
        <v>47801</v>
      </c>
      <c r="F11" s="8">
        <f t="shared" si="0"/>
        <v>1.0878433505575198E-2</v>
      </c>
      <c r="H11" s="6">
        <v>457</v>
      </c>
      <c r="I11" s="6">
        <v>481</v>
      </c>
      <c r="J11" s="6">
        <v>492</v>
      </c>
      <c r="K11" s="6">
        <v>521</v>
      </c>
      <c r="L11" s="6">
        <v>520</v>
      </c>
      <c r="M11" s="7">
        <v>0.13785557986870897</v>
      </c>
      <c r="N11" s="7">
        <v>5.6910569105691054E-2</v>
      </c>
      <c r="P11" s="9">
        <v>389</v>
      </c>
      <c r="Q11" s="9">
        <v>407</v>
      </c>
      <c r="R11" s="9">
        <v>420</v>
      </c>
      <c r="S11" s="9">
        <v>460</v>
      </c>
      <c r="T11" s="9">
        <v>458</v>
      </c>
      <c r="U11" s="10">
        <v>0.17737789203084833</v>
      </c>
      <c r="V11" s="10">
        <v>9.0476190476190474E-2</v>
      </c>
    </row>
    <row r="12" spans="1:22" x14ac:dyDescent="0.25">
      <c r="A12" t="s">
        <v>419</v>
      </c>
      <c r="B12">
        <v>2</v>
      </c>
      <c r="C12">
        <v>115</v>
      </c>
      <c r="D12">
        <v>114</v>
      </c>
      <c r="E12">
        <v>1522</v>
      </c>
      <c r="F12" s="8">
        <f t="shared" si="0"/>
        <v>7.5558475689881735E-2</v>
      </c>
      <c r="H12" s="6">
        <v>93</v>
      </c>
      <c r="I12" s="6">
        <v>110</v>
      </c>
      <c r="J12" s="6">
        <v>111</v>
      </c>
      <c r="K12" s="6">
        <v>112</v>
      </c>
      <c r="L12" s="6">
        <v>115</v>
      </c>
      <c r="M12" s="7">
        <v>0.23655913978494625</v>
      </c>
      <c r="N12" s="7">
        <v>3.6036036036036036E-2</v>
      </c>
      <c r="P12" s="9">
        <v>91</v>
      </c>
      <c r="Q12" s="9">
        <v>109</v>
      </c>
      <c r="R12" s="9">
        <v>110</v>
      </c>
      <c r="S12" s="9">
        <v>111</v>
      </c>
      <c r="T12" s="9">
        <v>114</v>
      </c>
      <c r="U12" s="10">
        <v>0.25274725274725274</v>
      </c>
      <c r="V12" s="10">
        <v>3.6363636363636362E-2</v>
      </c>
    </row>
    <row r="13" spans="1:22" x14ac:dyDescent="0.25">
      <c r="A13" t="s">
        <v>420</v>
      </c>
      <c r="B13">
        <v>4</v>
      </c>
      <c r="C13">
        <v>265</v>
      </c>
      <c r="D13">
        <v>235</v>
      </c>
      <c r="E13">
        <v>39840</v>
      </c>
      <c r="F13" s="8">
        <f t="shared" si="0"/>
        <v>6.6516064257028116E-3</v>
      </c>
      <c r="H13" s="6">
        <v>186</v>
      </c>
      <c r="I13" s="6">
        <v>209</v>
      </c>
      <c r="J13" s="6">
        <v>237</v>
      </c>
      <c r="K13" s="6">
        <v>230</v>
      </c>
      <c r="L13" s="6">
        <v>265</v>
      </c>
      <c r="M13" s="7">
        <v>0.42473118279569894</v>
      </c>
      <c r="N13" s="7">
        <v>0.11814345991561181</v>
      </c>
      <c r="P13" s="9">
        <v>170</v>
      </c>
      <c r="Q13" s="9">
        <v>183</v>
      </c>
      <c r="R13" s="9">
        <v>202</v>
      </c>
      <c r="S13" s="9">
        <v>199</v>
      </c>
      <c r="T13" s="9">
        <v>235</v>
      </c>
      <c r="U13" s="10">
        <v>0.38235294117647056</v>
      </c>
      <c r="V13" s="10">
        <v>0.16336633663366337</v>
      </c>
    </row>
    <row r="14" spans="1:22" x14ac:dyDescent="0.25">
      <c r="A14" t="s">
        <v>421</v>
      </c>
      <c r="B14">
        <v>3</v>
      </c>
      <c r="C14">
        <v>90</v>
      </c>
      <c r="D14">
        <v>64</v>
      </c>
      <c r="E14">
        <v>34577</v>
      </c>
      <c r="F14" s="8">
        <f t="shared" si="0"/>
        <v>2.6028863117100961E-3</v>
      </c>
      <c r="H14" s="6">
        <v>94</v>
      </c>
      <c r="I14" s="6">
        <v>86</v>
      </c>
      <c r="J14" s="6">
        <v>74</v>
      </c>
      <c r="K14" s="6">
        <v>75</v>
      </c>
      <c r="L14" s="6">
        <v>90</v>
      </c>
      <c r="M14" s="7">
        <v>-4.2553191489361701E-2</v>
      </c>
      <c r="N14" s="7">
        <v>0.21621621621621623</v>
      </c>
      <c r="P14" s="9">
        <v>71</v>
      </c>
      <c r="Q14" s="9">
        <v>63</v>
      </c>
      <c r="R14" s="9">
        <v>51</v>
      </c>
      <c r="S14" s="9">
        <v>49</v>
      </c>
      <c r="T14" s="9">
        <v>64</v>
      </c>
      <c r="U14" s="10">
        <v>-9.8591549295774641E-2</v>
      </c>
      <c r="V14" s="10">
        <v>0.25490196078431371</v>
      </c>
    </row>
    <row r="15" spans="1:22" x14ac:dyDescent="0.25">
      <c r="A15" t="s">
        <v>422</v>
      </c>
      <c r="B15">
        <v>7</v>
      </c>
      <c r="C15">
        <v>351</v>
      </c>
      <c r="D15">
        <v>290</v>
      </c>
      <c r="E15">
        <v>39295</v>
      </c>
      <c r="F15" s="8">
        <f t="shared" si="0"/>
        <v>8.9324341519277269E-3</v>
      </c>
      <c r="H15" s="6">
        <v>300</v>
      </c>
      <c r="I15" s="6">
        <v>344</v>
      </c>
      <c r="J15" s="6">
        <v>343</v>
      </c>
      <c r="K15" s="6">
        <v>331</v>
      </c>
      <c r="L15" s="6">
        <v>351</v>
      </c>
      <c r="M15" s="7">
        <v>0.17</v>
      </c>
      <c r="N15" s="7">
        <v>2.3323615160349854E-2</v>
      </c>
      <c r="P15" s="9">
        <v>250</v>
      </c>
      <c r="Q15" s="9">
        <v>286</v>
      </c>
      <c r="R15" s="9">
        <v>287</v>
      </c>
      <c r="S15" s="9">
        <v>278</v>
      </c>
      <c r="T15" s="9">
        <v>290</v>
      </c>
      <c r="U15" s="10">
        <v>0.16</v>
      </c>
      <c r="V15" s="10">
        <v>1.0452961672473868E-2</v>
      </c>
    </row>
    <row r="16" spans="1:22" x14ac:dyDescent="0.25">
      <c r="A16" t="s">
        <v>423</v>
      </c>
      <c r="B16">
        <v>6</v>
      </c>
      <c r="C16">
        <v>331</v>
      </c>
      <c r="D16">
        <v>296</v>
      </c>
      <c r="E16">
        <v>35668</v>
      </c>
      <c r="F16" s="8">
        <f t="shared" si="0"/>
        <v>9.2800269148816863E-3</v>
      </c>
      <c r="H16" s="6">
        <v>315</v>
      </c>
      <c r="I16" s="6">
        <v>335</v>
      </c>
      <c r="J16" s="6">
        <v>310</v>
      </c>
      <c r="K16" s="6">
        <v>327</v>
      </c>
      <c r="L16" s="6">
        <v>331</v>
      </c>
      <c r="M16" s="7">
        <v>5.0793650793650794E-2</v>
      </c>
      <c r="N16" s="7">
        <v>6.7741935483870974E-2</v>
      </c>
      <c r="P16" s="9">
        <v>281</v>
      </c>
      <c r="Q16" s="9">
        <v>307</v>
      </c>
      <c r="R16" s="9">
        <v>278</v>
      </c>
      <c r="S16" s="9">
        <v>296</v>
      </c>
      <c r="T16" s="9">
        <v>296</v>
      </c>
      <c r="U16" s="10">
        <v>5.3380782918149468E-2</v>
      </c>
      <c r="V16" s="10">
        <v>6.4748201438848921E-2</v>
      </c>
    </row>
    <row r="17" spans="1:22" x14ac:dyDescent="0.25">
      <c r="A17" t="s">
        <v>424</v>
      </c>
      <c r="B17">
        <v>7</v>
      </c>
      <c r="C17">
        <v>610</v>
      </c>
      <c r="D17">
        <v>544</v>
      </c>
      <c r="E17">
        <v>52254</v>
      </c>
      <c r="F17" s="8">
        <f t="shared" si="0"/>
        <v>1.1673747464308952E-2</v>
      </c>
      <c r="H17" s="6">
        <v>507</v>
      </c>
      <c r="I17" s="6">
        <v>540</v>
      </c>
      <c r="J17" s="6">
        <v>499</v>
      </c>
      <c r="K17" s="6">
        <v>557</v>
      </c>
      <c r="L17" s="6">
        <v>610</v>
      </c>
      <c r="M17" s="7">
        <v>0.20315581854043394</v>
      </c>
      <c r="N17" s="7">
        <v>0.22244488977955912</v>
      </c>
      <c r="P17" s="9">
        <v>434</v>
      </c>
      <c r="Q17" s="9">
        <v>474</v>
      </c>
      <c r="R17" s="9">
        <v>437</v>
      </c>
      <c r="S17" s="9">
        <v>494</v>
      </c>
      <c r="T17" s="9">
        <v>544</v>
      </c>
      <c r="U17" s="10">
        <v>0.25345622119815669</v>
      </c>
      <c r="V17" s="10">
        <v>0.24485125858123569</v>
      </c>
    </row>
    <row r="18" spans="1:22" x14ac:dyDescent="0.25">
      <c r="A18" t="s">
        <v>425</v>
      </c>
      <c r="B18">
        <v>14</v>
      </c>
      <c r="C18">
        <v>930</v>
      </c>
      <c r="D18">
        <v>847</v>
      </c>
      <c r="E18">
        <v>52211</v>
      </c>
      <c r="F18" s="8">
        <f t="shared" si="0"/>
        <v>1.7812338396123423E-2</v>
      </c>
      <c r="H18" s="6">
        <v>758</v>
      </c>
      <c r="I18" s="6">
        <v>818</v>
      </c>
      <c r="J18" s="6">
        <v>839</v>
      </c>
      <c r="K18" s="6">
        <v>887</v>
      </c>
      <c r="L18" s="6">
        <v>930</v>
      </c>
      <c r="M18" s="7">
        <v>0.22691292875989447</v>
      </c>
      <c r="N18" s="7">
        <v>0.10846245530393325</v>
      </c>
      <c r="P18" s="9">
        <v>682</v>
      </c>
      <c r="Q18" s="9">
        <v>737</v>
      </c>
      <c r="R18" s="9">
        <v>757</v>
      </c>
      <c r="S18" s="9">
        <v>801</v>
      </c>
      <c r="T18" s="9">
        <v>847</v>
      </c>
      <c r="U18" s="10">
        <v>0.24193548387096775</v>
      </c>
      <c r="V18" s="10">
        <v>0.11889035667107001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EF89-1441-44A1-9900-59CDA065EE63}">
  <dimension ref="A3:E380"/>
  <sheetViews>
    <sheetView topLeftCell="A346" workbookViewId="0">
      <selection activeCell="A381" sqref="A381"/>
    </sheetView>
  </sheetViews>
  <sheetFormatPr defaultRowHeight="15" x14ac:dyDescent="0.25"/>
  <cols>
    <col min="1" max="1" width="35.85546875" bestFit="1" customWidth="1"/>
    <col min="2" max="2" width="18.5703125" bestFit="1" customWidth="1"/>
    <col min="3" max="3" width="23.5703125" bestFit="1" customWidth="1"/>
    <col min="4" max="4" width="31.42578125" bestFit="1" customWidth="1"/>
    <col min="5" max="5" width="18" bestFit="1" customWidth="1"/>
  </cols>
  <sheetData>
    <row r="3" spans="1:5" x14ac:dyDescent="0.25">
      <c r="A3" s="11" t="s">
        <v>400</v>
      </c>
      <c r="B3" t="s">
        <v>402</v>
      </c>
      <c r="C3" t="s">
        <v>403</v>
      </c>
      <c r="D3" t="s">
        <v>404</v>
      </c>
      <c r="E3" t="s">
        <v>405</v>
      </c>
    </row>
    <row r="4" spans="1:5" x14ac:dyDescent="0.25">
      <c r="A4" s="12" t="s">
        <v>226</v>
      </c>
      <c r="B4" s="17">
        <v>62</v>
      </c>
      <c r="C4" s="17">
        <v>2561</v>
      </c>
      <c r="D4" s="17">
        <v>2143</v>
      </c>
      <c r="E4" s="17">
        <v>322188</v>
      </c>
    </row>
    <row r="5" spans="1:5" x14ac:dyDescent="0.25">
      <c r="A5" s="13" t="s">
        <v>229</v>
      </c>
      <c r="B5" s="17">
        <v>9</v>
      </c>
      <c r="C5" s="17">
        <v>375</v>
      </c>
      <c r="D5" s="17">
        <v>318</v>
      </c>
      <c r="E5" s="17">
        <v>46568</v>
      </c>
    </row>
    <row r="6" spans="1:5" x14ac:dyDescent="0.25">
      <c r="A6" s="13" t="s">
        <v>239</v>
      </c>
      <c r="B6" s="17">
        <v>0</v>
      </c>
      <c r="C6" s="17">
        <v>0</v>
      </c>
      <c r="D6" s="17">
        <v>0</v>
      </c>
      <c r="E6" s="17">
        <v>5413</v>
      </c>
    </row>
    <row r="7" spans="1:5" x14ac:dyDescent="0.25">
      <c r="A7" s="13" t="s">
        <v>243</v>
      </c>
      <c r="B7" s="17">
        <v>1</v>
      </c>
      <c r="C7" s="17">
        <v>32</v>
      </c>
      <c r="D7" s="17">
        <v>31</v>
      </c>
      <c r="E7" s="17">
        <v>1162</v>
      </c>
    </row>
    <row r="8" spans="1:5" x14ac:dyDescent="0.25">
      <c r="A8" s="13" t="s">
        <v>245</v>
      </c>
      <c r="B8" s="17">
        <v>1</v>
      </c>
      <c r="C8" s="17">
        <v>10</v>
      </c>
      <c r="D8" s="17">
        <v>6</v>
      </c>
      <c r="E8" s="17">
        <v>1039</v>
      </c>
    </row>
    <row r="9" spans="1:5" x14ac:dyDescent="0.25">
      <c r="A9" s="13" t="s">
        <v>242</v>
      </c>
      <c r="B9" s="17">
        <v>1</v>
      </c>
      <c r="C9" s="17">
        <v>7</v>
      </c>
      <c r="D9" s="17">
        <v>7</v>
      </c>
      <c r="E9" s="17">
        <v>3828</v>
      </c>
    </row>
    <row r="10" spans="1:5" x14ac:dyDescent="0.25">
      <c r="A10" s="13" t="s">
        <v>232</v>
      </c>
      <c r="B10" s="17">
        <v>1</v>
      </c>
      <c r="C10" s="17">
        <v>65</v>
      </c>
      <c r="D10" s="17">
        <v>44</v>
      </c>
      <c r="E10" s="17">
        <v>9880</v>
      </c>
    </row>
    <row r="11" spans="1:5" x14ac:dyDescent="0.25">
      <c r="A11" s="13" t="s">
        <v>233</v>
      </c>
      <c r="B11" s="17">
        <v>5</v>
      </c>
      <c r="C11" s="17">
        <v>124</v>
      </c>
      <c r="D11" s="17">
        <v>115</v>
      </c>
      <c r="E11" s="17">
        <v>9329</v>
      </c>
    </row>
    <row r="12" spans="1:5" x14ac:dyDescent="0.25">
      <c r="A12" s="13" t="s">
        <v>237</v>
      </c>
      <c r="B12" s="17">
        <v>2</v>
      </c>
      <c r="C12" s="17">
        <v>89</v>
      </c>
      <c r="D12" s="17">
        <v>80</v>
      </c>
      <c r="E12" s="17">
        <v>6260</v>
      </c>
    </row>
    <row r="13" spans="1:5" x14ac:dyDescent="0.25">
      <c r="A13" s="13" t="s">
        <v>234</v>
      </c>
      <c r="B13" s="17">
        <v>2</v>
      </c>
      <c r="C13" s="17">
        <v>43</v>
      </c>
      <c r="D13" s="17">
        <v>31</v>
      </c>
      <c r="E13" s="17">
        <v>2492</v>
      </c>
    </row>
    <row r="14" spans="1:5" x14ac:dyDescent="0.25">
      <c r="A14" s="13" t="s">
        <v>228</v>
      </c>
      <c r="B14" s="17">
        <v>4</v>
      </c>
      <c r="C14" s="17">
        <v>155</v>
      </c>
      <c r="D14" s="17">
        <v>134</v>
      </c>
      <c r="E14" s="17">
        <v>25419</v>
      </c>
    </row>
    <row r="15" spans="1:5" x14ac:dyDescent="0.25">
      <c r="A15" s="13" t="s">
        <v>249</v>
      </c>
      <c r="B15" s="17">
        <v>0</v>
      </c>
      <c r="C15" s="17">
        <v>0</v>
      </c>
      <c r="D15" s="17">
        <v>0</v>
      </c>
      <c r="E15" s="17">
        <v>1786</v>
      </c>
    </row>
    <row r="16" spans="1:5" x14ac:dyDescent="0.25">
      <c r="A16" s="13" t="s">
        <v>241</v>
      </c>
      <c r="B16" s="17">
        <v>1</v>
      </c>
      <c r="C16" s="17">
        <v>10</v>
      </c>
      <c r="D16" s="17">
        <v>10</v>
      </c>
      <c r="E16" s="17">
        <v>1399</v>
      </c>
    </row>
    <row r="17" spans="1:5" x14ac:dyDescent="0.25">
      <c r="A17" s="13" t="s">
        <v>230</v>
      </c>
      <c r="B17" s="17">
        <v>17</v>
      </c>
      <c r="C17" s="17">
        <v>965</v>
      </c>
      <c r="D17" s="17">
        <v>797</v>
      </c>
      <c r="E17" s="17">
        <v>118221</v>
      </c>
    </row>
    <row r="18" spans="1:5" x14ac:dyDescent="0.25">
      <c r="A18" s="13" t="s">
        <v>250</v>
      </c>
      <c r="B18" s="17">
        <v>3</v>
      </c>
      <c r="C18" s="17">
        <v>94</v>
      </c>
      <c r="D18" s="17">
        <v>77</v>
      </c>
      <c r="E18" s="17">
        <v>6163</v>
      </c>
    </row>
    <row r="19" spans="1:5" x14ac:dyDescent="0.25">
      <c r="A19" s="13" t="s">
        <v>238</v>
      </c>
      <c r="B19" s="17">
        <v>2</v>
      </c>
      <c r="C19" s="17">
        <v>112</v>
      </c>
      <c r="D19" s="17">
        <v>88</v>
      </c>
      <c r="E19" s="17">
        <v>11734</v>
      </c>
    </row>
    <row r="20" spans="1:5" x14ac:dyDescent="0.25">
      <c r="A20" s="13" t="s">
        <v>231</v>
      </c>
      <c r="B20" s="17">
        <v>5</v>
      </c>
      <c r="C20" s="17">
        <v>279</v>
      </c>
      <c r="D20" s="17">
        <v>238</v>
      </c>
      <c r="E20" s="17">
        <v>23768</v>
      </c>
    </row>
    <row r="21" spans="1:5" x14ac:dyDescent="0.25">
      <c r="A21" s="13" t="s">
        <v>248</v>
      </c>
      <c r="B21" s="17">
        <v>0</v>
      </c>
      <c r="C21" s="17">
        <v>0</v>
      </c>
      <c r="D21" s="17">
        <v>0</v>
      </c>
      <c r="E21" s="17">
        <v>10869</v>
      </c>
    </row>
    <row r="22" spans="1:5" x14ac:dyDescent="0.25">
      <c r="A22" s="13" t="s">
        <v>227</v>
      </c>
      <c r="B22" s="17">
        <v>2</v>
      </c>
      <c r="C22" s="17">
        <v>58</v>
      </c>
      <c r="D22" s="17">
        <v>51</v>
      </c>
      <c r="E22" s="17">
        <v>6687</v>
      </c>
    </row>
    <row r="23" spans="1:5" x14ac:dyDescent="0.25">
      <c r="A23" s="13" t="s">
        <v>251</v>
      </c>
      <c r="B23" s="17">
        <v>1</v>
      </c>
      <c r="C23" s="17">
        <v>0</v>
      </c>
      <c r="D23" s="17">
        <v>0</v>
      </c>
      <c r="E23" s="17">
        <v>1902</v>
      </c>
    </row>
    <row r="24" spans="1:5" x14ac:dyDescent="0.25">
      <c r="A24" s="13" t="s">
        <v>236</v>
      </c>
      <c r="B24" s="17">
        <v>2</v>
      </c>
      <c r="C24" s="17">
        <v>19</v>
      </c>
      <c r="D24" s="17">
        <v>13</v>
      </c>
      <c r="E24" s="17">
        <v>6464</v>
      </c>
    </row>
    <row r="25" spans="1:5" x14ac:dyDescent="0.25">
      <c r="A25" s="13" t="s">
        <v>244</v>
      </c>
      <c r="B25" s="17">
        <v>0</v>
      </c>
      <c r="C25" s="17">
        <v>0</v>
      </c>
      <c r="D25" s="17">
        <v>0</v>
      </c>
      <c r="E25" s="17">
        <v>1205</v>
      </c>
    </row>
    <row r="26" spans="1:5" x14ac:dyDescent="0.25">
      <c r="A26" s="13" t="s">
        <v>235</v>
      </c>
      <c r="B26" s="17">
        <v>0</v>
      </c>
      <c r="C26" s="17">
        <v>0</v>
      </c>
      <c r="D26" s="17">
        <v>0</v>
      </c>
      <c r="E26" s="17">
        <v>2285</v>
      </c>
    </row>
    <row r="27" spans="1:5" x14ac:dyDescent="0.25">
      <c r="A27" s="13" t="s">
        <v>246</v>
      </c>
      <c r="B27" s="17">
        <v>3</v>
      </c>
      <c r="C27" s="17">
        <v>124</v>
      </c>
      <c r="D27" s="17">
        <v>103</v>
      </c>
      <c r="E27" s="17">
        <v>15622</v>
      </c>
    </row>
    <row r="28" spans="1:5" x14ac:dyDescent="0.25">
      <c r="A28" s="13" t="s">
        <v>240</v>
      </c>
      <c r="B28" s="17">
        <v>0</v>
      </c>
      <c r="C28" s="17">
        <v>0</v>
      </c>
      <c r="D28" s="17">
        <v>0</v>
      </c>
      <c r="E28" s="17">
        <v>1778</v>
      </c>
    </row>
    <row r="29" spans="1:5" x14ac:dyDescent="0.25">
      <c r="A29" s="13" t="s">
        <v>247</v>
      </c>
      <c r="B29" s="17">
        <v>0</v>
      </c>
      <c r="C29" s="17">
        <v>0</v>
      </c>
      <c r="D29" s="17">
        <v>0</v>
      </c>
      <c r="E29" s="17">
        <v>915</v>
      </c>
    </row>
    <row r="30" spans="1:5" x14ac:dyDescent="0.25">
      <c r="A30" s="12" t="s">
        <v>113</v>
      </c>
      <c r="B30" s="17">
        <v>141</v>
      </c>
      <c r="C30" s="17">
        <v>6795</v>
      </c>
      <c r="D30" s="17">
        <v>5861</v>
      </c>
      <c r="E30" s="17">
        <v>740680</v>
      </c>
    </row>
    <row r="31" spans="1:5" x14ac:dyDescent="0.25">
      <c r="A31" s="13" t="s">
        <v>115</v>
      </c>
      <c r="B31" s="17">
        <v>17</v>
      </c>
      <c r="C31" s="17">
        <v>840</v>
      </c>
      <c r="D31" s="17">
        <v>725</v>
      </c>
      <c r="E31" s="17">
        <v>100492</v>
      </c>
    </row>
    <row r="32" spans="1:5" x14ac:dyDescent="0.25">
      <c r="A32" s="13" t="s">
        <v>126</v>
      </c>
      <c r="B32" s="17">
        <v>5</v>
      </c>
      <c r="C32" s="17">
        <v>136</v>
      </c>
      <c r="D32" s="17">
        <v>103</v>
      </c>
      <c r="E32" s="17">
        <v>18314</v>
      </c>
    </row>
    <row r="33" spans="1:5" x14ac:dyDescent="0.25">
      <c r="A33" s="13" t="s">
        <v>114</v>
      </c>
      <c r="B33" s="17">
        <v>26</v>
      </c>
      <c r="C33" s="17">
        <v>1488</v>
      </c>
      <c r="D33" s="17">
        <v>1256</v>
      </c>
      <c r="E33" s="17">
        <v>132358</v>
      </c>
    </row>
    <row r="34" spans="1:5" x14ac:dyDescent="0.25">
      <c r="A34" s="13" t="s">
        <v>133</v>
      </c>
      <c r="B34" s="17">
        <v>8</v>
      </c>
      <c r="C34" s="17">
        <v>342</v>
      </c>
      <c r="D34" s="17">
        <v>298</v>
      </c>
      <c r="E34" s="17">
        <v>28352</v>
      </c>
    </row>
    <row r="35" spans="1:5" x14ac:dyDescent="0.25">
      <c r="A35" s="13" t="s">
        <v>123</v>
      </c>
      <c r="B35" s="17">
        <v>2</v>
      </c>
      <c r="C35" s="17">
        <v>46</v>
      </c>
      <c r="D35" s="17">
        <v>35</v>
      </c>
      <c r="E35" s="17">
        <v>11549</v>
      </c>
    </row>
    <row r="36" spans="1:5" x14ac:dyDescent="0.25">
      <c r="A36" s="13" t="s">
        <v>120</v>
      </c>
      <c r="B36" s="17">
        <v>4</v>
      </c>
      <c r="C36" s="17">
        <v>177</v>
      </c>
      <c r="D36" s="17">
        <v>161</v>
      </c>
      <c r="E36" s="17">
        <v>16337</v>
      </c>
    </row>
    <row r="37" spans="1:5" x14ac:dyDescent="0.25">
      <c r="A37" s="13" t="s">
        <v>128</v>
      </c>
      <c r="B37" s="17">
        <v>2</v>
      </c>
      <c r="C37" s="17">
        <v>89</v>
      </c>
      <c r="D37" s="17">
        <v>78</v>
      </c>
      <c r="E37" s="17">
        <v>7453</v>
      </c>
    </row>
    <row r="38" spans="1:5" x14ac:dyDescent="0.25">
      <c r="A38" s="13" t="s">
        <v>134</v>
      </c>
      <c r="B38" s="17">
        <v>2</v>
      </c>
      <c r="C38" s="17">
        <v>47</v>
      </c>
      <c r="D38" s="17">
        <v>47</v>
      </c>
      <c r="E38" s="17">
        <v>3022</v>
      </c>
    </row>
    <row r="39" spans="1:5" x14ac:dyDescent="0.25">
      <c r="A39" s="13" t="s">
        <v>131</v>
      </c>
      <c r="B39" s="17">
        <v>1</v>
      </c>
      <c r="C39" s="17">
        <v>47</v>
      </c>
      <c r="D39" s="17">
        <v>46</v>
      </c>
      <c r="E39" s="17">
        <v>7043</v>
      </c>
    </row>
    <row r="40" spans="1:5" x14ac:dyDescent="0.25">
      <c r="A40" s="13" t="s">
        <v>116</v>
      </c>
      <c r="B40" s="17">
        <v>18</v>
      </c>
      <c r="C40" s="17">
        <v>1053</v>
      </c>
      <c r="D40" s="17">
        <v>942</v>
      </c>
      <c r="E40" s="17">
        <v>95762</v>
      </c>
    </row>
    <row r="41" spans="1:5" x14ac:dyDescent="0.25">
      <c r="A41" s="13" t="s">
        <v>130</v>
      </c>
      <c r="B41" s="17">
        <v>2</v>
      </c>
      <c r="C41" s="17">
        <v>49</v>
      </c>
      <c r="D41" s="17">
        <v>43</v>
      </c>
      <c r="E41" s="17">
        <v>9420</v>
      </c>
    </row>
    <row r="42" spans="1:5" x14ac:dyDescent="0.25">
      <c r="A42" s="13" t="s">
        <v>124</v>
      </c>
      <c r="B42" s="17">
        <v>5</v>
      </c>
      <c r="C42" s="17">
        <v>373</v>
      </c>
      <c r="D42" s="17">
        <v>342</v>
      </c>
      <c r="E42" s="17">
        <v>50013</v>
      </c>
    </row>
    <row r="43" spans="1:5" x14ac:dyDescent="0.25">
      <c r="A43" s="13" t="s">
        <v>132</v>
      </c>
      <c r="B43" s="17">
        <v>1</v>
      </c>
      <c r="C43" s="17">
        <v>19</v>
      </c>
      <c r="D43" s="17">
        <v>13</v>
      </c>
      <c r="E43" s="17">
        <v>16505</v>
      </c>
    </row>
    <row r="44" spans="1:5" x14ac:dyDescent="0.25">
      <c r="A44" s="13" t="s">
        <v>127</v>
      </c>
      <c r="B44" s="17">
        <v>7</v>
      </c>
      <c r="C44" s="17">
        <v>283</v>
      </c>
      <c r="D44" s="17">
        <v>234</v>
      </c>
      <c r="E44" s="17">
        <v>24897</v>
      </c>
    </row>
    <row r="45" spans="1:5" x14ac:dyDescent="0.25">
      <c r="A45" s="13" t="s">
        <v>119</v>
      </c>
      <c r="B45" s="17">
        <v>2</v>
      </c>
      <c r="C45" s="17">
        <v>96</v>
      </c>
      <c r="D45" s="17">
        <v>74</v>
      </c>
      <c r="E45" s="17">
        <v>20698</v>
      </c>
    </row>
    <row r="46" spans="1:5" x14ac:dyDescent="0.25">
      <c r="A46" s="13" t="s">
        <v>129</v>
      </c>
      <c r="B46" s="17">
        <v>5</v>
      </c>
      <c r="C46" s="17">
        <v>274</v>
      </c>
      <c r="D46" s="17">
        <v>240</v>
      </c>
      <c r="E46" s="17">
        <v>26023</v>
      </c>
    </row>
    <row r="47" spans="1:5" x14ac:dyDescent="0.25">
      <c r="A47" s="13" t="s">
        <v>117</v>
      </c>
      <c r="B47" s="17">
        <v>16</v>
      </c>
      <c r="C47" s="17">
        <v>612</v>
      </c>
      <c r="D47" s="17">
        <v>515</v>
      </c>
      <c r="E47" s="17">
        <v>64668</v>
      </c>
    </row>
    <row r="48" spans="1:5" x14ac:dyDescent="0.25">
      <c r="A48" s="13" t="s">
        <v>125</v>
      </c>
      <c r="B48" s="17">
        <v>2</v>
      </c>
      <c r="C48" s="17">
        <v>116</v>
      </c>
      <c r="D48" s="17">
        <v>99</v>
      </c>
      <c r="E48" s="17">
        <v>20509</v>
      </c>
    </row>
    <row r="49" spans="1:5" x14ac:dyDescent="0.25">
      <c r="A49" s="13" t="s">
        <v>118</v>
      </c>
      <c r="B49" s="17">
        <v>8</v>
      </c>
      <c r="C49" s="17">
        <v>373</v>
      </c>
      <c r="D49" s="17">
        <v>328</v>
      </c>
      <c r="E49" s="17">
        <v>45066</v>
      </c>
    </row>
    <row r="50" spans="1:5" x14ac:dyDescent="0.25">
      <c r="A50" s="13" t="s">
        <v>121</v>
      </c>
      <c r="B50" s="17">
        <v>4</v>
      </c>
      <c r="C50" s="17">
        <v>107</v>
      </c>
      <c r="D50" s="17">
        <v>83</v>
      </c>
      <c r="E50" s="17">
        <v>19855</v>
      </c>
    </row>
    <row r="51" spans="1:5" x14ac:dyDescent="0.25">
      <c r="A51" s="13" t="s">
        <v>122</v>
      </c>
      <c r="B51" s="17">
        <v>4</v>
      </c>
      <c r="C51" s="17">
        <v>228</v>
      </c>
      <c r="D51" s="17">
        <v>199</v>
      </c>
      <c r="E51" s="17">
        <v>22344</v>
      </c>
    </row>
    <row r="52" spans="1:5" x14ac:dyDescent="0.25">
      <c r="A52" s="12" t="s">
        <v>135</v>
      </c>
      <c r="B52" s="17">
        <v>53</v>
      </c>
      <c r="C52" s="17">
        <v>2214</v>
      </c>
      <c r="D52" s="17">
        <v>1937</v>
      </c>
      <c r="E52" s="17">
        <v>271248</v>
      </c>
    </row>
    <row r="53" spans="1:5" x14ac:dyDescent="0.25">
      <c r="A53" s="13" t="s">
        <v>136</v>
      </c>
      <c r="B53" s="17">
        <v>17</v>
      </c>
      <c r="C53" s="17">
        <v>798</v>
      </c>
      <c r="D53" s="17">
        <v>685</v>
      </c>
      <c r="E53" s="17">
        <v>105452</v>
      </c>
    </row>
    <row r="54" spans="1:5" x14ac:dyDescent="0.25">
      <c r="A54" s="13" t="s">
        <v>151</v>
      </c>
      <c r="B54" s="17">
        <v>1</v>
      </c>
      <c r="C54" s="17">
        <v>22</v>
      </c>
      <c r="D54" s="17">
        <v>19</v>
      </c>
      <c r="E54" s="17">
        <v>2797</v>
      </c>
    </row>
    <row r="55" spans="1:5" x14ac:dyDescent="0.25">
      <c r="A55" s="13" t="s">
        <v>144</v>
      </c>
      <c r="B55" s="17">
        <v>0</v>
      </c>
      <c r="C55" s="17">
        <v>0</v>
      </c>
      <c r="D55" s="17">
        <v>0</v>
      </c>
      <c r="E55" s="17">
        <v>1117</v>
      </c>
    </row>
    <row r="56" spans="1:5" x14ac:dyDescent="0.25">
      <c r="A56" s="13" t="s">
        <v>146</v>
      </c>
      <c r="B56" s="17">
        <v>1</v>
      </c>
      <c r="C56" s="17">
        <v>12</v>
      </c>
      <c r="D56" s="17">
        <v>11</v>
      </c>
      <c r="E56" s="17">
        <v>4888</v>
      </c>
    </row>
    <row r="57" spans="1:5" x14ac:dyDescent="0.25">
      <c r="A57" s="13" t="s">
        <v>147</v>
      </c>
      <c r="B57" s="17">
        <v>0</v>
      </c>
      <c r="C57" s="17">
        <v>0</v>
      </c>
      <c r="D57" s="17">
        <v>0</v>
      </c>
      <c r="E57" s="17">
        <v>2685</v>
      </c>
    </row>
    <row r="58" spans="1:5" x14ac:dyDescent="0.25">
      <c r="A58" s="13" t="s">
        <v>149</v>
      </c>
      <c r="B58" s="17">
        <v>2</v>
      </c>
      <c r="C58" s="17">
        <v>14</v>
      </c>
      <c r="D58" s="17">
        <v>13</v>
      </c>
      <c r="E58" s="17">
        <v>4527</v>
      </c>
    </row>
    <row r="59" spans="1:5" x14ac:dyDescent="0.25">
      <c r="A59" s="13" t="s">
        <v>139</v>
      </c>
      <c r="B59" s="17">
        <v>1</v>
      </c>
      <c r="C59" s="17">
        <v>13</v>
      </c>
      <c r="D59" s="17">
        <v>12</v>
      </c>
      <c r="E59" s="17">
        <v>7065</v>
      </c>
    </row>
    <row r="60" spans="1:5" x14ac:dyDescent="0.25">
      <c r="A60" s="13" t="s">
        <v>137</v>
      </c>
      <c r="B60" s="17">
        <v>5</v>
      </c>
      <c r="C60" s="17">
        <v>350</v>
      </c>
      <c r="D60" s="17">
        <v>321</v>
      </c>
      <c r="E60" s="17">
        <v>29011</v>
      </c>
    </row>
    <row r="61" spans="1:5" x14ac:dyDescent="0.25">
      <c r="A61" s="13" t="s">
        <v>143</v>
      </c>
      <c r="B61" s="17">
        <v>0</v>
      </c>
      <c r="C61" s="17">
        <v>0</v>
      </c>
      <c r="D61" s="17">
        <v>0</v>
      </c>
      <c r="E61" s="17">
        <v>2235</v>
      </c>
    </row>
    <row r="62" spans="1:5" x14ac:dyDescent="0.25">
      <c r="A62" s="13" t="s">
        <v>140</v>
      </c>
      <c r="B62" s="17">
        <v>6</v>
      </c>
      <c r="C62" s="17">
        <v>323</v>
      </c>
      <c r="D62" s="17">
        <v>273</v>
      </c>
      <c r="E62" s="17">
        <v>28642</v>
      </c>
    </row>
    <row r="63" spans="1:5" x14ac:dyDescent="0.25">
      <c r="A63" s="13" t="s">
        <v>142</v>
      </c>
      <c r="B63" s="17">
        <v>3</v>
      </c>
      <c r="C63" s="17">
        <v>115</v>
      </c>
      <c r="D63" s="17">
        <v>112</v>
      </c>
      <c r="E63" s="17">
        <v>14664</v>
      </c>
    </row>
    <row r="64" spans="1:5" x14ac:dyDescent="0.25">
      <c r="A64" s="13" t="s">
        <v>145</v>
      </c>
      <c r="B64" s="17">
        <v>2</v>
      </c>
      <c r="C64" s="17">
        <v>69</v>
      </c>
      <c r="D64" s="17">
        <v>55</v>
      </c>
      <c r="E64" s="17">
        <v>3266</v>
      </c>
    </row>
    <row r="65" spans="1:5" x14ac:dyDescent="0.25">
      <c r="A65" s="13" t="s">
        <v>153</v>
      </c>
      <c r="B65" s="17">
        <v>0</v>
      </c>
      <c r="C65" s="17">
        <v>0</v>
      </c>
      <c r="D65" s="17">
        <v>0</v>
      </c>
      <c r="E65" s="17">
        <v>2466</v>
      </c>
    </row>
    <row r="66" spans="1:5" x14ac:dyDescent="0.25">
      <c r="A66" s="13" t="s">
        <v>138</v>
      </c>
      <c r="B66" s="17">
        <v>5</v>
      </c>
      <c r="C66" s="17">
        <v>220</v>
      </c>
      <c r="D66" s="17">
        <v>198</v>
      </c>
      <c r="E66" s="17">
        <v>31793</v>
      </c>
    </row>
    <row r="67" spans="1:5" x14ac:dyDescent="0.25">
      <c r="A67" s="13" t="s">
        <v>152</v>
      </c>
      <c r="B67" s="17">
        <v>1</v>
      </c>
      <c r="C67" s="17">
        <v>10</v>
      </c>
      <c r="D67" s="17">
        <v>7</v>
      </c>
      <c r="E67" s="17">
        <v>1414</v>
      </c>
    </row>
    <row r="68" spans="1:5" x14ac:dyDescent="0.25">
      <c r="A68" s="13" t="s">
        <v>150</v>
      </c>
      <c r="B68" s="17">
        <v>3</v>
      </c>
      <c r="C68" s="17">
        <v>78</v>
      </c>
      <c r="D68" s="17">
        <v>71</v>
      </c>
      <c r="E68" s="17">
        <v>3530</v>
      </c>
    </row>
    <row r="69" spans="1:5" x14ac:dyDescent="0.25">
      <c r="A69" s="13" t="s">
        <v>141</v>
      </c>
      <c r="B69" s="17">
        <v>5</v>
      </c>
      <c r="C69" s="17">
        <v>174</v>
      </c>
      <c r="D69" s="17">
        <v>144</v>
      </c>
      <c r="E69" s="17">
        <v>20861</v>
      </c>
    </row>
    <row r="70" spans="1:5" x14ac:dyDescent="0.25">
      <c r="A70" s="13" t="s">
        <v>148</v>
      </c>
      <c r="B70" s="17">
        <v>1</v>
      </c>
      <c r="C70" s="17">
        <v>16</v>
      </c>
      <c r="D70" s="17">
        <v>16</v>
      </c>
      <c r="E70" s="17">
        <v>4835</v>
      </c>
    </row>
    <row r="71" spans="1:5" x14ac:dyDescent="0.25">
      <c r="A71" s="12" t="s">
        <v>357</v>
      </c>
      <c r="B71" s="17">
        <v>26</v>
      </c>
      <c r="C71" s="17">
        <v>675</v>
      </c>
      <c r="D71" s="17">
        <v>599</v>
      </c>
      <c r="E71" s="17">
        <v>75042</v>
      </c>
    </row>
    <row r="72" spans="1:5" x14ac:dyDescent="0.25">
      <c r="A72" s="13" t="s">
        <v>358</v>
      </c>
      <c r="B72" s="17">
        <v>7</v>
      </c>
      <c r="C72" s="17">
        <v>158</v>
      </c>
      <c r="D72" s="17">
        <v>140</v>
      </c>
      <c r="E72" s="17">
        <v>21877</v>
      </c>
    </row>
    <row r="73" spans="1:5" x14ac:dyDescent="0.25">
      <c r="A73" s="13" t="s">
        <v>372</v>
      </c>
      <c r="B73" s="17">
        <v>1</v>
      </c>
      <c r="C73" s="17">
        <v>22</v>
      </c>
      <c r="D73" s="17">
        <v>22</v>
      </c>
      <c r="E73" s="17">
        <v>890</v>
      </c>
    </row>
    <row r="74" spans="1:5" x14ac:dyDescent="0.25">
      <c r="A74" s="13" t="s">
        <v>373</v>
      </c>
      <c r="B74" s="17">
        <v>1</v>
      </c>
      <c r="C74" s="17">
        <v>7</v>
      </c>
      <c r="D74" s="17">
        <v>7</v>
      </c>
      <c r="E74" s="17">
        <v>2107</v>
      </c>
    </row>
    <row r="75" spans="1:5" x14ac:dyDescent="0.25">
      <c r="A75" s="13" t="s">
        <v>371</v>
      </c>
      <c r="B75" s="17">
        <v>0</v>
      </c>
      <c r="C75" s="17">
        <v>0</v>
      </c>
      <c r="D75" s="17">
        <v>0</v>
      </c>
      <c r="E75" s="17">
        <v>2798</v>
      </c>
    </row>
    <row r="76" spans="1:5" x14ac:dyDescent="0.25">
      <c r="A76" s="13" t="s">
        <v>370</v>
      </c>
      <c r="B76" s="17">
        <v>1</v>
      </c>
      <c r="C76" s="17">
        <v>20</v>
      </c>
      <c r="D76" s="17">
        <v>16</v>
      </c>
      <c r="E76" s="17">
        <v>1051</v>
      </c>
    </row>
    <row r="77" spans="1:5" x14ac:dyDescent="0.25">
      <c r="A77" s="13" t="s">
        <v>363</v>
      </c>
      <c r="B77" s="17">
        <v>0</v>
      </c>
      <c r="C77" s="17">
        <v>0</v>
      </c>
      <c r="D77" s="17">
        <v>0</v>
      </c>
      <c r="E77" s="17">
        <v>2852</v>
      </c>
    </row>
    <row r="78" spans="1:5" x14ac:dyDescent="0.25">
      <c r="A78" s="13" t="s">
        <v>359</v>
      </c>
      <c r="B78" s="17">
        <v>3</v>
      </c>
      <c r="C78" s="17">
        <v>81</v>
      </c>
      <c r="D78" s="17">
        <v>67</v>
      </c>
      <c r="E78" s="17">
        <v>11324</v>
      </c>
    </row>
    <row r="79" spans="1:5" x14ac:dyDescent="0.25">
      <c r="A79" s="13" t="s">
        <v>365</v>
      </c>
      <c r="B79" s="17">
        <v>0</v>
      </c>
      <c r="C79" s="17">
        <v>0</v>
      </c>
      <c r="D79" s="17">
        <v>0</v>
      </c>
      <c r="E79" s="17">
        <v>977</v>
      </c>
    </row>
    <row r="80" spans="1:5" x14ac:dyDescent="0.25">
      <c r="A80" s="13" t="s">
        <v>362</v>
      </c>
      <c r="B80" s="17">
        <v>1</v>
      </c>
      <c r="C80" s="17">
        <v>9</v>
      </c>
      <c r="D80" s="17">
        <v>7</v>
      </c>
      <c r="E80" s="17">
        <v>2524</v>
      </c>
    </row>
    <row r="81" spans="1:5" x14ac:dyDescent="0.25">
      <c r="A81" s="13" t="s">
        <v>369</v>
      </c>
      <c r="B81" s="17">
        <v>0</v>
      </c>
      <c r="C81" s="17">
        <v>0</v>
      </c>
      <c r="D81" s="17">
        <v>0</v>
      </c>
      <c r="E81" s="17">
        <v>1238</v>
      </c>
    </row>
    <row r="82" spans="1:5" x14ac:dyDescent="0.25">
      <c r="A82" s="13" t="s">
        <v>364</v>
      </c>
      <c r="B82" s="17">
        <v>0</v>
      </c>
      <c r="C82" s="17">
        <v>0</v>
      </c>
      <c r="D82" s="17">
        <v>0</v>
      </c>
      <c r="E82" s="17">
        <v>864</v>
      </c>
    </row>
    <row r="83" spans="1:5" x14ac:dyDescent="0.25">
      <c r="A83" s="13" t="s">
        <v>366</v>
      </c>
      <c r="B83" s="17">
        <v>2</v>
      </c>
      <c r="C83" s="17">
        <v>48</v>
      </c>
      <c r="D83" s="17">
        <v>42</v>
      </c>
      <c r="E83" s="17">
        <v>1098</v>
      </c>
    </row>
    <row r="84" spans="1:5" x14ac:dyDescent="0.25">
      <c r="A84" s="13" t="s">
        <v>367</v>
      </c>
      <c r="B84" s="17">
        <v>3</v>
      </c>
      <c r="C84" s="17">
        <v>90</v>
      </c>
      <c r="D84" s="17">
        <v>81</v>
      </c>
      <c r="E84" s="17">
        <v>2956</v>
      </c>
    </row>
    <row r="85" spans="1:5" x14ac:dyDescent="0.25">
      <c r="A85" s="13" t="s">
        <v>368</v>
      </c>
      <c r="B85" s="17">
        <v>0</v>
      </c>
      <c r="C85" s="17">
        <v>0</v>
      </c>
      <c r="D85" s="17">
        <v>0</v>
      </c>
      <c r="E85" s="17">
        <v>3896</v>
      </c>
    </row>
    <row r="86" spans="1:5" x14ac:dyDescent="0.25">
      <c r="A86" s="13" t="s">
        <v>360</v>
      </c>
      <c r="B86" s="17">
        <v>3</v>
      </c>
      <c r="C86" s="17">
        <v>120</v>
      </c>
      <c r="D86" s="17">
        <v>105</v>
      </c>
      <c r="E86" s="17">
        <v>9963</v>
      </c>
    </row>
    <row r="87" spans="1:5" x14ac:dyDescent="0.25">
      <c r="A87" s="13" t="s">
        <v>375</v>
      </c>
      <c r="B87" s="17">
        <v>0</v>
      </c>
      <c r="C87" s="17">
        <v>0</v>
      </c>
      <c r="D87" s="17">
        <v>0</v>
      </c>
      <c r="E87" s="17">
        <v>868</v>
      </c>
    </row>
    <row r="88" spans="1:5" x14ac:dyDescent="0.25">
      <c r="A88" s="13" t="s">
        <v>361</v>
      </c>
      <c r="B88" s="17">
        <v>3</v>
      </c>
      <c r="C88" s="17">
        <v>94</v>
      </c>
      <c r="D88" s="17">
        <v>87</v>
      </c>
      <c r="E88" s="17">
        <v>5777</v>
      </c>
    </row>
    <row r="89" spans="1:5" x14ac:dyDescent="0.25">
      <c r="A89" s="13" t="s">
        <v>374</v>
      </c>
      <c r="B89" s="17">
        <v>1</v>
      </c>
      <c r="C89" s="17">
        <v>26</v>
      </c>
      <c r="D89" s="17">
        <v>25</v>
      </c>
      <c r="E89" s="17">
        <v>1982</v>
      </c>
    </row>
    <row r="90" spans="1:5" x14ac:dyDescent="0.25">
      <c r="A90" s="12" t="s">
        <v>154</v>
      </c>
      <c r="B90" s="17">
        <v>158</v>
      </c>
      <c r="C90" s="17">
        <v>5021</v>
      </c>
      <c r="D90" s="17">
        <v>4326</v>
      </c>
      <c r="E90" s="17">
        <v>377556</v>
      </c>
    </row>
    <row r="91" spans="1:5" x14ac:dyDescent="0.25">
      <c r="A91" s="13" t="s">
        <v>176</v>
      </c>
      <c r="B91" s="17">
        <v>1</v>
      </c>
      <c r="C91" s="17">
        <v>18</v>
      </c>
      <c r="D91" s="17">
        <v>12</v>
      </c>
      <c r="E91" s="17">
        <v>2509</v>
      </c>
    </row>
    <row r="92" spans="1:5" x14ac:dyDescent="0.25">
      <c r="A92" s="13" t="s">
        <v>179</v>
      </c>
      <c r="B92" s="17">
        <v>2</v>
      </c>
      <c r="C92" s="17">
        <v>46</v>
      </c>
      <c r="D92" s="17">
        <v>43</v>
      </c>
      <c r="E92" s="17">
        <v>2516</v>
      </c>
    </row>
    <row r="93" spans="1:5" x14ac:dyDescent="0.25">
      <c r="A93" s="13" t="s">
        <v>164</v>
      </c>
      <c r="B93" s="17">
        <v>3</v>
      </c>
      <c r="C93" s="17">
        <v>65</v>
      </c>
      <c r="D93" s="17">
        <v>59</v>
      </c>
      <c r="E93" s="17">
        <v>6059</v>
      </c>
    </row>
    <row r="94" spans="1:5" x14ac:dyDescent="0.25">
      <c r="A94" s="13" t="s">
        <v>168</v>
      </c>
      <c r="B94" s="17">
        <v>8</v>
      </c>
      <c r="C94" s="17">
        <v>221</v>
      </c>
      <c r="D94" s="17">
        <v>179</v>
      </c>
      <c r="E94" s="17">
        <v>21899</v>
      </c>
    </row>
    <row r="95" spans="1:5" x14ac:dyDescent="0.25">
      <c r="A95" s="13" t="s">
        <v>173</v>
      </c>
      <c r="B95" s="17">
        <v>1</v>
      </c>
      <c r="C95" s="17">
        <v>14</v>
      </c>
      <c r="D95" s="17">
        <v>13</v>
      </c>
      <c r="E95" s="17">
        <v>1326</v>
      </c>
    </row>
    <row r="96" spans="1:5" x14ac:dyDescent="0.25">
      <c r="A96" s="13" t="s">
        <v>196</v>
      </c>
      <c r="B96" s="17">
        <v>1</v>
      </c>
      <c r="C96" s="17">
        <v>26</v>
      </c>
      <c r="D96" s="17">
        <v>25</v>
      </c>
      <c r="E96" s="17">
        <v>1254</v>
      </c>
    </row>
    <row r="97" spans="1:5" x14ac:dyDescent="0.25">
      <c r="A97" s="13" t="s">
        <v>177</v>
      </c>
      <c r="B97" s="17">
        <v>2</v>
      </c>
      <c r="C97" s="17">
        <v>47</v>
      </c>
      <c r="D97" s="17">
        <v>41</v>
      </c>
      <c r="E97" s="17">
        <v>1540</v>
      </c>
    </row>
    <row r="98" spans="1:5" x14ac:dyDescent="0.25">
      <c r="A98" s="13" t="s">
        <v>189</v>
      </c>
      <c r="B98" s="17">
        <v>5</v>
      </c>
      <c r="C98" s="17">
        <v>126</v>
      </c>
      <c r="D98" s="17">
        <v>114</v>
      </c>
      <c r="E98" s="17">
        <v>6174</v>
      </c>
    </row>
    <row r="99" spans="1:5" x14ac:dyDescent="0.25">
      <c r="A99" s="13" t="s">
        <v>158</v>
      </c>
      <c r="B99" s="17">
        <v>10</v>
      </c>
      <c r="C99" s="17">
        <v>401</v>
      </c>
      <c r="D99" s="17">
        <v>353</v>
      </c>
      <c r="E99" s="17">
        <v>31175</v>
      </c>
    </row>
    <row r="100" spans="1:5" x14ac:dyDescent="0.25">
      <c r="A100" s="13" t="s">
        <v>192</v>
      </c>
      <c r="B100" s="17">
        <v>5</v>
      </c>
      <c r="C100" s="17">
        <v>241</v>
      </c>
      <c r="D100" s="17">
        <v>207</v>
      </c>
      <c r="E100" s="17">
        <v>13660</v>
      </c>
    </row>
    <row r="101" spans="1:5" x14ac:dyDescent="0.25">
      <c r="A101" s="13" t="s">
        <v>165</v>
      </c>
      <c r="B101" s="17">
        <v>1</v>
      </c>
      <c r="C101" s="17">
        <v>1</v>
      </c>
      <c r="D101" s="17">
        <v>0</v>
      </c>
      <c r="E101" s="17">
        <v>4513</v>
      </c>
    </row>
    <row r="102" spans="1:5" x14ac:dyDescent="0.25">
      <c r="A102" s="13" t="s">
        <v>156</v>
      </c>
      <c r="B102" s="17">
        <v>5</v>
      </c>
      <c r="C102" s="17">
        <v>339</v>
      </c>
      <c r="D102" s="17">
        <v>295</v>
      </c>
      <c r="E102" s="17">
        <v>33441</v>
      </c>
    </row>
    <row r="103" spans="1:5" x14ac:dyDescent="0.25">
      <c r="A103" s="13" t="s">
        <v>155</v>
      </c>
      <c r="B103" s="17">
        <v>4</v>
      </c>
      <c r="C103" s="17">
        <v>134</v>
      </c>
      <c r="D103" s="17">
        <v>121</v>
      </c>
      <c r="E103" s="17">
        <v>18109</v>
      </c>
    </row>
    <row r="104" spans="1:5" x14ac:dyDescent="0.25">
      <c r="A104" s="13" t="s">
        <v>180</v>
      </c>
      <c r="B104" s="17">
        <v>3</v>
      </c>
      <c r="C104" s="17">
        <v>44</v>
      </c>
      <c r="D104" s="17">
        <v>37</v>
      </c>
      <c r="E104" s="17">
        <v>2006</v>
      </c>
    </row>
    <row r="105" spans="1:5" x14ac:dyDescent="0.25">
      <c r="A105" s="13" t="s">
        <v>157</v>
      </c>
      <c r="B105" s="17">
        <v>11</v>
      </c>
      <c r="C105" s="17">
        <v>383</v>
      </c>
      <c r="D105" s="17">
        <v>318</v>
      </c>
      <c r="E105" s="17">
        <v>29011</v>
      </c>
    </row>
    <row r="106" spans="1:5" x14ac:dyDescent="0.25">
      <c r="A106" s="13" t="s">
        <v>182</v>
      </c>
      <c r="B106" s="17">
        <v>1</v>
      </c>
      <c r="C106" s="17">
        <v>13</v>
      </c>
      <c r="D106" s="17">
        <v>10</v>
      </c>
      <c r="E106" s="17">
        <v>2215</v>
      </c>
    </row>
    <row r="107" spans="1:5" x14ac:dyDescent="0.25">
      <c r="A107" s="13" t="s">
        <v>160</v>
      </c>
      <c r="B107" s="17">
        <v>3</v>
      </c>
      <c r="C107" s="17">
        <v>112</v>
      </c>
      <c r="D107" s="17">
        <v>102</v>
      </c>
      <c r="E107" s="17">
        <v>7931</v>
      </c>
    </row>
    <row r="108" spans="1:5" x14ac:dyDescent="0.25">
      <c r="A108" s="13" t="s">
        <v>197</v>
      </c>
      <c r="B108" s="17">
        <v>2</v>
      </c>
      <c r="C108" s="17">
        <v>35</v>
      </c>
      <c r="D108" s="17">
        <v>28</v>
      </c>
      <c r="E108" s="17">
        <v>6455</v>
      </c>
    </row>
    <row r="109" spans="1:5" x14ac:dyDescent="0.25">
      <c r="A109" s="13" t="s">
        <v>184</v>
      </c>
      <c r="B109" s="17">
        <v>5</v>
      </c>
      <c r="C109" s="17">
        <v>138</v>
      </c>
      <c r="D109" s="17">
        <v>111</v>
      </c>
      <c r="E109" s="17">
        <v>5553</v>
      </c>
    </row>
    <row r="110" spans="1:5" x14ac:dyDescent="0.25">
      <c r="A110" s="13" t="s">
        <v>162</v>
      </c>
      <c r="B110" s="17">
        <v>2</v>
      </c>
      <c r="C110" s="17">
        <v>67</v>
      </c>
      <c r="D110" s="17">
        <v>60</v>
      </c>
      <c r="E110" s="17">
        <v>5006</v>
      </c>
    </row>
    <row r="111" spans="1:5" x14ac:dyDescent="0.25">
      <c r="A111" s="13" t="s">
        <v>194</v>
      </c>
      <c r="B111" s="17">
        <v>4</v>
      </c>
      <c r="C111" s="17">
        <v>143</v>
      </c>
      <c r="D111" s="17">
        <v>127</v>
      </c>
      <c r="E111" s="17">
        <v>6544</v>
      </c>
    </row>
    <row r="112" spans="1:5" x14ac:dyDescent="0.25">
      <c r="A112" s="13" t="s">
        <v>178</v>
      </c>
      <c r="B112" s="17">
        <v>2</v>
      </c>
      <c r="C112" s="17">
        <v>16</v>
      </c>
      <c r="D112" s="17">
        <v>15</v>
      </c>
      <c r="E112" s="17">
        <v>1895</v>
      </c>
    </row>
    <row r="113" spans="1:5" x14ac:dyDescent="0.25">
      <c r="A113" s="13" t="s">
        <v>172</v>
      </c>
      <c r="B113" s="17">
        <v>2</v>
      </c>
      <c r="C113" s="17">
        <v>81</v>
      </c>
      <c r="D113" s="17">
        <v>72</v>
      </c>
      <c r="E113" s="17">
        <v>1846</v>
      </c>
    </row>
    <row r="114" spans="1:5" x14ac:dyDescent="0.25">
      <c r="A114" s="13" t="s">
        <v>187</v>
      </c>
      <c r="B114" s="17">
        <v>3</v>
      </c>
      <c r="C114" s="17">
        <v>78</v>
      </c>
      <c r="D114" s="17">
        <v>69</v>
      </c>
      <c r="E114" s="17">
        <v>4447</v>
      </c>
    </row>
    <row r="115" spans="1:5" x14ac:dyDescent="0.25">
      <c r="A115" s="13" t="s">
        <v>159</v>
      </c>
      <c r="B115" s="17">
        <v>14</v>
      </c>
      <c r="C115" s="17">
        <v>408</v>
      </c>
      <c r="D115" s="17">
        <v>368</v>
      </c>
      <c r="E115" s="17">
        <v>35911</v>
      </c>
    </row>
    <row r="116" spans="1:5" x14ac:dyDescent="0.25">
      <c r="A116" s="13" t="s">
        <v>185</v>
      </c>
      <c r="B116" s="17">
        <v>3</v>
      </c>
      <c r="C116" s="17">
        <v>60</v>
      </c>
      <c r="D116" s="17">
        <v>54</v>
      </c>
      <c r="E116" s="17">
        <v>5623</v>
      </c>
    </row>
    <row r="117" spans="1:5" x14ac:dyDescent="0.25">
      <c r="A117" s="13" t="s">
        <v>181</v>
      </c>
      <c r="B117" s="17">
        <v>0</v>
      </c>
      <c r="C117" s="17">
        <v>0</v>
      </c>
      <c r="D117" s="17">
        <v>0</v>
      </c>
      <c r="E117" s="17">
        <v>2179</v>
      </c>
    </row>
    <row r="118" spans="1:5" x14ac:dyDescent="0.25">
      <c r="A118" s="13" t="s">
        <v>161</v>
      </c>
      <c r="B118" s="17">
        <v>6</v>
      </c>
      <c r="C118" s="17">
        <v>259</v>
      </c>
      <c r="D118" s="17">
        <v>199</v>
      </c>
      <c r="E118" s="17">
        <v>21691</v>
      </c>
    </row>
    <row r="119" spans="1:5" x14ac:dyDescent="0.25">
      <c r="A119" s="13" t="s">
        <v>171</v>
      </c>
      <c r="B119" s="17">
        <v>2</v>
      </c>
      <c r="C119" s="17">
        <v>18</v>
      </c>
      <c r="D119" s="17">
        <v>4</v>
      </c>
      <c r="E119" s="17">
        <v>2250</v>
      </c>
    </row>
    <row r="120" spans="1:5" x14ac:dyDescent="0.25">
      <c r="A120" s="13" t="s">
        <v>193</v>
      </c>
      <c r="B120" s="17">
        <v>2</v>
      </c>
      <c r="C120" s="17">
        <v>84</v>
      </c>
      <c r="D120" s="17">
        <v>78</v>
      </c>
      <c r="E120" s="17">
        <v>5597</v>
      </c>
    </row>
    <row r="121" spans="1:5" x14ac:dyDescent="0.25">
      <c r="A121" s="13" t="s">
        <v>195</v>
      </c>
      <c r="B121" s="17">
        <v>4</v>
      </c>
      <c r="C121" s="17">
        <v>40</v>
      </c>
      <c r="D121" s="17">
        <v>39</v>
      </c>
      <c r="E121" s="17">
        <v>2822</v>
      </c>
    </row>
    <row r="122" spans="1:5" x14ac:dyDescent="0.25">
      <c r="A122" s="13" t="s">
        <v>186</v>
      </c>
      <c r="B122" s="17">
        <v>2</v>
      </c>
      <c r="C122" s="17">
        <v>90</v>
      </c>
      <c r="D122" s="17">
        <v>75</v>
      </c>
      <c r="E122" s="17">
        <v>3128</v>
      </c>
    </row>
    <row r="123" spans="1:5" x14ac:dyDescent="0.25">
      <c r="A123" s="13" t="s">
        <v>163</v>
      </c>
      <c r="B123" s="17">
        <v>1</v>
      </c>
      <c r="C123" s="17">
        <v>29</v>
      </c>
      <c r="D123" s="17">
        <v>19</v>
      </c>
      <c r="E123" s="17">
        <v>8150</v>
      </c>
    </row>
    <row r="124" spans="1:5" x14ac:dyDescent="0.25">
      <c r="A124" s="13" t="s">
        <v>174</v>
      </c>
      <c r="B124" s="17">
        <v>1</v>
      </c>
      <c r="C124" s="17">
        <v>21</v>
      </c>
      <c r="D124" s="17">
        <v>15</v>
      </c>
      <c r="E124" s="17">
        <v>1606</v>
      </c>
    </row>
    <row r="125" spans="1:5" x14ac:dyDescent="0.25">
      <c r="A125" s="13" t="s">
        <v>169</v>
      </c>
      <c r="B125" s="17">
        <v>5</v>
      </c>
      <c r="C125" s="17">
        <v>76</v>
      </c>
      <c r="D125" s="17">
        <v>67</v>
      </c>
      <c r="E125" s="17">
        <v>6542</v>
      </c>
    </row>
    <row r="126" spans="1:5" x14ac:dyDescent="0.25">
      <c r="A126" s="13" t="s">
        <v>175</v>
      </c>
      <c r="B126" s="17">
        <v>7</v>
      </c>
      <c r="C126" s="17">
        <v>212</v>
      </c>
      <c r="D126" s="17">
        <v>190</v>
      </c>
      <c r="E126" s="17">
        <v>5722</v>
      </c>
    </row>
    <row r="127" spans="1:5" x14ac:dyDescent="0.25">
      <c r="A127" s="13" t="s">
        <v>200</v>
      </c>
      <c r="B127" s="17">
        <v>1</v>
      </c>
      <c r="C127" s="17">
        <v>42</v>
      </c>
      <c r="D127" s="17">
        <v>42</v>
      </c>
      <c r="E127" s="17">
        <v>1648</v>
      </c>
    </row>
    <row r="128" spans="1:5" x14ac:dyDescent="0.25">
      <c r="A128" s="13" t="s">
        <v>198</v>
      </c>
      <c r="B128" s="17">
        <v>0</v>
      </c>
      <c r="C128" s="17">
        <v>0</v>
      </c>
      <c r="D128" s="17">
        <v>0</v>
      </c>
      <c r="E128" s="17">
        <v>2142</v>
      </c>
    </row>
    <row r="129" spans="1:5" x14ac:dyDescent="0.25">
      <c r="A129" s="13" t="s">
        <v>191</v>
      </c>
      <c r="B129" s="17">
        <v>7</v>
      </c>
      <c r="C129" s="17">
        <v>271</v>
      </c>
      <c r="D129" s="17">
        <v>225</v>
      </c>
      <c r="E129" s="17">
        <v>13649</v>
      </c>
    </row>
    <row r="130" spans="1:5" x14ac:dyDescent="0.25">
      <c r="A130" s="13" t="s">
        <v>183</v>
      </c>
      <c r="B130" s="17">
        <v>3</v>
      </c>
      <c r="C130" s="17">
        <v>81</v>
      </c>
      <c r="D130" s="17">
        <v>73</v>
      </c>
      <c r="E130" s="17">
        <v>3529</v>
      </c>
    </row>
    <row r="131" spans="1:5" x14ac:dyDescent="0.25">
      <c r="A131" s="13" t="s">
        <v>167</v>
      </c>
      <c r="B131" s="17">
        <v>0</v>
      </c>
      <c r="C131" s="17">
        <v>0</v>
      </c>
      <c r="D131" s="17">
        <v>0</v>
      </c>
      <c r="E131" s="17">
        <v>3559</v>
      </c>
    </row>
    <row r="132" spans="1:5" x14ac:dyDescent="0.25">
      <c r="A132" s="13" t="s">
        <v>190</v>
      </c>
      <c r="B132" s="17">
        <v>6</v>
      </c>
      <c r="C132" s="17">
        <v>257</v>
      </c>
      <c r="D132" s="17">
        <v>216</v>
      </c>
      <c r="E132" s="17">
        <v>14827</v>
      </c>
    </row>
    <row r="133" spans="1:5" x14ac:dyDescent="0.25">
      <c r="A133" s="13" t="s">
        <v>188</v>
      </c>
      <c r="B133" s="17">
        <v>2</v>
      </c>
      <c r="C133" s="17">
        <v>90</v>
      </c>
      <c r="D133" s="17">
        <v>77</v>
      </c>
      <c r="E133" s="17">
        <v>5134</v>
      </c>
    </row>
    <row r="134" spans="1:5" x14ac:dyDescent="0.25">
      <c r="A134" s="13" t="s">
        <v>199</v>
      </c>
      <c r="B134" s="17">
        <v>1</v>
      </c>
      <c r="C134" s="17">
        <v>29</v>
      </c>
      <c r="D134" s="17">
        <v>29</v>
      </c>
      <c r="E134" s="17">
        <v>3311</v>
      </c>
    </row>
    <row r="135" spans="1:5" x14ac:dyDescent="0.25">
      <c r="A135" s="13" t="s">
        <v>170</v>
      </c>
      <c r="B135" s="17">
        <v>3</v>
      </c>
      <c r="C135" s="17">
        <v>73</v>
      </c>
      <c r="D135" s="17">
        <v>65</v>
      </c>
      <c r="E135" s="17">
        <v>4205</v>
      </c>
    </row>
    <row r="136" spans="1:5" x14ac:dyDescent="0.25">
      <c r="A136" s="13" t="s">
        <v>166</v>
      </c>
      <c r="B136" s="17">
        <v>2</v>
      </c>
      <c r="C136" s="17">
        <v>92</v>
      </c>
      <c r="D136" s="17">
        <v>80</v>
      </c>
      <c r="E136" s="17">
        <v>7247</v>
      </c>
    </row>
    <row r="137" spans="1:5" x14ac:dyDescent="0.25">
      <c r="A137" s="12" t="s">
        <v>98</v>
      </c>
      <c r="B137" s="17">
        <v>0</v>
      </c>
      <c r="C137" s="17">
        <v>0</v>
      </c>
      <c r="D137" s="17">
        <v>0</v>
      </c>
      <c r="E137" s="17">
        <v>0</v>
      </c>
    </row>
    <row r="138" spans="1:5" x14ac:dyDescent="0.25">
      <c r="A138" s="13" t="s">
        <v>99</v>
      </c>
      <c r="B138" s="17">
        <v>0</v>
      </c>
      <c r="C138" s="17">
        <v>0</v>
      </c>
      <c r="D138" s="17">
        <v>0</v>
      </c>
      <c r="E138" s="17">
        <v>0</v>
      </c>
    </row>
    <row r="139" spans="1:5" x14ac:dyDescent="0.25">
      <c r="A139" s="12" t="s">
        <v>26</v>
      </c>
      <c r="B139" s="17">
        <v>127</v>
      </c>
      <c r="C139" s="17">
        <v>4489</v>
      </c>
      <c r="D139" s="17">
        <v>3841</v>
      </c>
      <c r="E139" s="17">
        <v>272413</v>
      </c>
    </row>
    <row r="140" spans="1:5" x14ac:dyDescent="0.25">
      <c r="A140" s="13" t="s">
        <v>42</v>
      </c>
      <c r="B140" s="17">
        <v>3</v>
      </c>
      <c r="C140" s="17">
        <v>45</v>
      </c>
      <c r="D140" s="17">
        <v>39</v>
      </c>
      <c r="E140" s="17">
        <v>3759</v>
      </c>
    </row>
    <row r="141" spans="1:5" x14ac:dyDescent="0.25">
      <c r="A141" s="13" t="s">
        <v>49</v>
      </c>
      <c r="B141" s="17">
        <v>2</v>
      </c>
      <c r="C141" s="17">
        <v>29</v>
      </c>
      <c r="D141" s="17">
        <v>27</v>
      </c>
      <c r="E141" s="17">
        <v>3394</v>
      </c>
    </row>
    <row r="142" spans="1:5" x14ac:dyDescent="0.25">
      <c r="A142" s="13" t="s">
        <v>43</v>
      </c>
      <c r="B142" s="17">
        <v>1</v>
      </c>
      <c r="C142" s="17">
        <v>43</v>
      </c>
      <c r="D142" s="17">
        <v>32</v>
      </c>
      <c r="E142" s="17">
        <v>5992</v>
      </c>
    </row>
    <row r="143" spans="1:5" x14ac:dyDescent="0.25">
      <c r="A143" s="13" t="s">
        <v>51</v>
      </c>
      <c r="B143" s="17">
        <v>5</v>
      </c>
      <c r="C143" s="17">
        <v>152</v>
      </c>
      <c r="D143" s="17">
        <v>123</v>
      </c>
      <c r="E143" s="17">
        <v>2506</v>
      </c>
    </row>
    <row r="144" spans="1:5" x14ac:dyDescent="0.25">
      <c r="A144" s="13" t="s">
        <v>39</v>
      </c>
      <c r="B144" s="17">
        <v>3</v>
      </c>
      <c r="C144" s="17">
        <v>130</v>
      </c>
      <c r="D144" s="17">
        <v>111</v>
      </c>
      <c r="E144" s="17">
        <v>8773</v>
      </c>
    </row>
    <row r="145" spans="1:5" x14ac:dyDescent="0.25">
      <c r="A145" s="13" t="s">
        <v>44</v>
      </c>
      <c r="B145" s="17">
        <v>0</v>
      </c>
      <c r="C145" s="17">
        <v>0</v>
      </c>
      <c r="D145" s="17">
        <v>0</v>
      </c>
      <c r="E145" s="17">
        <v>2708</v>
      </c>
    </row>
    <row r="146" spans="1:5" x14ac:dyDescent="0.25">
      <c r="A146" s="13" t="s">
        <v>53</v>
      </c>
      <c r="B146" s="17">
        <v>7</v>
      </c>
      <c r="C146" s="17">
        <v>237</v>
      </c>
      <c r="D146" s="17">
        <v>205</v>
      </c>
      <c r="E146" s="17">
        <v>9409</v>
      </c>
    </row>
    <row r="147" spans="1:5" x14ac:dyDescent="0.25">
      <c r="A147" s="13" t="s">
        <v>34</v>
      </c>
      <c r="B147" s="17">
        <v>4</v>
      </c>
      <c r="C147" s="17">
        <v>111</v>
      </c>
      <c r="D147" s="17">
        <v>92</v>
      </c>
      <c r="E147" s="17">
        <v>5320</v>
      </c>
    </row>
    <row r="148" spans="1:5" x14ac:dyDescent="0.25">
      <c r="A148" s="13" t="s">
        <v>32</v>
      </c>
      <c r="B148" s="17">
        <v>4</v>
      </c>
      <c r="C148" s="17">
        <v>98</v>
      </c>
      <c r="D148" s="17">
        <v>79</v>
      </c>
      <c r="E148" s="17">
        <v>9031</v>
      </c>
    </row>
    <row r="149" spans="1:5" x14ac:dyDescent="0.25">
      <c r="A149" s="13" t="s">
        <v>52</v>
      </c>
      <c r="B149" s="17">
        <v>4</v>
      </c>
      <c r="C149" s="17">
        <v>123</v>
      </c>
      <c r="D149" s="17">
        <v>114</v>
      </c>
      <c r="E149" s="17">
        <v>13460</v>
      </c>
    </row>
    <row r="150" spans="1:5" x14ac:dyDescent="0.25">
      <c r="A150" s="13" t="s">
        <v>27</v>
      </c>
      <c r="B150" s="17">
        <v>6</v>
      </c>
      <c r="C150" s="17">
        <v>217</v>
      </c>
      <c r="D150" s="17">
        <v>179</v>
      </c>
      <c r="E150" s="17">
        <v>24578</v>
      </c>
    </row>
    <row r="151" spans="1:5" x14ac:dyDescent="0.25">
      <c r="A151" s="13" t="s">
        <v>28</v>
      </c>
      <c r="B151" s="17">
        <v>10</v>
      </c>
      <c r="C151" s="17">
        <v>371</v>
      </c>
      <c r="D151" s="17">
        <v>329</v>
      </c>
      <c r="E151" s="17">
        <v>33163</v>
      </c>
    </row>
    <row r="152" spans="1:5" x14ac:dyDescent="0.25">
      <c r="A152" s="13" t="s">
        <v>41</v>
      </c>
      <c r="B152" s="17">
        <v>3</v>
      </c>
      <c r="C152" s="17">
        <v>118</v>
      </c>
      <c r="D152" s="17">
        <v>101</v>
      </c>
      <c r="E152" s="17">
        <v>7196</v>
      </c>
    </row>
    <row r="153" spans="1:5" x14ac:dyDescent="0.25">
      <c r="A153" s="13" t="s">
        <v>31</v>
      </c>
      <c r="B153" s="17">
        <v>3</v>
      </c>
      <c r="C153" s="17">
        <v>102</v>
      </c>
      <c r="D153" s="17">
        <v>93</v>
      </c>
      <c r="E153" s="17">
        <v>2435</v>
      </c>
    </row>
    <row r="154" spans="1:5" x14ac:dyDescent="0.25">
      <c r="A154" s="13" t="s">
        <v>48</v>
      </c>
      <c r="B154" s="17">
        <v>2</v>
      </c>
      <c r="C154" s="17">
        <v>74</v>
      </c>
      <c r="D154" s="17">
        <v>67</v>
      </c>
      <c r="E154" s="17">
        <v>2168</v>
      </c>
    </row>
    <row r="155" spans="1:5" x14ac:dyDescent="0.25">
      <c r="A155" s="13" t="s">
        <v>36</v>
      </c>
      <c r="B155" s="17">
        <v>2</v>
      </c>
      <c r="C155" s="17">
        <v>45</v>
      </c>
      <c r="D155" s="17">
        <v>33</v>
      </c>
      <c r="E155" s="17">
        <v>4380</v>
      </c>
    </row>
    <row r="156" spans="1:5" x14ac:dyDescent="0.25">
      <c r="A156" s="13" t="s">
        <v>38</v>
      </c>
      <c r="B156" s="17">
        <v>6</v>
      </c>
      <c r="C156" s="17">
        <v>226</v>
      </c>
      <c r="D156" s="17">
        <v>193</v>
      </c>
      <c r="E156" s="17">
        <v>9759</v>
      </c>
    </row>
    <row r="157" spans="1:5" x14ac:dyDescent="0.25">
      <c r="A157" s="13" t="s">
        <v>46</v>
      </c>
      <c r="B157" s="17">
        <v>2</v>
      </c>
      <c r="C157" s="17">
        <v>69</v>
      </c>
      <c r="D157" s="17">
        <v>58</v>
      </c>
      <c r="E157" s="17">
        <v>7193</v>
      </c>
    </row>
    <row r="158" spans="1:5" x14ac:dyDescent="0.25">
      <c r="A158" s="13" t="s">
        <v>47</v>
      </c>
      <c r="B158" s="17">
        <v>3</v>
      </c>
      <c r="C158" s="17">
        <v>69</v>
      </c>
      <c r="D158" s="17">
        <v>58</v>
      </c>
      <c r="E158" s="17">
        <v>5950</v>
      </c>
    </row>
    <row r="159" spans="1:5" x14ac:dyDescent="0.25">
      <c r="A159" s="13" t="s">
        <v>37</v>
      </c>
      <c r="B159" s="17">
        <v>4</v>
      </c>
      <c r="C159" s="17">
        <v>125</v>
      </c>
      <c r="D159" s="17">
        <v>104</v>
      </c>
      <c r="E159" s="17">
        <v>7626</v>
      </c>
    </row>
    <row r="160" spans="1:5" x14ac:dyDescent="0.25">
      <c r="A160" s="13" t="s">
        <v>45</v>
      </c>
      <c r="B160" s="17">
        <v>2</v>
      </c>
      <c r="C160" s="17">
        <v>44</v>
      </c>
      <c r="D160" s="17">
        <v>36</v>
      </c>
      <c r="E160" s="17">
        <v>3077</v>
      </c>
    </row>
    <row r="161" spans="1:5" x14ac:dyDescent="0.25">
      <c r="A161" s="13" t="s">
        <v>33</v>
      </c>
      <c r="B161" s="17">
        <v>5</v>
      </c>
      <c r="C161" s="17">
        <v>204</v>
      </c>
      <c r="D161" s="17">
        <v>170</v>
      </c>
      <c r="E161" s="17">
        <v>8862</v>
      </c>
    </row>
    <row r="162" spans="1:5" x14ac:dyDescent="0.25">
      <c r="A162" s="13" t="s">
        <v>30</v>
      </c>
      <c r="B162" s="17">
        <v>4</v>
      </c>
      <c r="C162" s="17">
        <v>111</v>
      </c>
      <c r="D162" s="17">
        <v>101</v>
      </c>
      <c r="E162" s="17">
        <v>3048</v>
      </c>
    </row>
    <row r="163" spans="1:5" x14ac:dyDescent="0.25">
      <c r="A163" s="13" t="s">
        <v>40</v>
      </c>
      <c r="B163" s="17">
        <v>6</v>
      </c>
      <c r="C163" s="17">
        <v>177</v>
      </c>
      <c r="D163" s="17">
        <v>150</v>
      </c>
      <c r="E163" s="17">
        <v>7242</v>
      </c>
    </row>
    <row r="164" spans="1:5" x14ac:dyDescent="0.25">
      <c r="A164" s="13" t="s">
        <v>50</v>
      </c>
      <c r="B164" s="17">
        <v>7</v>
      </c>
      <c r="C164" s="17">
        <v>272</v>
      </c>
      <c r="D164" s="17">
        <v>248</v>
      </c>
      <c r="E164" s="17">
        <v>11131</v>
      </c>
    </row>
    <row r="165" spans="1:5" x14ac:dyDescent="0.25">
      <c r="A165" s="13" t="s">
        <v>35</v>
      </c>
      <c r="B165" s="17">
        <v>5</v>
      </c>
      <c r="C165" s="17">
        <v>162</v>
      </c>
      <c r="D165" s="17">
        <v>145</v>
      </c>
      <c r="E165" s="17">
        <v>11055</v>
      </c>
    </row>
    <row r="166" spans="1:5" x14ac:dyDescent="0.25">
      <c r="A166" s="13" t="s">
        <v>29</v>
      </c>
      <c r="B166" s="17">
        <v>24</v>
      </c>
      <c r="C166" s="17">
        <v>1135</v>
      </c>
      <c r="D166" s="17">
        <v>954</v>
      </c>
      <c r="E166" s="17">
        <v>59198</v>
      </c>
    </row>
    <row r="167" spans="1:5" x14ac:dyDescent="0.25">
      <c r="A167" s="12" t="s">
        <v>54</v>
      </c>
      <c r="B167" s="17">
        <v>113</v>
      </c>
      <c r="C167" s="17">
        <v>3290</v>
      </c>
      <c r="D167" s="17">
        <v>2900</v>
      </c>
      <c r="E167" s="17">
        <v>243582</v>
      </c>
    </row>
    <row r="168" spans="1:5" x14ac:dyDescent="0.25">
      <c r="A168" s="13" t="s">
        <v>63</v>
      </c>
      <c r="B168" s="17">
        <v>3</v>
      </c>
      <c r="C168" s="17">
        <v>77</v>
      </c>
      <c r="D168" s="17">
        <v>63</v>
      </c>
      <c r="E168" s="17">
        <v>7465</v>
      </c>
    </row>
    <row r="169" spans="1:5" x14ac:dyDescent="0.25">
      <c r="A169" s="13" t="s">
        <v>93</v>
      </c>
      <c r="B169" s="17">
        <v>5</v>
      </c>
      <c r="C169" s="17">
        <v>116</v>
      </c>
      <c r="D169" s="17">
        <v>105</v>
      </c>
      <c r="E169" s="17">
        <v>4542</v>
      </c>
    </row>
    <row r="170" spans="1:5" x14ac:dyDescent="0.25">
      <c r="A170" s="13" t="s">
        <v>77</v>
      </c>
      <c r="B170" s="17">
        <v>0</v>
      </c>
      <c r="C170" s="17">
        <v>0</v>
      </c>
      <c r="D170" s="17">
        <v>0</v>
      </c>
      <c r="E170" s="17">
        <v>1059</v>
      </c>
    </row>
    <row r="171" spans="1:5" x14ac:dyDescent="0.25">
      <c r="A171" s="13" t="s">
        <v>57</v>
      </c>
      <c r="B171" s="17">
        <v>2</v>
      </c>
      <c r="C171" s="17">
        <v>15</v>
      </c>
      <c r="D171" s="17">
        <v>12</v>
      </c>
      <c r="E171" s="17">
        <v>1374</v>
      </c>
    </row>
    <row r="172" spans="1:5" x14ac:dyDescent="0.25">
      <c r="A172" s="13" t="s">
        <v>55</v>
      </c>
      <c r="B172" s="17">
        <v>14</v>
      </c>
      <c r="C172" s="17">
        <v>466</v>
      </c>
      <c r="D172" s="17">
        <v>396</v>
      </c>
      <c r="E172" s="17">
        <v>53725</v>
      </c>
    </row>
    <row r="173" spans="1:5" x14ac:dyDescent="0.25">
      <c r="A173" s="13" t="s">
        <v>59</v>
      </c>
      <c r="B173" s="17">
        <v>3</v>
      </c>
      <c r="C173" s="17">
        <v>146</v>
      </c>
      <c r="D173" s="17">
        <v>135</v>
      </c>
      <c r="E173" s="17">
        <v>7838</v>
      </c>
    </row>
    <row r="174" spans="1:5" x14ac:dyDescent="0.25">
      <c r="A174" s="13" t="s">
        <v>90</v>
      </c>
      <c r="B174" s="17">
        <v>1</v>
      </c>
      <c r="C174" s="17">
        <v>23</v>
      </c>
      <c r="D174" s="17">
        <v>23</v>
      </c>
      <c r="E174" s="17">
        <v>2617</v>
      </c>
    </row>
    <row r="175" spans="1:5" x14ac:dyDescent="0.25">
      <c r="A175" s="13" t="s">
        <v>68</v>
      </c>
      <c r="B175" s="17">
        <v>1</v>
      </c>
      <c r="C175" s="17">
        <v>24</v>
      </c>
      <c r="D175" s="17">
        <v>23</v>
      </c>
      <c r="E175" s="17">
        <v>1447</v>
      </c>
    </row>
    <row r="176" spans="1:5" x14ac:dyDescent="0.25">
      <c r="A176" s="13" t="s">
        <v>83</v>
      </c>
      <c r="B176" s="17">
        <v>1</v>
      </c>
      <c r="C176" s="17">
        <v>20</v>
      </c>
      <c r="D176" s="17">
        <v>20</v>
      </c>
      <c r="E176" s="17">
        <v>1362</v>
      </c>
    </row>
    <row r="177" spans="1:5" x14ac:dyDescent="0.25">
      <c r="A177" s="13" t="s">
        <v>79</v>
      </c>
      <c r="B177" s="17">
        <v>6</v>
      </c>
      <c r="C177" s="17">
        <v>137</v>
      </c>
      <c r="D177" s="17">
        <v>115</v>
      </c>
      <c r="E177" s="17">
        <v>9805</v>
      </c>
    </row>
    <row r="178" spans="1:5" x14ac:dyDescent="0.25">
      <c r="A178" s="13" t="s">
        <v>86</v>
      </c>
      <c r="B178" s="17">
        <v>1</v>
      </c>
      <c r="C178" s="17">
        <v>15</v>
      </c>
      <c r="D178" s="17">
        <v>14</v>
      </c>
      <c r="E178" s="17">
        <v>1266</v>
      </c>
    </row>
    <row r="179" spans="1:5" x14ac:dyDescent="0.25">
      <c r="A179" s="13" t="s">
        <v>76</v>
      </c>
      <c r="B179" s="17">
        <v>1</v>
      </c>
      <c r="C179" s="17">
        <v>0</v>
      </c>
      <c r="D179" s="17">
        <v>0</v>
      </c>
      <c r="E179" s="17">
        <v>2003</v>
      </c>
    </row>
    <row r="180" spans="1:5" x14ac:dyDescent="0.25">
      <c r="A180" s="13" t="s">
        <v>66</v>
      </c>
      <c r="B180" s="17">
        <v>1</v>
      </c>
      <c r="C180" s="17">
        <v>10</v>
      </c>
      <c r="D180" s="17">
        <v>9</v>
      </c>
      <c r="E180" s="17">
        <v>1430</v>
      </c>
    </row>
    <row r="181" spans="1:5" x14ac:dyDescent="0.25">
      <c r="A181" s="13" t="s">
        <v>89</v>
      </c>
      <c r="B181" s="17">
        <v>5</v>
      </c>
      <c r="C181" s="17">
        <v>215</v>
      </c>
      <c r="D181" s="17">
        <v>187</v>
      </c>
      <c r="E181" s="17">
        <v>8400</v>
      </c>
    </row>
    <row r="182" spans="1:5" x14ac:dyDescent="0.25">
      <c r="A182" s="13" t="s">
        <v>95</v>
      </c>
      <c r="B182" s="17">
        <v>0</v>
      </c>
      <c r="C182" s="17">
        <v>0</v>
      </c>
      <c r="D182" s="17">
        <v>0</v>
      </c>
      <c r="E182" s="17">
        <v>2786</v>
      </c>
    </row>
    <row r="183" spans="1:5" x14ac:dyDescent="0.25">
      <c r="A183" s="13" t="s">
        <v>67</v>
      </c>
      <c r="B183" s="17">
        <v>1</v>
      </c>
      <c r="C183" s="17">
        <v>11</v>
      </c>
      <c r="D183" s="17">
        <v>7</v>
      </c>
      <c r="E183" s="17">
        <v>1274</v>
      </c>
    </row>
    <row r="184" spans="1:5" x14ac:dyDescent="0.25">
      <c r="A184" s="13" t="s">
        <v>70</v>
      </c>
      <c r="B184" s="17">
        <v>3</v>
      </c>
      <c r="C184" s="17">
        <v>100</v>
      </c>
      <c r="D184" s="17">
        <v>76</v>
      </c>
      <c r="E184" s="17">
        <v>4485</v>
      </c>
    </row>
    <row r="185" spans="1:5" x14ac:dyDescent="0.25">
      <c r="A185" s="13" t="s">
        <v>62</v>
      </c>
      <c r="B185" s="17">
        <v>0</v>
      </c>
      <c r="C185" s="17">
        <v>0</v>
      </c>
      <c r="D185" s="17">
        <v>0</v>
      </c>
      <c r="E185" s="17">
        <v>1888</v>
      </c>
    </row>
    <row r="186" spans="1:5" x14ac:dyDescent="0.25">
      <c r="A186" s="13" t="s">
        <v>64</v>
      </c>
      <c r="B186" s="17">
        <v>1</v>
      </c>
      <c r="C186" s="17">
        <v>41</v>
      </c>
      <c r="D186" s="17">
        <v>40</v>
      </c>
      <c r="E186" s="17">
        <v>2354</v>
      </c>
    </row>
    <row r="187" spans="1:5" x14ac:dyDescent="0.25">
      <c r="A187" s="13" t="s">
        <v>72</v>
      </c>
      <c r="B187" s="17">
        <v>1</v>
      </c>
      <c r="C187" s="17">
        <v>0</v>
      </c>
      <c r="D187" s="17">
        <v>0</v>
      </c>
      <c r="E187" s="17">
        <v>1948</v>
      </c>
    </row>
    <row r="188" spans="1:5" x14ac:dyDescent="0.25">
      <c r="A188" s="13" t="s">
        <v>82</v>
      </c>
      <c r="B188" s="17">
        <v>4</v>
      </c>
      <c r="C188" s="17">
        <v>78</v>
      </c>
      <c r="D188" s="17">
        <v>64</v>
      </c>
      <c r="E188" s="17">
        <v>2067</v>
      </c>
    </row>
    <row r="189" spans="1:5" x14ac:dyDescent="0.25">
      <c r="A189" s="13" t="s">
        <v>75</v>
      </c>
      <c r="B189" s="17">
        <v>7</v>
      </c>
      <c r="C189" s="17">
        <v>162</v>
      </c>
      <c r="D189" s="17">
        <v>143</v>
      </c>
      <c r="E189" s="17">
        <v>6104</v>
      </c>
    </row>
    <row r="190" spans="1:5" x14ac:dyDescent="0.25">
      <c r="A190" s="13" t="s">
        <v>94</v>
      </c>
      <c r="B190" s="17">
        <v>0</v>
      </c>
      <c r="C190" s="17">
        <v>0</v>
      </c>
      <c r="D190" s="17">
        <v>0</v>
      </c>
      <c r="E190" s="17">
        <v>969</v>
      </c>
    </row>
    <row r="191" spans="1:5" x14ac:dyDescent="0.25">
      <c r="A191" s="13" t="s">
        <v>56</v>
      </c>
      <c r="B191" s="17">
        <v>8</v>
      </c>
      <c r="C191" s="17">
        <v>279</v>
      </c>
      <c r="D191" s="17">
        <v>258</v>
      </c>
      <c r="E191" s="17">
        <v>21591</v>
      </c>
    </row>
    <row r="192" spans="1:5" x14ac:dyDescent="0.25">
      <c r="A192" s="13" t="s">
        <v>69</v>
      </c>
      <c r="B192" s="17">
        <v>0</v>
      </c>
      <c r="C192" s="17">
        <v>0</v>
      </c>
      <c r="D192" s="17">
        <v>0</v>
      </c>
      <c r="E192" s="17">
        <v>1770</v>
      </c>
    </row>
    <row r="193" spans="1:5" x14ac:dyDescent="0.25">
      <c r="A193" s="13" t="s">
        <v>71</v>
      </c>
      <c r="B193" s="17">
        <v>8</v>
      </c>
      <c r="C193" s="17">
        <v>340</v>
      </c>
      <c r="D193" s="17">
        <v>305</v>
      </c>
      <c r="E193" s="17">
        <v>25927</v>
      </c>
    </row>
    <row r="194" spans="1:5" x14ac:dyDescent="0.25">
      <c r="A194" s="13" t="s">
        <v>74</v>
      </c>
      <c r="B194" s="17">
        <v>0</v>
      </c>
      <c r="C194" s="17">
        <v>0</v>
      </c>
      <c r="D194" s="17">
        <v>0</v>
      </c>
      <c r="E194" s="17">
        <v>1160</v>
      </c>
    </row>
    <row r="195" spans="1:5" x14ac:dyDescent="0.25">
      <c r="A195" s="13" t="s">
        <v>84</v>
      </c>
      <c r="B195" s="17">
        <v>0</v>
      </c>
      <c r="C195" s="17">
        <v>0</v>
      </c>
      <c r="D195" s="17">
        <v>0</v>
      </c>
      <c r="E195" s="17">
        <v>458</v>
      </c>
    </row>
    <row r="196" spans="1:5" x14ac:dyDescent="0.25">
      <c r="A196" s="13" t="s">
        <v>78</v>
      </c>
      <c r="B196" s="17">
        <v>1</v>
      </c>
      <c r="C196" s="17">
        <v>37</v>
      </c>
      <c r="D196" s="17">
        <v>37</v>
      </c>
      <c r="E196" s="17">
        <v>4822</v>
      </c>
    </row>
    <row r="197" spans="1:5" x14ac:dyDescent="0.25">
      <c r="A197" s="13" t="s">
        <v>92</v>
      </c>
      <c r="B197" s="17">
        <v>6</v>
      </c>
      <c r="C197" s="17">
        <v>174</v>
      </c>
      <c r="D197" s="17">
        <v>164</v>
      </c>
      <c r="E197" s="17">
        <v>10781</v>
      </c>
    </row>
    <row r="198" spans="1:5" x14ac:dyDescent="0.25">
      <c r="A198" s="13" t="s">
        <v>81</v>
      </c>
      <c r="B198" s="17">
        <v>2</v>
      </c>
      <c r="C198" s="17">
        <v>70</v>
      </c>
      <c r="D198" s="17">
        <v>68</v>
      </c>
      <c r="E198" s="17">
        <v>2662</v>
      </c>
    </row>
    <row r="199" spans="1:5" x14ac:dyDescent="0.25">
      <c r="A199" s="13" t="s">
        <v>58</v>
      </c>
      <c r="B199" s="17">
        <v>2</v>
      </c>
      <c r="C199" s="17">
        <v>54</v>
      </c>
      <c r="D199" s="17">
        <v>49</v>
      </c>
      <c r="E199" s="17">
        <v>1979</v>
      </c>
    </row>
    <row r="200" spans="1:5" x14ac:dyDescent="0.25">
      <c r="A200" s="13" t="s">
        <v>80</v>
      </c>
      <c r="B200" s="17">
        <v>2</v>
      </c>
      <c r="C200" s="17">
        <v>50</v>
      </c>
      <c r="D200" s="17">
        <v>47</v>
      </c>
      <c r="E200" s="17">
        <v>1851</v>
      </c>
    </row>
    <row r="201" spans="1:5" x14ac:dyDescent="0.25">
      <c r="A201" s="13" t="s">
        <v>73</v>
      </c>
      <c r="B201" s="17">
        <v>0</v>
      </c>
      <c r="C201" s="17">
        <v>0</v>
      </c>
      <c r="D201" s="17">
        <v>0</v>
      </c>
      <c r="E201" s="17">
        <v>463</v>
      </c>
    </row>
    <row r="202" spans="1:5" x14ac:dyDescent="0.25">
      <c r="A202" s="13" t="s">
        <v>65</v>
      </c>
      <c r="B202" s="17">
        <v>3</v>
      </c>
      <c r="C202" s="17">
        <v>141</v>
      </c>
      <c r="D202" s="17">
        <v>131</v>
      </c>
      <c r="E202" s="17">
        <v>13475</v>
      </c>
    </row>
    <row r="203" spans="1:5" x14ac:dyDescent="0.25">
      <c r="A203" s="13" t="s">
        <v>60</v>
      </c>
      <c r="B203" s="17">
        <v>2</v>
      </c>
      <c r="C203" s="17">
        <v>48</v>
      </c>
      <c r="D203" s="17">
        <v>39</v>
      </c>
      <c r="E203" s="17">
        <v>1207</v>
      </c>
    </row>
    <row r="204" spans="1:5" x14ac:dyDescent="0.25">
      <c r="A204" s="13" t="s">
        <v>87</v>
      </c>
      <c r="B204" s="17">
        <v>8</v>
      </c>
      <c r="C204" s="17">
        <v>177</v>
      </c>
      <c r="D204" s="17">
        <v>149</v>
      </c>
      <c r="E204" s="17">
        <v>11582</v>
      </c>
    </row>
    <row r="205" spans="1:5" x14ac:dyDescent="0.25">
      <c r="A205" s="13" t="s">
        <v>61</v>
      </c>
      <c r="B205" s="17">
        <v>1</v>
      </c>
      <c r="C205" s="17">
        <v>23</v>
      </c>
      <c r="D205" s="17">
        <v>17</v>
      </c>
      <c r="E205" s="17">
        <v>470</v>
      </c>
    </row>
    <row r="206" spans="1:5" x14ac:dyDescent="0.25">
      <c r="A206" s="13" t="s">
        <v>85</v>
      </c>
      <c r="B206" s="17">
        <v>0</v>
      </c>
      <c r="C206" s="17">
        <v>0</v>
      </c>
      <c r="D206" s="17">
        <v>0</v>
      </c>
      <c r="E206" s="17">
        <v>677</v>
      </c>
    </row>
    <row r="207" spans="1:5" x14ac:dyDescent="0.25">
      <c r="A207" s="13" t="s">
        <v>88</v>
      </c>
      <c r="B207" s="17">
        <v>7</v>
      </c>
      <c r="C207" s="17">
        <v>196</v>
      </c>
      <c r="D207" s="17">
        <v>163</v>
      </c>
      <c r="E207" s="17">
        <v>9871</v>
      </c>
    </row>
    <row r="208" spans="1:5" x14ac:dyDescent="0.25">
      <c r="A208" s="13" t="s">
        <v>91</v>
      </c>
      <c r="B208" s="17">
        <v>2</v>
      </c>
      <c r="C208" s="17">
        <v>45</v>
      </c>
      <c r="D208" s="17">
        <v>41</v>
      </c>
      <c r="E208" s="17">
        <v>4628</v>
      </c>
    </row>
    <row r="209" spans="1:5" x14ac:dyDescent="0.25">
      <c r="A209" s="12" t="s">
        <v>0</v>
      </c>
      <c r="B209" s="17">
        <v>112</v>
      </c>
      <c r="C209" s="17">
        <v>7084</v>
      </c>
      <c r="D209" s="17">
        <v>6173</v>
      </c>
      <c r="E209" s="17">
        <v>724290</v>
      </c>
    </row>
    <row r="210" spans="1:5" x14ac:dyDescent="0.25">
      <c r="A210" s="13" t="s">
        <v>1</v>
      </c>
      <c r="B210" s="17">
        <v>112</v>
      </c>
      <c r="C210" s="17">
        <v>7084</v>
      </c>
      <c r="D210" s="17">
        <v>6173</v>
      </c>
      <c r="E210" s="17">
        <v>724290</v>
      </c>
    </row>
    <row r="211" spans="1:5" x14ac:dyDescent="0.25">
      <c r="A211" s="12" t="s">
        <v>2</v>
      </c>
      <c r="B211" s="17">
        <v>147</v>
      </c>
      <c r="C211" s="17">
        <v>5855</v>
      </c>
      <c r="D211" s="17">
        <v>4961</v>
      </c>
      <c r="E211" s="17">
        <v>504496</v>
      </c>
    </row>
    <row r="212" spans="1:5" x14ac:dyDescent="0.25">
      <c r="A212" s="13" t="s">
        <v>9</v>
      </c>
      <c r="B212" s="17">
        <v>0</v>
      </c>
      <c r="C212" s="17">
        <v>0</v>
      </c>
      <c r="D212" s="17">
        <v>0</v>
      </c>
      <c r="E212" s="17">
        <v>2905</v>
      </c>
    </row>
    <row r="213" spans="1:5" x14ac:dyDescent="0.25">
      <c r="A213" s="13" t="s">
        <v>21</v>
      </c>
      <c r="B213" s="17">
        <v>0</v>
      </c>
      <c r="C213" s="17">
        <v>0</v>
      </c>
      <c r="D213" s="17">
        <v>0</v>
      </c>
      <c r="E213" s="17">
        <v>893</v>
      </c>
    </row>
    <row r="214" spans="1:5" x14ac:dyDescent="0.25">
      <c r="A214" s="13" t="s">
        <v>3</v>
      </c>
      <c r="B214" s="17">
        <v>8</v>
      </c>
      <c r="C214" s="17">
        <v>243</v>
      </c>
      <c r="D214" s="17">
        <v>213</v>
      </c>
      <c r="E214" s="17">
        <v>15375</v>
      </c>
    </row>
    <row r="215" spans="1:5" x14ac:dyDescent="0.25">
      <c r="A215" s="13" t="s">
        <v>13</v>
      </c>
      <c r="B215" s="17">
        <v>3</v>
      </c>
      <c r="C215" s="17">
        <v>120</v>
      </c>
      <c r="D215" s="17">
        <v>107</v>
      </c>
      <c r="E215" s="17">
        <v>12536</v>
      </c>
    </row>
    <row r="216" spans="1:5" x14ac:dyDescent="0.25">
      <c r="A216" s="13" t="s">
        <v>5</v>
      </c>
      <c r="B216" s="17">
        <v>10</v>
      </c>
      <c r="C216" s="17">
        <v>461</v>
      </c>
      <c r="D216" s="17">
        <v>384</v>
      </c>
      <c r="E216" s="17">
        <v>38441</v>
      </c>
    </row>
    <row r="217" spans="1:5" x14ac:dyDescent="0.25">
      <c r="A217" s="13" t="s">
        <v>17</v>
      </c>
      <c r="B217" s="17">
        <v>0</v>
      </c>
      <c r="C217" s="17">
        <v>0</v>
      </c>
      <c r="D217" s="17">
        <v>0</v>
      </c>
      <c r="E217" s="17">
        <v>2681</v>
      </c>
    </row>
    <row r="218" spans="1:5" x14ac:dyDescent="0.25">
      <c r="A218" s="13" t="s">
        <v>10</v>
      </c>
      <c r="B218" s="17">
        <v>5</v>
      </c>
      <c r="C218" s="17">
        <v>168</v>
      </c>
      <c r="D218" s="17">
        <v>151</v>
      </c>
      <c r="E218" s="17">
        <v>20067</v>
      </c>
    </row>
    <row r="219" spans="1:5" x14ac:dyDescent="0.25">
      <c r="A219" s="13" t="s">
        <v>23</v>
      </c>
      <c r="B219" s="17">
        <v>19</v>
      </c>
      <c r="C219" s="17">
        <v>745</v>
      </c>
      <c r="D219" s="17">
        <v>644</v>
      </c>
      <c r="E219" s="17">
        <v>43723</v>
      </c>
    </row>
    <row r="220" spans="1:5" x14ac:dyDescent="0.25">
      <c r="A220" s="13" t="s">
        <v>11</v>
      </c>
      <c r="B220" s="17">
        <v>7</v>
      </c>
      <c r="C220" s="17">
        <v>304</v>
      </c>
      <c r="D220" s="17">
        <v>266</v>
      </c>
      <c r="E220" s="17">
        <v>21186</v>
      </c>
    </row>
    <row r="221" spans="1:5" x14ac:dyDescent="0.25">
      <c r="A221" s="13" t="s">
        <v>20</v>
      </c>
      <c r="B221" s="17">
        <v>2</v>
      </c>
      <c r="C221" s="17">
        <v>16</v>
      </c>
      <c r="D221" s="17">
        <v>15</v>
      </c>
      <c r="E221" s="17">
        <v>570</v>
      </c>
    </row>
    <row r="222" spans="1:5" x14ac:dyDescent="0.25">
      <c r="A222" s="13" t="s">
        <v>8</v>
      </c>
      <c r="B222" s="17">
        <v>2</v>
      </c>
      <c r="C222" s="17">
        <v>57</v>
      </c>
      <c r="D222" s="17">
        <v>46</v>
      </c>
      <c r="E222" s="17">
        <v>3259</v>
      </c>
    </row>
    <row r="223" spans="1:5" x14ac:dyDescent="0.25">
      <c r="A223" s="13" t="s">
        <v>15</v>
      </c>
      <c r="B223" s="17">
        <v>3</v>
      </c>
      <c r="C223" s="17">
        <v>52</v>
      </c>
      <c r="D223" s="17">
        <v>43</v>
      </c>
      <c r="E223" s="17">
        <v>11795</v>
      </c>
    </row>
    <row r="224" spans="1:5" x14ac:dyDescent="0.25">
      <c r="A224" s="13" t="s">
        <v>6</v>
      </c>
      <c r="B224" s="17">
        <v>18</v>
      </c>
      <c r="C224" s="17">
        <v>770</v>
      </c>
      <c r="D224" s="17">
        <v>643</v>
      </c>
      <c r="E224" s="17">
        <v>84908</v>
      </c>
    </row>
    <row r="225" spans="1:5" x14ac:dyDescent="0.25">
      <c r="A225" s="13" t="s">
        <v>19</v>
      </c>
      <c r="B225" s="17">
        <v>3</v>
      </c>
      <c r="C225" s="17">
        <v>24</v>
      </c>
      <c r="D225" s="17">
        <v>23</v>
      </c>
      <c r="E225" s="17">
        <v>4600</v>
      </c>
    </row>
    <row r="226" spans="1:5" x14ac:dyDescent="0.25">
      <c r="A226" s="13" t="s">
        <v>7</v>
      </c>
      <c r="B226" s="17">
        <v>2</v>
      </c>
      <c r="C226" s="17">
        <v>110</v>
      </c>
      <c r="D226" s="17">
        <v>97</v>
      </c>
      <c r="E226" s="17">
        <v>3371</v>
      </c>
    </row>
    <row r="227" spans="1:5" x14ac:dyDescent="0.25">
      <c r="A227" s="13" t="s">
        <v>14</v>
      </c>
      <c r="B227" s="17">
        <v>3</v>
      </c>
      <c r="C227" s="17">
        <v>170</v>
      </c>
      <c r="D227" s="17">
        <v>137</v>
      </c>
      <c r="E227" s="17">
        <v>29153</v>
      </c>
    </row>
    <row r="228" spans="1:5" x14ac:dyDescent="0.25">
      <c r="A228" s="13" t="s">
        <v>4</v>
      </c>
      <c r="B228" s="17">
        <v>41</v>
      </c>
      <c r="C228" s="17">
        <v>1952</v>
      </c>
      <c r="D228" s="17">
        <v>1629</v>
      </c>
      <c r="E228" s="17">
        <v>150123</v>
      </c>
    </row>
    <row r="229" spans="1:5" x14ac:dyDescent="0.25">
      <c r="A229" s="13" t="s">
        <v>16</v>
      </c>
      <c r="B229" s="17">
        <v>5</v>
      </c>
      <c r="C229" s="17">
        <v>175</v>
      </c>
      <c r="D229" s="17">
        <v>154</v>
      </c>
      <c r="E229" s="17">
        <v>13813</v>
      </c>
    </row>
    <row r="230" spans="1:5" x14ac:dyDescent="0.25">
      <c r="A230" s="13" t="s">
        <v>18</v>
      </c>
      <c r="B230" s="17">
        <v>4</v>
      </c>
      <c r="C230" s="17">
        <v>84</v>
      </c>
      <c r="D230" s="17">
        <v>80</v>
      </c>
      <c r="E230" s="17">
        <v>3939</v>
      </c>
    </row>
    <row r="231" spans="1:5" x14ac:dyDescent="0.25">
      <c r="A231" s="13" t="s">
        <v>12</v>
      </c>
      <c r="B231" s="17">
        <v>6</v>
      </c>
      <c r="C231" s="17">
        <v>194</v>
      </c>
      <c r="D231" s="17">
        <v>163</v>
      </c>
      <c r="E231" s="17">
        <v>20157</v>
      </c>
    </row>
    <row r="232" spans="1:5" x14ac:dyDescent="0.25">
      <c r="A232" s="13" t="s">
        <v>22</v>
      </c>
      <c r="B232" s="17">
        <v>4</v>
      </c>
      <c r="C232" s="17">
        <v>157</v>
      </c>
      <c r="D232" s="17">
        <v>125</v>
      </c>
      <c r="E232" s="17">
        <v>11715</v>
      </c>
    </row>
    <row r="233" spans="1:5" x14ac:dyDescent="0.25">
      <c r="A233" s="13" t="s">
        <v>24</v>
      </c>
      <c r="B233" s="17">
        <v>0</v>
      </c>
      <c r="C233" s="17">
        <v>0</v>
      </c>
      <c r="D233" s="17">
        <v>0</v>
      </c>
      <c r="E233" s="17">
        <v>217</v>
      </c>
    </row>
    <row r="234" spans="1:5" x14ac:dyDescent="0.25">
      <c r="A234" s="13" t="s">
        <v>25</v>
      </c>
      <c r="B234" s="17">
        <v>2</v>
      </c>
      <c r="C234" s="17">
        <v>53</v>
      </c>
      <c r="D234" s="17">
        <v>41</v>
      </c>
      <c r="E234" s="17">
        <v>9069</v>
      </c>
    </row>
    <row r="235" spans="1:5" x14ac:dyDescent="0.25">
      <c r="A235" s="12" t="s">
        <v>96</v>
      </c>
      <c r="B235" s="17">
        <v>0</v>
      </c>
      <c r="C235" s="17">
        <v>0</v>
      </c>
      <c r="D235" s="17">
        <v>0</v>
      </c>
      <c r="E235" s="17">
        <v>0</v>
      </c>
    </row>
    <row r="236" spans="1:5" x14ac:dyDescent="0.25">
      <c r="A236" s="13" t="s">
        <v>97</v>
      </c>
      <c r="B236" s="17">
        <v>0</v>
      </c>
      <c r="C236" s="17">
        <v>0</v>
      </c>
      <c r="D236" s="17">
        <v>0</v>
      </c>
      <c r="E236" s="17">
        <v>0</v>
      </c>
    </row>
    <row r="237" spans="1:5" x14ac:dyDescent="0.25">
      <c r="A237" s="12" t="s">
        <v>208</v>
      </c>
      <c r="B237" s="17">
        <v>50</v>
      </c>
      <c r="C237" s="17">
        <v>1999</v>
      </c>
      <c r="D237" s="17">
        <v>1703</v>
      </c>
      <c r="E237" s="17">
        <v>177863</v>
      </c>
    </row>
    <row r="238" spans="1:5" x14ac:dyDescent="0.25">
      <c r="A238" s="13" t="s">
        <v>213</v>
      </c>
      <c r="B238" s="17">
        <v>7</v>
      </c>
      <c r="C238" s="17">
        <v>304</v>
      </c>
      <c r="D238" s="17">
        <v>250</v>
      </c>
      <c r="E238" s="17">
        <v>14310</v>
      </c>
    </row>
    <row r="239" spans="1:5" x14ac:dyDescent="0.25">
      <c r="A239" s="13" t="s">
        <v>215</v>
      </c>
      <c r="B239" s="17">
        <v>2</v>
      </c>
      <c r="C239" s="17">
        <v>36</v>
      </c>
      <c r="D239" s="17">
        <v>29</v>
      </c>
      <c r="E239" s="17">
        <v>4067</v>
      </c>
    </row>
    <row r="240" spans="1:5" x14ac:dyDescent="0.25">
      <c r="A240" s="13" t="s">
        <v>223</v>
      </c>
      <c r="B240" s="17">
        <v>1</v>
      </c>
      <c r="C240" s="17">
        <v>20</v>
      </c>
      <c r="D240" s="17">
        <v>18</v>
      </c>
      <c r="E240" s="17">
        <v>1256</v>
      </c>
    </row>
    <row r="241" spans="1:5" x14ac:dyDescent="0.25">
      <c r="A241" s="13" t="s">
        <v>219</v>
      </c>
      <c r="B241" s="17">
        <v>1</v>
      </c>
      <c r="C241" s="17">
        <v>29</v>
      </c>
      <c r="D241" s="17">
        <v>25</v>
      </c>
      <c r="E241" s="17">
        <v>1646</v>
      </c>
    </row>
    <row r="242" spans="1:5" x14ac:dyDescent="0.25">
      <c r="A242" s="13" t="s">
        <v>214</v>
      </c>
      <c r="B242" s="17">
        <v>4</v>
      </c>
      <c r="C242" s="17">
        <v>123</v>
      </c>
      <c r="D242" s="17">
        <v>91</v>
      </c>
      <c r="E242" s="17">
        <v>10446</v>
      </c>
    </row>
    <row r="243" spans="1:5" x14ac:dyDescent="0.25">
      <c r="A243" s="13" t="s">
        <v>221</v>
      </c>
      <c r="B243" s="17">
        <v>1</v>
      </c>
      <c r="C243" s="17">
        <v>27</v>
      </c>
      <c r="D243" s="17">
        <v>25</v>
      </c>
      <c r="E243" s="17">
        <v>2473</v>
      </c>
    </row>
    <row r="244" spans="1:5" x14ac:dyDescent="0.25">
      <c r="A244" s="13" t="s">
        <v>217</v>
      </c>
      <c r="B244" s="17">
        <v>1</v>
      </c>
      <c r="C244" s="17">
        <v>70</v>
      </c>
      <c r="D244" s="17">
        <v>64</v>
      </c>
      <c r="E244" s="17">
        <v>11135</v>
      </c>
    </row>
    <row r="245" spans="1:5" x14ac:dyDescent="0.25">
      <c r="A245" s="13" t="s">
        <v>222</v>
      </c>
      <c r="B245" s="17">
        <v>1</v>
      </c>
      <c r="C245" s="17">
        <v>0</v>
      </c>
      <c r="D245" s="17">
        <v>0</v>
      </c>
      <c r="E245" s="17">
        <v>1486</v>
      </c>
    </row>
    <row r="246" spans="1:5" x14ac:dyDescent="0.25">
      <c r="A246" s="13" t="s">
        <v>216</v>
      </c>
      <c r="B246" s="17">
        <v>1</v>
      </c>
      <c r="C246" s="17">
        <v>69</v>
      </c>
      <c r="D246" s="17">
        <v>58</v>
      </c>
      <c r="E246" s="17">
        <v>6558</v>
      </c>
    </row>
    <row r="247" spans="1:5" x14ac:dyDescent="0.25">
      <c r="A247" s="13" t="s">
        <v>211</v>
      </c>
      <c r="B247" s="17">
        <v>3</v>
      </c>
      <c r="C247" s="17">
        <v>64</v>
      </c>
      <c r="D247" s="17">
        <v>54</v>
      </c>
      <c r="E247" s="17">
        <v>13333</v>
      </c>
    </row>
    <row r="248" spans="1:5" x14ac:dyDescent="0.25">
      <c r="A248" s="13" t="s">
        <v>209</v>
      </c>
      <c r="B248" s="17">
        <v>10</v>
      </c>
      <c r="C248" s="17">
        <v>486</v>
      </c>
      <c r="D248" s="17">
        <v>429</v>
      </c>
      <c r="E248" s="17">
        <v>37289</v>
      </c>
    </row>
    <row r="249" spans="1:5" x14ac:dyDescent="0.25">
      <c r="A249" s="13" t="s">
        <v>218</v>
      </c>
      <c r="B249" s="17">
        <v>1</v>
      </c>
      <c r="C249" s="17">
        <v>36</v>
      </c>
      <c r="D249" s="17">
        <v>32</v>
      </c>
      <c r="E249" s="17">
        <v>2981</v>
      </c>
    </row>
    <row r="250" spans="1:5" x14ac:dyDescent="0.25">
      <c r="A250" s="13" t="s">
        <v>212</v>
      </c>
      <c r="B250" s="17">
        <v>1</v>
      </c>
      <c r="C250" s="17">
        <v>15</v>
      </c>
      <c r="D250" s="17">
        <v>12</v>
      </c>
      <c r="E250" s="17">
        <v>2389</v>
      </c>
    </row>
    <row r="251" spans="1:5" x14ac:dyDescent="0.25">
      <c r="A251" s="13" t="s">
        <v>210</v>
      </c>
      <c r="B251" s="17">
        <v>13</v>
      </c>
      <c r="C251" s="17">
        <v>651</v>
      </c>
      <c r="D251" s="17">
        <v>560</v>
      </c>
      <c r="E251" s="17">
        <v>56866</v>
      </c>
    </row>
    <row r="252" spans="1:5" x14ac:dyDescent="0.25">
      <c r="A252" s="13" t="s">
        <v>220</v>
      </c>
      <c r="B252" s="17">
        <v>1</v>
      </c>
      <c r="C252" s="17">
        <v>19</v>
      </c>
      <c r="D252" s="17">
        <v>18</v>
      </c>
      <c r="E252" s="17">
        <v>5529</v>
      </c>
    </row>
    <row r="253" spans="1:5" x14ac:dyDescent="0.25">
      <c r="A253" s="13" t="s">
        <v>224</v>
      </c>
      <c r="B253" s="17">
        <v>2</v>
      </c>
      <c r="C253" s="17">
        <v>50</v>
      </c>
      <c r="D253" s="17">
        <v>38</v>
      </c>
      <c r="E253" s="17">
        <v>2238</v>
      </c>
    </row>
    <row r="254" spans="1:5" x14ac:dyDescent="0.25">
      <c r="A254" s="13" t="s">
        <v>225</v>
      </c>
      <c r="B254" s="17">
        <v>0</v>
      </c>
      <c r="C254" s="17">
        <v>0</v>
      </c>
      <c r="D254" s="17">
        <v>0</v>
      </c>
      <c r="E254" s="17">
        <v>3861</v>
      </c>
    </row>
    <row r="255" spans="1:5" x14ac:dyDescent="0.25">
      <c r="A255" s="12" t="s">
        <v>335</v>
      </c>
      <c r="B255" s="17">
        <v>40</v>
      </c>
      <c r="C255" s="17">
        <v>1339</v>
      </c>
      <c r="D255" s="17">
        <v>1178</v>
      </c>
      <c r="E255" s="17">
        <v>170479</v>
      </c>
    </row>
    <row r="256" spans="1:5" x14ac:dyDescent="0.25">
      <c r="A256" s="13" t="s">
        <v>349</v>
      </c>
      <c r="B256" s="17">
        <v>1</v>
      </c>
      <c r="C256" s="17">
        <v>21</v>
      </c>
      <c r="D256" s="17">
        <v>21</v>
      </c>
      <c r="E256" s="17">
        <v>5595</v>
      </c>
    </row>
    <row r="257" spans="1:5" x14ac:dyDescent="0.25">
      <c r="A257" s="13" t="s">
        <v>343</v>
      </c>
      <c r="B257" s="17">
        <v>2</v>
      </c>
      <c r="C257" s="17">
        <v>19</v>
      </c>
      <c r="D257" s="17">
        <v>13</v>
      </c>
      <c r="E257" s="17">
        <v>3961</v>
      </c>
    </row>
    <row r="258" spans="1:5" x14ac:dyDescent="0.25">
      <c r="A258" s="13" t="s">
        <v>347</v>
      </c>
      <c r="B258" s="17">
        <v>0</v>
      </c>
      <c r="C258" s="17">
        <v>0</v>
      </c>
      <c r="D258" s="17">
        <v>0</v>
      </c>
      <c r="E258" s="17">
        <v>1069</v>
      </c>
    </row>
    <row r="259" spans="1:5" x14ac:dyDescent="0.25">
      <c r="A259" s="13" t="s">
        <v>353</v>
      </c>
      <c r="B259" s="17">
        <v>0</v>
      </c>
      <c r="C259" s="17">
        <v>0</v>
      </c>
      <c r="D259" s="17">
        <v>0</v>
      </c>
      <c r="E259" s="17">
        <v>1955</v>
      </c>
    </row>
    <row r="260" spans="1:5" x14ac:dyDescent="0.25">
      <c r="A260" s="13" t="s">
        <v>341</v>
      </c>
      <c r="B260" s="17">
        <v>0</v>
      </c>
      <c r="C260" s="17">
        <v>0</v>
      </c>
      <c r="D260" s="17">
        <v>0</v>
      </c>
      <c r="E260" s="17">
        <v>1062</v>
      </c>
    </row>
    <row r="261" spans="1:5" x14ac:dyDescent="0.25">
      <c r="A261" s="13" t="s">
        <v>337</v>
      </c>
      <c r="B261" s="17">
        <v>8</v>
      </c>
      <c r="C261" s="17">
        <v>316</v>
      </c>
      <c r="D261" s="17">
        <v>265</v>
      </c>
      <c r="E261" s="17">
        <v>25167</v>
      </c>
    </row>
    <row r="262" spans="1:5" x14ac:dyDescent="0.25">
      <c r="A262" s="13" t="s">
        <v>340</v>
      </c>
      <c r="B262" s="17">
        <v>1</v>
      </c>
      <c r="C262" s="17">
        <v>14</v>
      </c>
      <c r="D262" s="17">
        <v>14</v>
      </c>
      <c r="E262" s="17">
        <v>1301</v>
      </c>
    </row>
    <row r="263" spans="1:5" x14ac:dyDescent="0.25">
      <c r="A263" s="13" t="s">
        <v>350</v>
      </c>
      <c r="B263" s="17">
        <v>1</v>
      </c>
      <c r="C263" s="17">
        <v>21</v>
      </c>
      <c r="D263" s="17">
        <v>21</v>
      </c>
      <c r="E263" s="17">
        <v>2223</v>
      </c>
    </row>
    <row r="264" spans="1:5" x14ac:dyDescent="0.25">
      <c r="A264" s="13" t="s">
        <v>338</v>
      </c>
      <c r="B264" s="17">
        <v>2</v>
      </c>
      <c r="C264" s="17">
        <v>58</v>
      </c>
      <c r="D264" s="17">
        <v>51</v>
      </c>
      <c r="E264" s="17">
        <v>2852</v>
      </c>
    </row>
    <row r="265" spans="1:5" x14ac:dyDescent="0.25">
      <c r="A265" s="13" t="s">
        <v>356</v>
      </c>
      <c r="B265" s="17">
        <v>0</v>
      </c>
      <c r="C265" s="17">
        <v>0</v>
      </c>
      <c r="D265" s="17">
        <v>0</v>
      </c>
      <c r="E265" s="17">
        <v>1131</v>
      </c>
    </row>
    <row r="266" spans="1:5" x14ac:dyDescent="0.25">
      <c r="A266" s="13" t="s">
        <v>342</v>
      </c>
      <c r="B266" s="17">
        <v>1</v>
      </c>
      <c r="C266" s="17">
        <v>23</v>
      </c>
      <c r="D266" s="17">
        <v>16</v>
      </c>
      <c r="E266" s="17">
        <v>985</v>
      </c>
    </row>
    <row r="267" spans="1:5" x14ac:dyDescent="0.25">
      <c r="A267" s="13" t="s">
        <v>351</v>
      </c>
      <c r="B267" s="17">
        <v>1</v>
      </c>
      <c r="C267" s="17">
        <v>21</v>
      </c>
      <c r="D267" s="17">
        <v>20</v>
      </c>
      <c r="E267" s="17">
        <v>2734</v>
      </c>
    </row>
    <row r="268" spans="1:5" x14ac:dyDescent="0.25">
      <c r="A268" s="13" t="s">
        <v>345</v>
      </c>
      <c r="B268" s="17">
        <v>3</v>
      </c>
      <c r="C268" s="17">
        <v>52</v>
      </c>
      <c r="D268" s="17">
        <v>44</v>
      </c>
      <c r="E268" s="17">
        <v>6794</v>
      </c>
    </row>
    <row r="269" spans="1:5" x14ac:dyDescent="0.25">
      <c r="A269" s="13" t="s">
        <v>355</v>
      </c>
      <c r="B269" s="17">
        <v>0</v>
      </c>
      <c r="C269" s="17">
        <v>0</v>
      </c>
      <c r="D269" s="17">
        <v>0</v>
      </c>
      <c r="E269" s="17">
        <v>4810</v>
      </c>
    </row>
    <row r="270" spans="1:5" x14ac:dyDescent="0.25">
      <c r="A270" s="13" t="s">
        <v>344</v>
      </c>
      <c r="B270" s="17">
        <v>2</v>
      </c>
      <c r="C270" s="17">
        <v>48</v>
      </c>
      <c r="D270" s="17">
        <v>43</v>
      </c>
      <c r="E270" s="17">
        <v>2116</v>
      </c>
    </row>
    <row r="271" spans="1:5" x14ac:dyDescent="0.25">
      <c r="A271" s="13" t="s">
        <v>348</v>
      </c>
      <c r="B271" s="17">
        <v>3</v>
      </c>
      <c r="C271" s="17">
        <v>81</v>
      </c>
      <c r="D271" s="17">
        <v>76</v>
      </c>
      <c r="E271" s="17">
        <v>14948</v>
      </c>
    </row>
    <row r="272" spans="1:5" x14ac:dyDescent="0.25">
      <c r="A272" s="13" t="s">
        <v>354</v>
      </c>
      <c r="B272" s="17">
        <v>0</v>
      </c>
      <c r="C272" s="17">
        <v>0</v>
      </c>
      <c r="D272" s="17">
        <v>0</v>
      </c>
      <c r="E272" s="17">
        <v>2784</v>
      </c>
    </row>
    <row r="273" spans="1:5" x14ac:dyDescent="0.25">
      <c r="A273" s="13" t="s">
        <v>352</v>
      </c>
      <c r="B273" s="17">
        <v>0</v>
      </c>
      <c r="C273" s="17">
        <v>0</v>
      </c>
      <c r="D273" s="17">
        <v>0</v>
      </c>
      <c r="E273" s="17">
        <v>1829</v>
      </c>
    </row>
    <row r="274" spans="1:5" x14ac:dyDescent="0.25">
      <c r="A274" s="13" t="s">
        <v>346</v>
      </c>
      <c r="B274" s="17">
        <v>2</v>
      </c>
      <c r="C274" s="17">
        <v>76</v>
      </c>
      <c r="D274" s="17">
        <v>62</v>
      </c>
      <c r="E274" s="17">
        <v>3533</v>
      </c>
    </row>
    <row r="275" spans="1:5" x14ac:dyDescent="0.25">
      <c r="A275" s="13" t="s">
        <v>339</v>
      </c>
      <c r="B275" s="17">
        <v>2</v>
      </c>
      <c r="C275" s="17">
        <v>20</v>
      </c>
      <c r="D275" s="17">
        <v>16</v>
      </c>
      <c r="E275" s="17">
        <v>4209</v>
      </c>
    </row>
    <row r="276" spans="1:5" x14ac:dyDescent="0.25">
      <c r="A276" s="13" t="s">
        <v>336</v>
      </c>
      <c r="B276" s="17">
        <v>11</v>
      </c>
      <c r="C276" s="17">
        <v>569</v>
      </c>
      <c r="D276" s="17">
        <v>516</v>
      </c>
      <c r="E276" s="17">
        <v>79421</v>
      </c>
    </row>
    <row r="277" spans="1:5" x14ac:dyDescent="0.25">
      <c r="A277" s="12" t="s">
        <v>296</v>
      </c>
      <c r="B277" s="17">
        <v>173</v>
      </c>
      <c r="C277" s="17">
        <v>6626</v>
      </c>
      <c r="D277" s="17">
        <v>5820</v>
      </c>
      <c r="E277" s="17">
        <v>486815</v>
      </c>
    </row>
    <row r="278" spans="1:5" x14ac:dyDescent="0.25">
      <c r="A278" s="13" t="s">
        <v>324</v>
      </c>
      <c r="B278" s="17">
        <v>1</v>
      </c>
      <c r="C278" s="17">
        <v>32</v>
      </c>
      <c r="D278" s="17">
        <v>31</v>
      </c>
      <c r="E278" s="17">
        <v>1121</v>
      </c>
    </row>
    <row r="279" spans="1:5" x14ac:dyDescent="0.25">
      <c r="A279" s="13" t="s">
        <v>314</v>
      </c>
      <c r="B279" s="17">
        <v>2</v>
      </c>
      <c r="C279" s="17">
        <v>31</v>
      </c>
      <c r="D279" s="17">
        <v>24</v>
      </c>
      <c r="E279" s="17">
        <v>2661</v>
      </c>
    </row>
    <row r="280" spans="1:5" x14ac:dyDescent="0.25">
      <c r="A280" s="13" t="s">
        <v>300</v>
      </c>
      <c r="B280" s="17">
        <v>1</v>
      </c>
      <c r="C280" s="17">
        <v>0</v>
      </c>
      <c r="D280" s="17">
        <v>0</v>
      </c>
      <c r="E280" s="17">
        <v>5655</v>
      </c>
    </row>
    <row r="281" spans="1:5" x14ac:dyDescent="0.25">
      <c r="A281" s="13" t="s">
        <v>321</v>
      </c>
      <c r="B281" s="17">
        <v>3</v>
      </c>
      <c r="C281" s="17">
        <v>56</v>
      </c>
      <c r="D281" s="17">
        <v>47</v>
      </c>
      <c r="E281" s="17">
        <v>2314</v>
      </c>
    </row>
    <row r="282" spans="1:5" x14ac:dyDescent="0.25">
      <c r="A282" s="13" t="s">
        <v>328</v>
      </c>
      <c r="B282" s="17">
        <v>4</v>
      </c>
      <c r="C282" s="17">
        <v>80</v>
      </c>
      <c r="D282" s="17">
        <v>73</v>
      </c>
      <c r="E282" s="17">
        <v>6134</v>
      </c>
    </row>
    <row r="283" spans="1:5" x14ac:dyDescent="0.25">
      <c r="A283" s="13" t="s">
        <v>329</v>
      </c>
      <c r="B283" s="17">
        <v>3</v>
      </c>
      <c r="C283" s="17">
        <v>96</v>
      </c>
      <c r="D283" s="17">
        <v>79</v>
      </c>
      <c r="E283" s="17">
        <v>5414</v>
      </c>
    </row>
    <row r="284" spans="1:5" x14ac:dyDescent="0.25">
      <c r="A284" s="13" t="s">
        <v>305</v>
      </c>
      <c r="B284" s="17">
        <v>1</v>
      </c>
      <c r="C284" s="17">
        <v>23</v>
      </c>
      <c r="D284" s="17">
        <v>23</v>
      </c>
      <c r="E284" s="17">
        <v>2048</v>
      </c>
    </row>
    <row r="285" spans="1:5" x14ac:dyDescent="0.25">
      <c r="A285" s="13" t="s">
        <v>322</v>
      </c>
      <c r="B285" s="17">
        <v>2</v>
      </c>
      <c r="C285" s="17">
        <v>57</v>
      </c>
      <c r="D285" s="17">
        <v>45</v>
      </c>
      <c r="E285" s="17">
        <v>1235</v>
      </c>
    </row>
    <row r="286" spans="1:5" x14ac:dyDescent="0.25">
      <c r="A286" s="13" t="s">
        <v>326</v>
      </c>
      <c r="B286" s="17">
        <v>8</v>
      </c>
      <c r="C286" s="17">
        <v>243</v>
      </c>
      <c r="D286" s="17">
        <v>212</v>
      </c>
      <c r="E286" s="17">
        <v>7031</v>
      </c>
    </row>
    <row r="287" spans="1:5" x14ac:dyDescent="0.25">
      <c r="A287" s="13" t="s">
        <v>327</v>
      </c>
      <c r="B287" s="17">
        <v>7</v>
      </c>
      <c r="C287" s="17">
        <v>178</v>
      </c>
      <c r="D287" s="17">
        <v>145</v>
      </c>
      <c r="E287" s="17">
        <v>10042</v>
      </c>
    </row>
    <row r="288" spans="1:5" x14ac:dyDescent="0.25">
      <c r="A288" s="13" t="s">
        <v>325</v>
      </c>
      <c r="B288" s="17">
        <v>0</v>
      </c>
      <c r="C288" s="17">
        <v>0</v>
      </c>
      <c r="D288" s="17">
        <v>0</v>
      </c>
      <c r="E288" s="17">
        <v>593</v>
      </c>
    </row>
    <row r="289" spans="1:5" x14ac:dyDescent="0.25">
      <c r="A289" s="13" t="s">
        <v>315</v>
      </c>
      <c r="B289" s="17">
        <v>10</v>
      </c>
      <c r="C289" s="17">
        <v>289</v>
      </c>
      <c r="D289" s="17">
        <v>256</v>
      </c>
      <c r="E289" s="17">
        <v>20732</v>
      </c>
    </row>
    <row r="290" spans="1:5" x14ac:dyDescent="0.25">
      <c r="A290" s="13" t="s">
        <v>318</v>
      </c>
      <c r="B290" s="17">
        <v>0</v>
      </c>
      <c r="C290" s="17">
        <v>0</v>
      </c>
      <c r="D290" s="17">
        <v>0</v>
      </c>
      <c r="E290" s="17">
        <v>1316</v>
      </c>
    </row>
    <row r="291" spans="1:5" x14ac:dyDescent="0.25">
      <c r="A291" s="13" t="s">
        <v>309</v>
      </c>
      <c r="B291" s="17">
        <v>5</v>
      </c>
      <c r="C291" s="17">
        <v>287</v>
      </c>
      <c r="D291" s="17">
        <v>249</v>
      </c>
      <c r="E291" s="17">
        <v>15023</v>
      </c>
    </row>
    <row r="292" spans="1:5" x14ac:dyDescent="0.25">
      <c r="A292" s="13" t="s">
        <v>307</v>
      </c>
      <c r="B292" s="17">
        <v>6</v>
      </c>
      <c r="C292" s="17">
        <v>259</v>
      </c>
      <c r="D292" s="17">
        <v>233</v>
      </c>
      <c r="E292" s="17">
        <v>17812</v>
      </c>
    </row>
    <row r="293" spans="1:5" x14ac:dyDescent="0.25">
      <c r="A293" s="13" t="s">
        <v>312</v>
      </c>
      <c r="B293" s="17">
        <v>2</v>
      </c>
      <c r="C293" s="17">
        <v>42</v>
      </c>
      <c r="D293" s="17">
        <v>37</v>
      </c>
      <c r="E293" s="17">
        <v>2472</v>
      </c>
    </row>
    <row r="294" spans="1:5" x14ac:dyDescent="0.25">
      <c r="A294" s="13" t="s">
        <v>306</v>
      </c>
      <c r="B294" s="17">
        <v>5</v>
      </c>
      <c r="C294" s="17">
        <v>125</v>
      </c>
      <c r="D294" s="17">
        <v>104</v>
      </c>
      <c r="E294" s="17">
        <v>6141</v>
      </c>
    </row>
    <row r="295" spans="1:5" x14ac:dyDescent="0.25">
      <c r="A295" s="13" t="s">
        <v>299</v>
      </c>
      <c r="B295" s="17">
        <v>6</v>
      </c>
      <c r="C295" s="17">
        <v>200</v>
      </c>
      <c r="D295" s="17">
        <v>181</v>
      </c>
      <c r="E295" s="17">
        <v>15154</v>
      </c>
    </row>
    <row r="296" spans="1:5" x14ac:dyDescent="0.25">
      <c r="A296" s="13" t="s">
        <v>320</v>
      </c>
      <c r="B296" s="17">
        <v>0</v>
      </c>
      <c r="C296" s="17">
        <v>0</v>
      </c>
      <c r="D296" s="17">
        <v>0</v>
      </c>
      <c r="E296" s="17">
        <v>811</v>
      </c>
    </row>
    <row r="297" spans="1:5" x14ac:dyDescent="0.25">
      <c r="A297" s="13" t="s">
        <v>333</v>
      </c>
      <c r="B297" s="17">
        <v>10</v>
      </c>
      <c r="C297" s="17">
        <v>194</v>
      </c>
      <c r="D297" s="17">
        <v>170</v>
      </c>
      <c r="E297" s="17">
        <v>9921</v>
      </c>
    </row>
    <row r="298" spans="1:5" x14ac:dyDescent="0.25">
      <c r="A298" s="13" t="s">
        <v>302</v>
      </c>
      <c r="B298" s="17">
        <v>2</v>
      </c>
      <c r="C298" s="17">
        <v>80</v>
      </c>
      <c r="D298" s="17">
        <v>67</v>
      </c>
      <c r="E298" s="17">
        <v>7408</v>
      </c>
    </row>
    <row r="299" spans="1:5" x14ac:dyDescent="0.25">
      <c r="A299" s="13" t="s">
        <v>332</v>
      </c>
      <c r="B299" s="17">
        <v>5</v>
      </c>
      <c r="C299" s="17">
        <v>154</v>
      </c>
      <c r="D299" s="17">
        <v>137</v>
      </c>
      <c r="E299" s="17">
        <v>18798</v>
      </c>
    </row>
    <row r="300" spans="1:5" x14ac:dyDescent="0.25">
      <c r="A300" s="13" t="s">
        <v>301</v>
      </c>
      <c r="B300" s="17">
        <v>1</v>
      </c>
      <c r="C300" s="17">
        <v>28</v>
      </c>
      <c r="D300" s="17">
        <v>28</v>
      </c>
      <c r="E300" s="17">
        <v>891</v>
      </c>
    </row>
    <row r="301" spans="1:5" x14ac:dyDescent="0.25">
      <c r="A301" s="13" t="s">
        <v>323</v>
      </c>
      <c r="B301" s="17">
        <v>2</v>
      </c>
      <c r="C301" s="17">
        <v>0</v>
      </c>
      <c r="D301" s="17">
        <v>0</v>
      </c>
      <c r="E301" s="17">
        <v>3946</v>
      </c>
    </row>
    <row r="302" spans="1:5" x14ac:dyDescent="0.25">
      <c r="A302" s="13" t="s">
        <v>303</v>
      </c>
      <c r="B302" s="17">
        <v>1</v>
      </c>
      <c r="C302" s="17">
        <v>20</v>
      </c>
      <c r="D302" s="17">
        <v>11</v>
      </c>
      <c r="E302" s="17">
        <v>2513</v>
      </c>
    </row>
    <row r="303" spans="1:5" x14ac:dyDescent="0.25">
      <c r="A303" s="13" t="s">
        <v>334</v>
      </c>
      <c r="B303" s="17">
        <v>0</v>
      </c>
      <c r="C303" s="17">
        <v>0</v>
      </c>
      <c r="D303" s="17">
        <v>0</v>
      </c>
      <c r="E303" s="17">
        <v>1937</v>
      </c>
    </row>
    <row r="304" spans="1:5" x14ac:dyDescent="0.25">
      <c r="A304" s="13" t="s">
        <v>304</v>
      </c>
      <c r="B304" s="17">
        <v>2</v>
      </c>
      <c r="C304" s="17">
        <v>40</v>
      </c>
      <c r="D304" s="17">
        <v>32</v>
      </c>
      <c r="E304" s="17">
        <v>5681</v>
      </c>
    </row>
    <row r="305" spans="1:5" x14ac:dyDescent="0.25">
      <c r="A305" s="13" t="s">
        <v>319</v>
      </c>
      <c r="B305" s="17">
        <v>0</v>
      </c>
      <c r="C305" s="17">
        <v>0</v>
      </c>
      <c r="D305" s="17">
        <v>0</v>
      </c>
      <c r="E305" s="17">
        <v>443</v>
      </c>
    </row>
    <row r="306" spans="1:5" x14ac:dyDescent="0.25">
      <c r="A306" s="13" t="s">
        <v>310</v>
      </c>
      <c r="B306" s="17">
        <v>3</v>
      </c>
      <c r="C306" s="17">
        <v>84</v>
      </c>
      <c r="D306" s="17">
        <v>73</v>
      </c>
      <c r="E306" s="17">
        <v>4233</v>
      </c>
    </row>
    <row r="307" spans="1:5" x14ac:dyDescent="0.25">
      <c r="A307" s="13" t="s">
        <v>308</v>
      </c>
      <c r="B307" s="17">
        <v>3</v>
      </c>
      <c r="C307" s="17">
        <v>130</v>
      </c>
      <c r="D307" s="17">
        <v>115</v>
      </c>
      <c r="E307" s="17">
        <v>8521</v>
      </c>
    </row>
    <row r="308" spans="1:5" x14ac:dyDescent="0.25">
      <c r="A308" s="13" t="s">
        <v>317</v>
      </c>
      <c r="B308" s="17">
        <v>1</v>
      </c>
      <c r="C308" s="17">
        <v>46</v>
      </c>
      <c r="D308" s="17">
        <v>45</v>
      </c>
      <c r="E308" s="17">
        <v>2138</v>
      </c>
    </row>
    <row r="309" spans="1:5" x14ac:dyDescent="0.25">
      <c r="A309" s="13" t="s">
        <v>298</v>
      </c>
      <c r="B309" s="17">
        <v>12</v>
      </c>
      <c r="C309" s="17">
        <v>319</v>
      </c>
      <c r="D309" s="17">
        <v>282</v>
      </c>
      <c r="E309" s="17">
        <v>24064</v>
      </c>
    </row>
    <row r="310" spans="1:5" x14ac:dyDescent="0.25">
      <c r="A310" s="13" t="s">
        <v>313</v>
      </c>
      <c r="B310" s="17">
        <v>10</v>
      </c>
      <c r="C310" s="17">
        <v>350</v>
      </c>
      <c r="D310" s="17">
        <v>290</v>
      </c>
      <c r="E310" s="17">
        <v>24927</v>
      </c>
    </row>
    <row r="311" spans="1:5" x14ac:dyDescent="0.25">
      <c r="A311" s="13" t="s">
        <v>297</v>
      </c>
      <c r="B311" s="17">
        <v>43</v>
      </c>
      <c r="C311" s="17">
        <v>2717</v>
      </c>
      <c r="D311" s="17">
        <v>2427</v>
      </c>
      <c r="E311" s="17">
        <v>216518</v>
      </c>
    </row>
    <row r="312" spans="1:5" x14ac:dyDescent="0.25">
      <c r="A312" s="13" t="s">
        <v>311</v>
      </c>
      <c r="B312" s="17">
        <v>0</v>
      </c>
      <c r="C312" s="17">
        <v>0</v>
      </c>
      <c r="D312" s="17">
        <v>0</v>
      </c>
      <c r="E312" s="17">
        <v>786</v>
      </c>
    </row>
    <row r="313" spans="1:5" x14ac:dyDescent="0.25">
      <c r="A313" s="13" t="s">
        <v>316</v>
      </c>
      <c r="B313" s="17">
        <v>4</v>
      </c>
      <c r="C313" s="17">
        <v>209</v>
      </c>
      <c r="D313" s="17">
        <v>182</v>
      </c>
      <c r="E313" s="17">
        <v>15412</v>
      </c>
    </row>
    <row r="314" spans="1:5" x14ac:dyDescent="0.25">
      <c r="A314" s="13" t="s">
        <v>330</v>
      </c>
      <c r="B314" s="17">
        <v>4</v>
      </c>
      <c r="C314" s="17">
        <v>158</v>
      </c>
      <c r="D314" s="17">
        <v>133</v>
      </c>
      <c r="E314" s="17">
        <v>10627</v>
      </c>
    </row>
    <row r="315" spans="1:5" x14ac:dyDescent="0.25">
      <c r="A315" s="13" t="s">
        <v>331</v>
      </c>
      <c r="B315" s="17">
        <v>4</v>
      </c>
      <c r="C315" s="17">
        <v>99</v>
      </c>
      <c r="D315" s="17">
        <v>89</v>
      </c>
      <c r="E315" s="17">
        <v>4342</v>
      </c>
    </row>
    <row r="316" spans="1:5" x14ac:dyDescent="0.25">
      <c r="A316" s="12" t="s">
        <v>201</v>
      </c>
      <c r="B316" s="17">
        <v>51</v>
      </c>
      <c r="C316" s="17">
        <v>2505</v>
      </c>
      <c r="D316" s="17">
        <v>2124</v>
      </c>
      <c r="E316" s="17">
        <v>258071</v>
      </c>
    </row>
    <row r="317" spans="1:5" x14ac:dyDescent="0.25">
      <c r="A317" s="13" t="s">
        <v>207</v>
      </c>
      <c r="B317" s="17">
        <v>3</v>
      </c>
      <c r="C317" s="17">
        <v>228</v>
      </c>
      <c r="D317" s="17">
        <v>186</v>
      </c>
      <c r="E317" s="17">
        <v>27569</v>
      </c>
    </row>
    <row r="318" spans="1:5" x14ac:dyDescent="0.25">
      <c r="A318" s="13" t="s">
        <v>203</v>
      </c>
      <c r="B318" s="17">
        <v>6</v>
      </c>
      <c r="C318" s="17">
        <v>230</v>
      </c>
      <c r="D318" s="17">
        <v>201</v>
      </c>
      <c r="E318" s="17">
        <v>27005</v>
      </c>
    </row>
    <row r="319" spans="1:5" x14ac:dyDescent="0.25">
      <c r="A319" s="13" t="s">
        <v>202</v>
      </c>
      <c r="B319" s="17">
        <v>7</v>
      </c>
      <c r="C319" s="17">
        <v>337</v>
      </c>
      <c r="D319" s="17">
        <v>267</v>
      </c>
      <c r="E319" s="17">
        <v>28039</v>
      </c>
    </row>
    <row r="320" spans="1:5" x14ac:dyDescent="0.25">
      <c r="A320" s="13" t="s">
        <v>206</v>
      </c>
      <c r="B320" s="17">
        <v>16</v>
      </c>
      <c r="C320" s="17">
        <v>678</v>
      </c>
      <c r="D320" s="17">
        <v>583</v>
      </c>
      <c r="E320" s="17">
        <v>48870</v>
      </c>
    </row>
    <row r="321" spans="1:5" x14ac:dyDescent="0.25">
      <c r="A321" s="13" t="s">
        <v>205</v>
      </c>
      <c r="B321" s="17">
        <v>11</v>
      </c>
      <c r="C321" s="17">
        <v>554</v>
      </c>
      <c r="D321" s="17">
        <v>477</v>
      </c>
      <c r="E321" s="17">
        <v>66758</v>
      </c>
    </row>
    <row r="322" spans="1:5" x14ac:dyDescent="0.25">
      <c r="A322" s="13" t="s">
        <v>204</v>
      </c>
      <c r="B322" s="17">
        <v>8</v>
      </c>
      <c r="C322" s="17">
        <v>478</v>
      </c>
      <c r="D322" s="17">
        <v>410</v>
      </c>
      <c r="E322" s="17">
        <v>59830</v>
      </c>
    </row>
    <row r="323" spans="1:5" x14ac:dyDescent="0.25">
      <c r="A323" s="12" t="s">
        <v>252</v>
      </c>
      <c r="B323" s="17">
        <v>256</v>
      </c>
      <c r="C323" s="17">
        <v>9331</v>
      </c>
      <c r="D323" s="17">
        <v>7965</v>
      </c>
      <c r="E323" s="17">
        <v>655210</v>
      </c>
    </row>
    <row r="324" spans="1:5" x14ac:dyDescent="0.25">
      <c r="A324" s="13" t="s">
        <v>275</v>
      </c>
      <c r="B324" s="17">
        <v>19</v>
      </c>
      <c r="C324" s="17">
        <v>746</v>
      </c>
      <c r="D324" s="17">
        <v>618</v>
      </c>
      <c r="E324" s="17">
        <v>30169</v>
      </c>
    </row>
    <row r="325" spans="1:5" x14ac:dyDescent="0.25">
      <c r="A325" s="13" t="s">
        <v>289</v>
      </c>
      <c r="B325" s="17">
        <v>0</v>
      </c>
      <c r="C325" s="17">
        <v>0</v>
      </c>
      <c r="D325" s="17">
        <v>0</v>
      </c>
      <c r="E325" s="17">
        <v>2930</v>
      </c>
    </row>
    <row r="326" spans="1:5" x14ac:dyDescent="0.25">
      <c r="A326" s="13" t="s">
        <v>271</v>
      </c>
      <c r="B326" s="17">
        <v>18</v>
      </c>
      <c r="C326" s="17">
        <v>745</v>
      </c>
      <c r="D326" s="17">
        <v>612</v>
      </c>
      <c r="E326" s="17">
        <v>30377</v>
      </c>
    </row>
    <row r="327" spans="1:5" x14ac:dyDescent="0.25">
      <c r="A327" s="13" t="s">
        <v>285</v>
      </c>
      <c r="B327" s="17">
        <v>1</v>
      </c>
      <c r="C327" s="17">
        <v>25</v>
      </c>
      <c r="D327" s="17">
        <v>25</v>
      </c>
      <c r="E327" s="17">
        <v>1836</v>
      </c>
    </row>
    <row r="328" spans="1:5" x14ac:dyDescent="0.25">
      <c r="A328" s="13" t="s">
        <v>269</v>
      </c>
      <c r="B328" s="17">
        <v>2</v>
      </c>
      <c r="C328" s="17">
        <v>43</v>
      </c>
      <c r="D328" s="17">
        <v>39</v>
      </c>
      <c r="E328" s="17">
        <v>5437</v>
      </c>
    </row>
    <row r="329" spans="1:5" x14ac:dyDescent="0.25">
      <c r="A329" s="13" t="s">
        <v>276</v>
      </c>
      <c r="B329" s="17">
        <v>2</v>
      </c>
      <c r="C329" s="17">
        <v>84</v>
      </c>
      <c r="D329" s="17">
        <v>61</v>
      </c>
      <c r="E329" s="17">
        <v>2915</v>
      </c>
    </row>
    <row r="330" spans="1:5" x14ac:dyDescent="0.25">
      <c r="A330" s="13" t="s">
        <v>253</v>
      </c>
      <c r="B330" s="17">
        <v>67</v>
      </c>
      <c r="C330" s="17">
        <v>3010</v>
      </c>
      <c r="D330" s="17">
        <v>2597</v>
      </c>
      <c r="E330" s="17">
        <v>293709</v>
      </c>
    </row>
    <row r="331" spans="1:5" x14ac:dyDescent="0.25">
      <c r="A331" s="13" t="s">
        <v>268</v>
      </c>
      <c r="B331" s="17">
        <v>7</v>
      </c>
      <c r="C331" s="17">
        <v>238</v>
      </c>
      <c r="D331" s="17">
        <v>207</v>
      </c>
      <c r="E331" s="17">
        <v>26342</v>
      </c>
    </row>
    <row r="332" spans="1:5" x14ac:dyDescent="0.25">
      <c r="A332" s="13" t="s">
        <v>292</v>
      </c>
      <c r="B332" s="17">
        <v>7</v>
      </c>
      <c r="C332" s="17">
        <v>195</v>
      </c>
      <c r="D332" s="17">
        <v>168</v>
      </c>
      <c r="E332" s="17">
        <v>3361</v>
      </c>
    </row>
    <row r="333" spans="1:5" x14ac:dyDescent="0.25">
      <c r="A333" s="13" t="s">
        <v>257</v>
      </c>
      <c r="B333" s="17">
        <v>8</v>
      </c>
      <c r="C333" s="17">
        <v>288</v>
      </c>
      <c r="D333" s="17">
        <v>231</v>
      </c>
      <c r="E333" s="17">
        <v>12365</v>
      </c>
    </row>
    <row r="334" spans="1:5" x14ac:dyDescent="0.25">
      <c r="A334" s="13" t="s">
        <v>263</v>
      </c>
      <c r="B334" s="17">
        <v>0</v>
      </c>
      <c r="C334" s="17">
        <v>0</v>
      </c>
      <c r="D334" s="17">
        <v>0</v>
      </c>
      <c r="E334" s="17">
        <v>967</v>
      </c>
    </row>
    <row r="335" spans="1:5" x14ac:dyDescent="0.25">
      <c r="A335" s="13" t="s">
        <v>255</v>
      </c>
      <c r="B335" s="17">
        <v>2</v>
      </c>
      <c r="C335" s="17">
        <v>50</v>
      </c>
      <c r="D335" s="17">
        <v>42</v>
      </c>
      <c r="E335" s="17">
        <v>4093</v>
      </c>
    </row>
    <row r="336" spans="1:5" x14ac:dyDescent="0.25">
      <c r="A336" s="13" t="s">
        <v>277</v>
      </c>
      <c r="B336" s="17">
        <v>0</v>
      </c>
      <c r="C336" s="17">
        <v>0</v>
      </c>
      <c r="D336" s="17">
        <v>0</v>
      </c>
      <c r="E336" s="17">
        <v>521</v>
      </c>
    </row>
    <row r="337" spans="1:5" x14ac:dyDescent="0.25">
      <c r="A337" s="13" t="s">
        <v>259</v>
      </c>
      <c r="B337" s="17">
        <v>2</v>
      </c>
      <c r="C337" s="17">
        <v>118</v>
      </c>
      <c r="D337" s="17">
        <v>102</v>
      </c>
      <c r="E337" s="17">
        <v>3208</v>
      </c>
    </row>
    <row r="338" spans="1:5" x14ac:dyDescent="0.25">
      <c r="A338" s="13" t="s">
        <v>290</v>
      </c>
      <c r="B338" s="17">
        <v>2</v>
      </c>
      <c r="C338" s="17">
        <v>40</v>
      </c>
      <c r="D338" s="17">
        <v>35</v>
      </c>
      <c r="E338" s="17">
        <v>2924</v>
      </c>
    </row>
    <row r="339" spans="1:5" x14ac:dyDescent="0.25">
      <c r="A339" s="13" t="s">
        <v>294</v>
      </c>
      <c r="B339" s="17">
        <v>2</v>
      </c>
      <c r="C339" s="17">
        <v>76</v>
      </c>
      <c r="D339" s="17">
        <v>65</v>
      </c>
      <c r="E339" s="17">
        <v>5936</v>
      </c>
    </row>
    <row r="340" spans="1:5" x14ac:dyDescent="0.25">
      <c r="A340" s="13" t="s">
        <v>279</v>
      </c>
      <c r="B340" s="17">
        <v>2</v>
      </c>
      <c r="C340" s="17">
        <v>61</v>
      </c>
      <c r="D340" s="17">
        <v>53</v>
      </c>
      <c r="E340" s="17">
        <v>2260</v>
      </c>
    </row>
    <row r="341" spans="1:5" x14ac:dyDescent="0.25">
      <c r="A341" s="13" t="s">
        <v>281</v>
      </c>
      <c r="B341" s="17">
        <v>1</v>
      </c>
      <c r="C341" s="17">
        <v>1</v>
      </c>
      <c r="D341" s="17">
        <v>1</v>
      </c>
      <c r="E341" s="17">
        <v>1281</v>
      </c>
    </row>
    <row r="342" spans="1:5" x14ac:dyDescent="0.25">
      <c r="A342" s="13" t="s">
        <v>282</v>
      </c>
      <c r="B342" s="17">
        <v>7</v>
      </c>
      <c r="C342" s="17">
        <v>184</v>
      </c>
      <c r="D342" s="17">
        <v>150</v>
      </c>
      <c r="E342" s="17">
        <v>3894</v>
      </c>
    </row>
    <row r="343" spans="1:5" x14ac:dyDescent="0.25">
      <c r="A343" s="13" t="s">
        <v>254</v>
      </c>
      <c r="B343" s="17">
        <v>10</v>
      </c>
      <c r="C343" s="17">
        <v>377</v>
      </c>
      <c r="D343" s="17">
        <v>326</v>
      </c>
      <c r="E343" s="17">
        <v>17419</v>
      </c>
    </row>
    <row r="344" spans="1:5" x14ac:dyDescent="0.25">
      <c r="A344" s="13" t="s">
        <v>266</v>
      </c>
      <c r="B344" s="17">
        <v>7</v>
      </c>
      <c r="C344" s="17">
        <v>286</v>
      </c>
      <c r="D344" s="17">
        <v>259</v>
      </c>
      <c r="E344" s="17">
        <v>8517</v>
      </c>
    </row>
    <row r="345" spans="1:5" x14ac:dyDescent="0.25">
      <c r="A345" s="13" t="s">
        <v>261</v>
      </c>
      <c r="B345" s="17">
        <v>6</v>
      </c>
      <c r="C345" s="17">
        <v>169</v>
      </c>
      <c r="D345" s="17">
        <v>154</v>
      </c>
      <c r="E345" s="17">
        <v>13175</v>
      </c>
    </row>
    <row r="346" spans="1:5" x14ac:dyDescent="0.25">
      <c r="A346" s="13" t="s">
        <v>288</v>
      </c>
      <c r="B346" s="17">
        <v>4</v>
      </c>
      <c r="C346" s="17">
        <v>102</v>
      </c>
      <c r="D346" s="17">
        <v>90</v>
      </c>
      <c r="E346" s="17">
        <v>5432</v>
      </c>
    </row>
    <row r="347" spans="1:5" x14ac:dyDescent="0.25">
      <c r="A347" s="13" t="s">
        <v>286</v>
      </c>
      <c r="B347" s="17">
        <v>2</v>
      </c>
      <c r="C347" s="17">
        <v>24</v>
      </c>
      <c r="D347" s="17">
        <v>24</v>
      </c>
      <c r="E347" s="17">
        <v>2188</v>
      </c>
    </row>
    <row r="348" spans="1:5" x14ac:dyDescent="0.25">
      <c r="A348" s="13" t="s">
        <v>278</v>
      </c>
      <c r="B348" s="17">
        <v>3</v>
      </c>
      <c r="C348" s="17">
        <v>68</v>
      </c>
      <c r="D348" s="17">
        <v>52</v>
      </c>
      <c r="E348" s="17">
        <v>1687</v>
      </c>
    </row>
    <row r="349" spans="1:5" x14ac:dyDescent="0.25">
      <c r="A349" s="13" t="s">
        <v>273</v>
      </c>
      <c r="B349" s="17">
        <v>0</v>
      </c>
      <c r="C349" s="17">
        <v>0</v>
      </c>
      <c r="D349" s="17">
        <v>0</v>
      </c>
      <c r="E349" s="17">
        <v>392</v>
      </c>
    </row>
    <row r="350" spans="1:5" x14ac:dyDescent="0.25">
      <c r="A350" s="13" t="s">
        <v>274</v>
      </c>
      <c r="B350" s="17">
        <v>4</v>
      </c>
      <c r="C350" s="17">
        <v>124</v>
      </c>
      <c r="D350" s="17">
        <v>107</v>
      </c>
      <c r="E350" s="17">
        <v>8172</v>
      </c>
    </row>
    <row r="351" spans="1:5" x14ac:dyDescent="0.25">
      <c r="A351" s="13" t="s">
        <v>267</v>
      </c>
      <c r="B351" s="17">
        <v>2</v>
      </c>
      <c r="C351" s="17">
        <v>96</v>
      </c>
      <c r="D351" s="17">
        <v>82</v>
      </c>
      <c r="E351" s="17">
        <v>2491</v>
      </c>
    </row>
    <row r="352" spans="1:5" x14ac:dyDescent="0.25">
      <c r="A352" s="13" t="s">
        <v>284</v>
      </c>
      <c r="B352" s="17">
        <v>6</v>
      </c>
      <c r="C352" s="17">
        <v>238</v>
      </c>
      <c r="D352" s="17">
        <v>211</v>
      </c>
      <c r="E352" s="17">
        <v>12496</v>
      </c>
    </row>
    <row r="353" spans="1:5" x14ac:dyDescent="0.25">
      <c r="A353" s="13" t="s">
        <v>280</v>
      </c>
      <c r="B353" s="17">
        <v>1</v>
      </c>
      <c r="C353" s="17">
        <v>54</v>
      </c>
      <c r="D353" s="17">
        <v>43</v>
      </c>
      <c r="E353" s="17">
        <v>740</v>
      </c>
    </row>
    <row r="354" spans="1:5" x14ac:dyDescent="0.25">
      <c r="A354" s="13" t="s">
        <v>293</v>
      </c>
      <c r="B354" s="17">
        <v>12</v>
      </c>
      <c r="C354" s="17">
        <v>329</v>
      </c>
      <c r="D354" s="17">
        <v>274</v>
      </c>
      <c r="E354" s="17">
        <v>9655</v>
      </c>
    </row>
    <row r="355" spans="1:5" x14ac:dyDescent="0.25">
      <c r="A355" s="13" t="s">
        <v>258</v>
      </c>
      <c r="B355" s="17">
        <v>7</v>
      </c>
      <c r="C355" s="17">
        <v>204</v>
      </c>
      <c r="D355" s="17">
        <v>170</v>
      </c>
      <c r="E355" s="17">
        <v>19350</v>
      </c>
    </row>
    <row r="356" spans="1:5" x14ac:dyDescent="0.25">
      <c r="A356" s="13" t="s">
        <v>295</v>
      </c>
      <c r="B356" s="17">
        <v>3</v>
      </c>
      <c r="C356" s="17">
        <v>57</v>
      </c>
      <c r="D356" s="17">
        <v>54</v>
      </c>
      <c r="E356" s="17">
        <v>7311</v>
      </c>
    </row>
    <row r="357" spans="1:5" x14ac:dyDescent="0.25">
      <c r="A357" s="13" t="s">
        <v>291</v>
      </c>
      <c r="B357" s="17">
        <v>9</v>
      </c>
      <c r="C357" s="17">
        <v>291</v>
      </c>
      <c r="D357" s="17">
        <v>245</v>
      </c>
      <c r="E357" s="17">
        <v>22662</v>
      </c>
    </row>
    <row r="358" spans="1:5" x14ac:dyDescent="0.25">
      <c r="A358" s="13" t="s">
        <v>256</v>
      </c>
      <c r="B358" s="17">
        <v>3</v>
      </c>
      <c r="C358" s="17">
        <v>101</v>
      </c>
      <c r="D358" s="17">
        <v>89</v>
      </c>
      <c r="E358" s="17">
        <v>5752</v>
      </c>
    </row>
    <row r="359" spans="1:5" x14ac:dyDescent="0.25">
      <c r="A359" s="13" t="s">
        <v>260</v>
      </c>
      <c r="B359" s="17">
        <v>3</v>
      </c>
      <c r="C359" s="17">
        <v>120</v>
      </c>
      <c r="D359" s="17">
        <v>101</v>
      </c>
      <c r="E359" s="17">
        <v>2986</v>
      </c>
    </row>
    <row r="360" spans="1:5" x14ac:dyDescent="0.25">
      <c r="A360" s="13" t="s">
        <v>262</v>
      </c>
      <c r="B360" s="17">
        <v>6</v>
      </c>
      <c r="C360" s="17">
        <v>170</v>
      </c>
      <c r="D360" s="17">
        <v>145</v>
      </c>
      <c r="E360" s="17">
        <v>10981</v>
      </c>
    </row>
    <row r="361" spans="1:5" x14ac:dyDescent="0.25">
      <c r="A361" s="13" t="s">
        <v>264</v>
      </c>
      <c r="B361" s="17">
        <v>1</v>
      </c>
      <c r="C361" s="17">
        <v>10</v>
      </c>
      <c r="D361" s="17">
        <v>10</v>
      </c>
      <c r="E361" s="17">
        <v>1100</v>
      </c>
    </row>
    <row r="362" spans="1:5" x14ac:dyDescent="0.25">
      <c r="A362" s="13" t="s">
        <v>272</v>
      </c>
      <c r="B362" s="17">
        <v>3</v>
      </c>
      <c r="C362" s="17">
        <v>59</v>
      </c>
      <c r="D362" s="17">
        <v>56</v>
      </c>
      <c r="E362" s="17">
        <v>3875</v>
      </c>
    </row>
    <row r="363" spans="1:5" x14ac:dyDescent="0.25">
      <c r="A363" s="13" t="s">
        <v>283</v>
      </c>
      <c r="B363" s="17">
        <v>2</v>
      </c>
      <c r="C363" s="17">
        <v>39</v>
      </c>
      <c r="D363" s="17">
        <v>38</v>
      </c>
      <c r="E363" s="17">
        <v>2550</v>
      </c>
    </row>
    <row r="364" spans="1:5" x14ac:dyDescent="0.25">
      <c r="A364" s="13" t="s">
        <v>265</v>
      </c>
      <c r="B364" s="17">
        <v>3</v>
      </c>
      <c r="C364" s="17">
        <v>116</v>
      </c>
      <c r="D364" s="17">
        <v>102</v>
      </c>
      <c r="E364" s="17">
        <v>16436</v>
      </c>
    </row>
    <row r="365" spans="1:5" x14ac:dyDescent="0.25">
      <c r="A365" s="13" t="s">
        <v>270</v>
      </c>
      <c r="B365" s="17">
        <v>7</v>
      </c>
      <c r="C365" s="17">
        <v>263</v>
      </c>
      <c r="D365" s="17">
        <v>211</v>
      </c>
      <c r="E365" s="17">
        <v>40105</v>
      </c>
    </row>
    <row r="366" spans="1:5" x14ac:dyDescent="0.25">
      <c r="A366" s="13" t="s">
        <v>287</v>
      </c>
      <c r="B366" s="17">
        <v>3</v>
      </c>
      <c r="C366" s="17">
        <v>130</v>
      </c>
      <c r="D366" s="17">
        <v>116</v>
      </c>
      <c r="E366" s="17">
        <v>5213</v>
      </c>
    </row>
    <row r="367" spans="1:5" x14ac:dyDescent="0.25">
      <c r="A367" s="12" t="s">
        <v>100</v>
      </c>
      <c r="B367" s="17">
        <v>72</v>
      </c>
      <c r="C367" s="17">
        <v>2413</v>
      </c>
      <c r="D367" s="17">
        <v>2105</v>
      </c>
      <c r="E367" s="17">
        <v>314407</v>
      </c>
    </row>
    <row r="368" spans="1:5" x14ac:dyDescent="0.25">
      <c r="A368" s="13" t="s">
        <v>112</v>
      </c>
      <c r="B368" s="17">
        <v>0</v>
      </c>
      <c r="C368" s="17">
        <v>0</v>
      </c>
      <c r="D368" s="17">
        <v>0</v>
      </c>
      <c r="E368" s="17">
        <v>1346</v>
      </c>
    </row>
    <row r="369" spans="1:5" x14ac:dyDescent="0.25">
      <c r="A369" s="13" t="s">
        <v>104</v>
      </c>
      <c r="B369" s="17">
        <v>20</v>
      </c>
      <c r="C369" s="17">
        <v>748</v>
      </c>
      <c r="D369" s="17">
        <v>659</v>
      </c>
      <c r="E369" s="17">
        <v>85862</v>
      </c>
    </row>
    <row r="370" spans="1:5" x14ac:dyDescent="0.25">
      <c r="A370" s="13" t="s">
        <v>101</v>
      </c>
      <c r="B370" s="17">
        <v>3</v>
      </c>
      <c r="C370" s="17">
        <v>143</v>
      </c>
      <c r="D370" s="17">
        <v>120</v>
      </c>
      <c r="E370" s="17">
        <v>32038</v>
      </c>
    </row>
    <row r="371" spans="1:5" x14ac:dyDescent="0.25">
      <c r="A371" s="13" t="s">
        <v>105</v>
      </c>
      <c r="B371" s="17">
        <v>1</v>
      </c>
      <c r="C371" s="17">
        <v>40</v>
      </c>
      <c r="D371" s="17">
        <v>38</v>
      </c>
      <c r="E371" s="17">
        <v>4777</v>
      </c>
    </row>
    <row r="372" spans="1:5" x14ac:dyDescent="0.25">
      <c r="A372" s="13" t="s">
        <v>109</v>
      </c>
      <c r="B372" s="17">
        <v>15</v>
      </c>
      <c r="C372" s="17">
        <v>409</v>
      </c>
      <c r="D372" s="17">
        <v>347</v>
      </c>
      <c r="E372" s="17">
        <v>47449</v>
      </c>
    </row>
    <row r="373" spans="1:5" x14ac:dyDescent="0.25">
      <c r="A373" s="13" t="s">
        <v>111</v>
      </c>
      <c r="B373" s="17">
        <v>1</v>
      </c>
      <c r="C373" s="17">
        <v>26</v>
      </c>
      <c r="D373" s="17">
        <v>26</v>
      </c>
      <c r="E373" s="17">
        <v>3655</v>
      </c>
    </row>
    <row r="374" spans="1:5" x14ac:dyDescent="0.25">
      <c r="A374" s="13" t="s">
        <v>102</v>
      </c>
      <c r="B374" s="17">
        <v>12</v>
      </c>
      <c r="C374" s="17">
        <v>335</v>
      </c>
      <c r="D374" s="17">
        <v>293</v>
      </c>
      <c r="E374" s="17">
        <v>52646</v>
      </c>
    </row>
    <row r="375" spans="1:5" x14ac:dyDescent="0.25">
      <c r="A375" s="13" t="s">
        <v>110</v>
      </c>
      <c r="B375" s="17">
        <v>2</v>
      </c>
      <c r="C375" s="17">
        <v>97</v>
      </c>
      <c r="D375" s="17">
        <v>86</v>
      </c>
      <c r="E375" s="17">
        <v>8527</v>
      </c>
    </row>
    <row r="376" spans="1:5" x14ac:dyDescent="0.25">
      <c r="A376" s="13" t="s">
        <v>106</v>
      </c>
      <c r="B376" s="17">
        <v>3</v>
      </c>
      <c r="C376" s="17">
        <v>67</v>
      </c>
      <c r="D376" s="17">
        <v>56</v>
      </c>
      <c r="E376" s="17">
        <v>7850</v>
      </c>
    </row>
    <row r="377" spans="1:5" x14ac:dyDescent="0.25">
      <c r="A377" s="13" t="s">
        <v>103</v>
      </c>
      <c r="B377" s="17">
        <v>12</v>
      </c>
      <c r="C377" s="17">
        <v>479</v>
      </c>
      <c r="D377" s="17">
        <v>422</v>
      </c>
      <c r="E377" s="17">
        <v>60139</v>
      </c>
    </row>
    <row r="378" spans="1:5" x14ac:dyDescent="0.25">
      <c r="A378" s="13" t="s">
        <v>108</v>
      </c>
      <c r="B378" s="17">
        <v>2</v>
      </c>
      <c r="C378" s="17">
        <v>49</v>
      </c>
      <c r="D378" s="17">
        <v>43</v>
      </c>
      <c r="E378" s="17">
        <v>3956</v>
      </c>
    </row>
    <row r="379" spans="1:5" x14ac:dyDescent="0.25">
      <c r="A379" s="13" t="s">
        <v>107</v>
      </c>
      <c r="B379" s="17">
        <v>1</v>
      </c>
      <c r="C379" s="17">
        <v>20</v>
      </c>
      <c r="D379" s="17">
        <v>15</v>
      </c>
      <c r="E379" s="17">
        <v>6162</v>
      </c>
    </row>
    <row r="380" spans="1:5" x14ac:dyDescent="0.25">
      <c r="A380" s="12" t="s">
        <v>401</v>
      </c>
      <c r="B380" s="17">
        <v>1581</v>
      </c>
      <c r="C380" s="17">
        <v>62197</v>
      </c>
      <c r="D380" s="17">
        <v>53636</v>
      </c>
      <c r="E380" s="17">
        <v>5594340</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1BEF-5AE6-495B-B568-5E87EC85946B}">
  <dimension ref="A1:W463"/>
  <sheetViews>
    <sheetView tabSelected="1" topLeftCell="E1" zoomScale="85" zoomScaleNormal="85" workbookViewId="0">
      <selection activeCell="M19" sqref="M19"/>
    </sheetView>
  </sheetViews>
  <sheetFormatPr defaultRowHeight="15" x14ac:dyDescent="0.25"/>
  <cols>
    <col min="1" max="1" width="10.85546875" bestFit="1" customWidth="1"/>
    <col min="2" max="2" width="16.42578125" bestFit="1" customWidth="1"/>
    <col min="3" max="3" width="12.28515625" customWidth="1"/>
    <col min="4" max="4" width="32.140625" bestFit="1" customWidth="1"/>
    <col min="5" max="5" width="13.85546875" bestFit="1" customWidth="1"/>
    <col min="6" max="6" width="18.85546875" bestFit="1" customWidth="1"/>
    <col min="7" max="7" width="26.7109375" bestFit="1" customWidth="1"/>
    <col min="8" max="8" width="13.28515625" bestFit="1" customWidth="1"/>
    <col min="9" max="9" width="13" bestFit="1" customWidth="1"/>
  </cols>
  <sheetData>
    <row r="1" spans="1:23" x14ac:dyDescent="0.25">
      <c r="A1" t="s">
        <v>376</v>
      </c>
      <c r="B1" t="s">
        <v>377</v>
      </c>
      <c r="C1" t="s">
        <v>378</v>
      </c>
      <c r="D1" t="s">
        <v>379</v>
      </c>
      <c r="E1" t="s">
        <v>380</v>
      </c>
      <c r="F1" t="s">
        <v>381</v>
      </c>
      <c r="G1" t="s">
        <v>382</v>
      </c>
      <c r="H1" t="s">
        <v>383</v>
      </c>
      <c r="I1" t="s">
        <v>384</v>
      </c>
      <c r="J1" t="s">
        <v>385</v>
      </c>
      <c r="K1" t="s">
        <v>386</v>
      </c>
      <c r="L1" t="s">
        <v>387</v>
      </c>
      <c r="M1" t="s">
        <v>388</v>
      </c>
      <c r="N1" t="s">
        <v>389</v>
      </c>
      <c r="O1" t="s">
        <v>390</v>
      </c>
      <c r="P1" t="s">
        <v>391</v>
      </c>
      <c r="Q1" t="s">
        <v>392</v>
      </c>
      <c r="R1" t="s">
        <v>393</v>
      </c>
      <c r="S1" t="s">
        <v>394</v>
      </c>
      <c r="T1" t="s">
        <v>395</v>
      </c>
      <c r="U1" t="s">
        <v>396</v>
      </c>
      <c r="V1" t="s">
        <v>397</v>
      </c>
      <c r="W1" t="s">
        <v>398</v>
      </c>
    </row>
    <row r="2" spans="1:23" x14ac:dyDescent="0.25">
      <c r="A2">
        <v>3</v>
      </c>
      <c r="B2" t="s">
        <v>0</v>
      </c>
      <c r="C2" s="5">
        <v>301</v>
      </c>
      <c r="D2" t="s">
        <v>1</v>
      </c>
      <c r="E2">
        <v>112</v>
      </c>
      <c r="F2">
        <v>7084</v>
      </c>
      <c r="G2">
        <v>6173</v>
      </c>
      <c r="H2">
        <v>724290</v>
      </c>
      <c r="I2">
        <v>5943</v>
      </c>
      <c r="J2">
        <v>6372</v>
      </c>
      <c r="K2">
        <v>6522</v>
      </c>
      <c r="L2">
        <v>6795</v>
      </c>
      <c r="M2">
        <v>7084</v>
      </c>
      <c r="N2">
        <v>0.19199057714958775</v>
      </c>
      <c r="O2">
        <v>8.6169886537871818E-2</v>
      </c>
      <c r="P2">
        <f>Kommuner[[#This Row],[Sum medlemmer]]/Kommuner[[#This Row],[Innbyggere]]</f>
        <v>9.7806127379916879E-3</v>
      </c>
      <c r="Q2">
        <v>5195</v>
      </c>
      <c r="R2">
        <v>5563</v>
      </c>
      <c r="S2">
        <v>5675</v>
      </c>
      <c r="T2">
        <v>5937</v>
      </c>
      <c r="U2">
        <v>6173</v>
      </c>
      <c r="V2">
        <v>0.18825794032723772</v>
      </c>
      <c r="W2">
        <v>8.7753303964757709E-2</v>
      </c>
    </row>
    <row r="3" spans="1:23" x14ac:dyDescent="0.25">
      <c r="A3">
        <v>11</v>
      </c>
      <c r="B3" t="s">
        <v>2</v>
      </c>
      <c r="C3">
        <v>1101</v>
      </c>
      <c r="D3" t="s">
        <v>3</v>
      </c>
      <c r="E3">
        <v>8</v>
      </c>
      <c r="F3">
        <v>243</v>
      </c>
      <c r="G3">
        <v>213</v>
      </c>
      <c r="H3">
        <v>15375</v>
      </c>
      <c r="I3">
        <v>194</v>
      </c>
      <c r="J3">
        <v>206</v>
      </c>
      <c r="K3">
        <v>236</v>
      </c>
      <c r="L3">
        <v>243</v>
      </c>
      <c r="M3">
        <v>243</v>
      </c>
      <c r="N3">
        <v>0.25257731958762886</v>
      </c>
      <c r="O3">
        <v>2.9661016949152543E-2</v>
      </c>
      <c r="P3">
        <f>Kommuner[[#This Row],[Sum medlemmer]]/Kommuner[[#This Row],[Innbyggere]]</f>
        <v>1.5804878048780488E-2</v>
      </c>
      <c r="Q3">
        <v>168</v>
      </c>
      <c r="R3">
        <v>177</v>
      </c>
      <c r="S3">
        <v>199</v>
      </c>
      <c r="T3">
        <v>198</v>
      </c>
      <c r="U3">
        <v>213</v>
      </c>
      <c r="V3">
        <v>0.26785714285714285</v>
      </c>
      <c r="W3">
        <v>7.0351758793969849E-2</v>
      </c>
    </row>
    <row r="4" spans="1:23" x14ac:dyDescent="0.25">
      <c r="A4">
        <v>11</v>
      </c>
      <c r="B4" t="s">
        <v>2</v>
      </c>
      <c r="C4">
        <v>1103</v>
      </c>
      <c r="D4" t="s">
        <v>4</v>
      </c>
      <c r="E4">
        <v>41</v>
      </c>
      <c r="F4">
        <v>1952</v>
      </c>
      <c r="G4">
        <v>1629</v>
      </c>
      <c r="H4">
        <v>150123</v>
      </c>
      <c r="I4">
        <v>1672</v>
      </c>
      <c r="J4">
        <v>1710</v>
      </c>
      <c r="K4">
        <v>1796</v>
      </c>
      <c r="L4">
        <v>1956</v>
      </c>
      <c r="M4">
        <v>1952</v>
      </c>
      <c r="N4">
        <v>0.1674641148325359</v>
      </c>
      <c r="O4">
        <v>8.6859688195991089E-2</v>
      </c>
      <c r="P4">
        <f>Kommuner[[#This Row],[Sum medlemmer]]/Kommuner[[#This Row],[Innbyggere]]</f>
        <v>1.3002671142996077E-2</v>
      </c>
      <c r="Q4">
        <v>1418</v>
      </c>
      <c r="R4">
        <v>1454</v>
      </c>
      <c r="S4">
        <v>1525</v>
      </c>
      <c r="T4">
        <v>1663</v>
      </c>
      <c r="U4">
        <v>1629</v>
      </c>
      <c r="V4">
        <v>0.14880112834978843</v>
      </c>
      <c r="W4">
        <v>6.8196721311475417E-2</v>
      </c>
    </row>
    <row r="5" spans="1:23" x14ac:dyDescent="0.25">
      <c r="A5">
        <v>11</v>
      </c>
      <c r="B5" t="s">
        <v>2</v>
      </c>
      <c r="C5">
        <v>1106</v>
      </c>
      <c r="D5" t="s">
        <v>5</v>
      </c>
      <c r="E5">
        <v>10</v>
      </c>
      <c r="F5">
        <v>461</v>
      </c>
      <c r="G5">
        <v>384</v>
      </c>
      <c r="H5">
        <v>38441</v>
      </c>
      <c r="I5">
        <v>429</v>
      </c>
      <c r="J5">
        <v>446</v>
      </c>
      <c r="K5">
        <v>446</v>
      </c>
      <c r="L5">
        <v>436</v>
      </c>
      <c r="M5">
        <v>461</v>
      </c>
      <c r="N5">
        <v>7.4592074592074592E-2</v>
      </c>
      <c r="O5">
        <v>3.3632286995515695E-2</v>
      </c>
      <c r="P5">
        <f>Kommuner[[#This Row],[Sum medlemmer]]/Kommuner[[#This Row],[Innbyggere]]</f>
        <v>1.1992403943705938E-2</v>
      </c>
      <c r="Q5">
        <v>363</v>
      </c>
      <c r="R5">
        <v>383</v>
      </c>
      <c r="S5">
        <v>378</v>
      </c>
      <c r="T5">
        <v>366</v>
      </c>
      <c r="U5">
        <v>384</v>
      </c>
      <c r="V5">
        <v>5.7851239669421489E-2</v>
      </c>
      <c r="W5">
        <v>1.5873015873015872E-2</v>
      </c>
    </row>
    <row r="6" spans="1:23" x14ac:dyDescent="0.25">
      <c r="A6">
        <v>11</v>
      </c>
      <c r="B6" t="s">
        <v>2</v>
      </c>
      <c r="C6">
        <v>1108</v>
      </c>
      <c r="D6" t="s">
        <v>6</v>
      </c>
      <c r="E6">
        <v>18</v>
      </c>
      <c r="F6">
        <v>770</v>
      </c>
      <c r="G6">
        <v>643</v>
      </c>
      <c r="H6">
        <v>84908</v>
      </c>
      <c r="I6">
        <v>718</v>
      </c>
      <c r="J6">
        <v>708</v>
      </c>
      <c r="K6">
        <v>735</v>
      </c>
      <c r="L6">
        <v>741</v>
      </c>
      <c r="M6">
        <v>770</v>
      </c>
      <c r="N6">
        <v>7.2423398328690811E-2</v>
      </c>
      <c r="O6">
        <v>4.7619047619047616E-2</v>
      </c>
      <c r="P6">
        <f>Kommuner[[#This Row],[Sum medlemmer]]/Kommuner[[#This Row],[Innbyggere]]</f>
        <v>9.0686389975031794E-3</v>
      </c>
      <c r="Q6">
        <v>612</v>
      </c>
      <c r="R6">
        <v>605</v>
      </c>
      <c r="S6">
        <v>624</v>
      </c>
      <c r="T6">
        <v>619</v>
      </c>
      <c r="U6">
        <v>643</v>
      </c>
      <c r="V6">
        <v>5.0653594771241831E-2</v>
      </c>
      <c r="W6">
        <v>3.0448717948717948E-2</v>
      </c>
    </row>
    <row r="7" spans="1:23" x14ac:dyDescent="0.25">
      <c r="A7">
        <v>11</v>
      </c>
      <c r="B7" t="s">
        <v>2</v>
      </c>
      <c r="C7">
        <v>1111</v>
      </c>
      <c r="D7" t="s">
        <v>7</v>
      </c>
      <c r="E7">
        <v>2</v>
      </c>
      <c r="F7">
        <v>110</v>
      </c>
      <c r="G7">
        <v>97</v>
      </c>
      <c r="H7">
        <v>3371</v>
      </c>
      <c r="I7">
        <v>96</v>
      </c>
      <c r="J7">
        <v>90</v>
      </c>
      <c r="K7">
        <v>77</v>
      </c>
      <c r="L7">
        <v>95</v>
      </c>
      <c r="M7">
        <v>110</v>
      </c>
      <c r="N7">
        <v>0.14583333333333334</v>
      </c>
      <c r="O7">
        <v>0.42857142857142855</v>
      </c>
      <c r="P7">
        <f>Kommuner[[#This Row],[Sum medlemmer]]/Kommuner[[#This Row],[Innbyggere]]</f>
        <v>3.2631266686443193E-2</v>
      </c>
      <c r="Q7">
        <v>85</v>
      </c>
      <c r="R7">
        <v>79</v>
      </c>
      <c r="S7">
        <v>68</v>
      </c>
      <c r="T7">
        <v>84</v>
      </c>
      <c r="U7">
        <v>97</v>
      </c>
      <c r="V7">
        <v>0.14117647058823529</v>
      </c>
      <c r="W7">
        <v>0.4264705882352941</v>
      </c>
    </row>
    <row r="8" spans="1:23" x14ac:dyDescent="0.25">
      <c r="A8">
        <v>11</v>
      </c>
      <c r="B8" t="s">
        <v>2</v>
      </c>
      <c r="C8">
        <v>1112</v>
      </c>
      <c r="D8" t="s">
        <v>8</v>
      </c>
      <c r="E8">
        <v>2</v>
      </c>
      <c r="F8">
        <v>57</v>
      </c>
      <c r="G8">
        <v>46</v>
      </c>
      <c r="H8">
        <v>3259</v>
      </c>
      <c r="I8">
        <v>44</v>
      </c>
      <c r="J8">
        <v>52</v>
      </c>
      <c r="K8">
        <v>70</v>
      </c>
      <c r="L8">
        <v>60</v>
      </c>
      <c r="M8">
        <v>57</v>
      </c>
      <c r="N8">
        <v>0.29545454545454547</v>
      </c>
      <c r="O8">
        <v>-0.18571428571428572</v>
      </c>
      <c r="P8">
        <f>Kommuner[[#This Row],[Sum medlemmer]]/Kommuner[[#This Row],[Innbyggere]]</f>
        <v>1.7490027615833077E-2</v>
      </c>
      <c r="Q8">
        <v>38</v>
      </c>
      <c r="R8">
        <v>47</v>
      </c>
      <c r="S8">
        <v>62</v>
      </c>
      <c r="T8">
        <v>51</v>
      </c>
      <c r="U8">
        <v>46</v>
      </c>
      <c r="V8">
        <v>0.21052631578947367</v>
      </c>
      <c r="W8">
        <v>-0.25806451612903225</v>
      </c>
    </row>
    <row r="9" spans="1:23" x14ac:dyDescent="0.25">
      <c r="A9">
        <v>11</v>
      </c>
      <c r="B9" t="s">
        <v>2</v>
      </c>
      <c r="C9">
        <v>1114</v>
      </c>
      <c r="D9" t="s">
        <v>9</v>
      </c>
      <c r="E9">
        <v>0</v>
      </c>
      <c r="F9">
        <v>0</v>
      </c>
      <c r="G9">
        <v>0</v>
      </c>
      <c r="H9">
        <v>2905</v>
      </c>
      <c r="I9">
        <v>0</v>
      </c>
      <c r="J9">
        <v>0</v>
      </c>
      <c r="K9">
        <v>0</v>
      </c>
      <c r="L9">
        <v>0</v>
      </c>
      <c r="M9">
        <v>0</v>
      </c>
      <c r="N9">
        <v>0</v>
      </c>
      <c r="O9">
        <v>0</v>
      </c>
      <c r="P9">
        <f>Kommuner[[#This Row],[Sum medlemmer]]/Kommuner[[#This Row],[Innbyggere]]</f>
        <v>0</v>
      </c>
      <c r="Q9">
        <v>0</v>
      </c>
      <c r="R9">
        <v>0</v>
      </c>
      <c r="S9">
        <v>0</v>
      </c>
      <c r="T9">
        <v>0</v>
      </c>
      <c r="U9">
        <v>0</v>
      </c>
      <c r="V9">
        <v>0</v>
      </c>
      <c r="W9">
        <v>0</v>
      </c>
    </row>
    <row r="10" spans="1:23" x14ac:dyDescent="0.25">
      <c r="A10">
        <v>11</v>
      </c>
      <c r="B10" t="s">
        <v>2</v>
      </c>
      <c r="C10">
        <v>1119</v>
      </c>
      <c r="D10" t="s">
        <v>10</v>
      </c>
      <c r="E10">
        <v>5</v>
      </c>
      <c r="F10">
        <v>168</v>
      </c>
      <c r="G10">
        <v>151</v>
      </c>
      <c r="H10">
        <v>20067</v>
      </c>
      <c r="I10">
        <v>173</v>
      </c>
      <c r="J10">
        <v>181</v>
      </c>
      <c r="K10">
        <v>163</v>
      </c>
      <c r="L10">
        <v>173</v>
      </c>
      <c r="M10">
        <v>168</v>
      </c>
      <c r="N10">
        <v>-2.8901734104046242E-2</v>
      </c>
      <c r="O10">
        <v>3.0674846625766871E-2</v>
      </c>
      <c r="P10">
        <f>Kommuner[[#This Row],[Sum medlemmer]]/Kommuner[[#This Row],[Innbyggere]]</f>
        <v>8.3719539542532508E-3</v>
      </c>
      <c r="Q10">
        <v>158</v>
      </c>
      <c r="R10">
        <v>168</v>
      </c>
      <c r="S10">
        <v>149</v>
      </c>
      <c r="T10">
        <v>158</v>
      </c>
      <c r="U10">
        <v>151</v>
      </c>
      <c r="V10">
        <v>-4.4303797468354431E-2</v>
      </c>
      <c r="W10">
        <v>1.3422818791946308E-2</v>
      </c>
    </row>
    <row r="11" spans="1:23" x14ac:dyDescent="0.25">
      <c r="A11">
        <v>11</v>
      </c>
      <c r="B11" t="s">
        <v>2</v>
      </c>
      <c r="C11">
        <v>1120</v>
      </c>
      <c r="D11" t="s">
        <v>11</v>
      </c>
      <c r="E11">
        <v>7</v>
      </c>
      <c r="F11">
        <v>304</v>
      </c>
      <c r="G11">
        <v>266</v>
      </c>
      <c r="H11">
        <v>21186</v>
      </c>
      <c r="I11">
        <v>268</v>
      </c>
      <c r="J11">
        <v>286</v>
      </c>
      <c r="K11">
        <v>298</v>
      </c>
      <c r="L11">
        <v>296</v>
      </c>
      <c r="M11">
        <v>304</v>
      </c>
      <c r="N11">
        <v>0.13432835820895522</v>
      </c>
      <c r="O11">
        <v>2.0134228187919462E-2</v>
      </c>
      <c r="P11">
        <f>Kommuner[[#This Row],[Sum medlemmer]]/Kommuner[[#This Row],[Innbyggere]]</f>
        <v>1.4349098461247994E-2</v>
      </c>
      <c r="Q11">
        <v>231</v>
      </c>
      <c r="R11">
        <v>243</v>
      </c>
      <c r="S11">
        <v>256</v>
      </c>
      <c r="T11">
        <v>253</v>
      </c>
      <c r="U11">
        <v>266</v>
      </c>
      <c r="V11">
        <v>0.15151515151515152</v>
      </c>
      <c r="W11">
        <v>3.90625E-2</v>
      </c>
    </row>
    <row r="12" spans="1:23" x14ac:dyDescent="0.25">
      <c r="A12">
        <v>11</v>
      </c>
      <c r="B12" t="s">
        <v>2</v>
      </c>
      <c r="C12">
        <v>1121</v>
      </c>
      <c r="D12" t="s">
        <v>12</v>
      </c>
      <c r="E12">
        <v>6</v>
      </c>
      <c r="F12">
        <v>194</v>
      </c>
      <c r="G12">
        <v>163</v>
      </c>
      <c r="H12">
        <v>20157</v>
      </c>
      <c r="I12">
        <v>142</v>
      </c>
      <c r="J12">
        <v>147</v>
      </c>
      <c r="K12">
        <v>141</v>
      </c>
      <c r="L12">
        <v>188</v>
      </c>
      <c r="M12">
        <v>194</v>
      </c>
      <c r="N12">
        <v>0.36619718309859156</v>
      </c>
      <c r="O12">
        <v>0.37588652482269502</v>
      </c>
      <c r="P12">
        <f>Kommuner[[#This Row],[Sum medlemmer]]/Kommuner[[#This Row],[Innbyggere]]</f>
        <v>9.6244480825519677E-3</v>
      </c>
      <c r="Q12">
        <v>116</v>
      </c>
      <c r="R12">
        <v>111</v>
      </c>
      <c r="S12">
        <v>114</v>
      </c>
      <c r="T12">
        <v>153</v>
      </c>
      <c r="U12">
        <v>163</v>
      </c>
      <c r="V12">
        <v>0.40517241379310343</v>
      </c>
      <c r="W12">
        <v>0.42982456140350878</v>
      </c>
    </row>
    <row r="13" spans="1:23" x14ac:dyDescent="0.25">
      <c r="A13">
        <v>11</v>
      </c>
      <c r="B13" t="s">
        <v>2</v>
      </c>
      <c r="C13">
        <v>1122</v>
      </c>
      <c r="D13" t="s">
        <v>13</v>
      </c>
      <c r="E13">
        <v>3</v>
      </c>
      <c r="F13">
        <v>120</v>
      </c>
      <c r="G13">
        <v>107</v>
      </c>
      <c r="H13">
        <v>12536</v>
      </c>
      <c r="I13">
        <v>100</v>
      </c>
      <c r="J13">
        <v>85</v>
      </c>
      <c r="K13">
        <v>95</v>
      </c>
      <c r="L13">
        <v>133</v>
      </c>
      <c r="M13">
        <v>120</v>
      </c>
      <c r="N13">
        <v>0.2</v>
      </c>
      <c r="O13">
        <v>0.26315789473684209</v>
      </c>
      <c r="P13">
        <f>Kommuner[[#This Row],[Sum medlemmer]]/Kommuner[[#This Row],[Innbyggere]]</f>
        <v>9.5724313975749844E-3</v>
      </c>
      <c r="Q13">
        <v>88</v>
      </c>
      <c r="R13">
        <v>72</v>
      </c>
      <c r="S13">
        <v>84</v>
      </c>
      <c r="T13">
        <v>118</v>
      </c>
      <c r="U13">
        <v>107</v>
      </c>
      <c r="V13">
        <v>0.21590909090909091</v>
      </c>
      <c r="W13">
        <v>0.27380952380952384</v>
      </c>
    </row>
    <row r="14" spans="1:23" x14ac:dyDescent="0.25">
      <c r="A14">
        <v>11</v>
      </c>
      <c r="B14" t="s">
        <v>2</v>
      </c>
      <c r="C14">
        <v>1124</v>
      </c>
      <c r="D14" t="s">
        <v>14</v>
      </c>
      <c r="E14">
        <v>3</v>
      </c>
      <c r="F14">
        <v>170</v>
      </c>
      <c r="G14">
        <v>137</v>
      </c>
      <c r="H14">
        <v>29153</v>
      </c>
      <c r="I14">
        <v>149</v>
      </c>
      <c r="J14">
        <v>144</v>
      </c>
      <c r="K14">
        <v>145</v>
      </c>
      <c r="L14">
        <v>145</v>
      </c>
      <c r="M14">
        <v>170</v>
      </c>
      <c r="N14">
        <v>0.14093959731543623</v>
      </c>
      <c r="O14">
        <v>0.17241379310344829</v>
      </c>
      <c r="P14">
        <f>Kommuner[[#This Row],[Sum medlemmer]]/Kommuner[[#This Row],[Innbyggere]]</f>
        <v>5.8313038109285495E-3</v>
      </c>
      <c r="Q14">
        <v>121</v>
      </c>
      <c r="R14">
        <v>115</v>
      </c>
      <c r="S14">
        <v>115</v>
      </c>
      <c r="T14">
        <v>117</v>
      </c>
      <c r="U14">
        <v>137</v>
      </c>
      <c r="V14">
        <v>0.13223140495867769</v>
      </c>
      <c r="W14">
        <v>0.19130434782608696</v>
      </c>
    </row>
    <row r="15" spans="1:23" x14ac:dyDescent="0.25">
      <c r="A15">
        <v>11</v>
      </c>
      <c r="B15" t="s">
        <v>2</v>
      </c>
      <c r="C15">
        <v>1127</v>
      </c>
      <c r="D15" t="s">
        <v>15</v>
      </c>
      <c r="E15">
        <v>3</v>
      </c>
      <c r="F15">
        <v>52</v>
      </c>
      <c r="G15">
        <v>43</v>
      </c>
      <c r="H15">
        <v>11795</v>
      </c>
      <c r="I15">
        <v>86</v>
      </c>
      <c r="J15">
        <v>86</v>
      </c>
      <c r="K15">
        <v>63</v>
      </c>
      <c r="L15">
        <v>61</v>
      </c>
      <c r="M15">
        <v>52</v>
      </c>
      <c r="N15">
        <v>-0.39534883720930231</v>
      </c>
      <c r="O15">
        <v>-0.17460317460317459</v>
      </c>
      <c r="P15">
        <f>Kommuner[[#This Row],[Sum medlemmer]]/Kommuner[[#This Row],[Innbyggere]]</f>
        <v>4.4086477320898687E-3</v>
      </c>
      <c r="Q15">
        <v>78</v>
      </c>
      <c r="R15">
        <v>73</v>
      </c>
      <c r="S15">
        <v>54</v>
      </c>
      <c r="T15">
        <v>53</v>
      </c>
      <c r="U15">
        <v>43</v>
      </c>
      <c r="V15">
        <v>-0.44871794871794873</v>
      </c>
      <c r="W15">
        <v>-0.20370370370370369</v>
      </c>
    </row>
    <row r="16" spans="1:23" x14ac:dyDescent="0.25">
      <c r="A16">
        <v>11</v>
      </c>
      <c r="B16" t="s">
        <v>2</v>
      </c>
      <c r="C16">
        <v>1130</v>
      </c>
      <c r="D16" t="s">
        <v>16</v>
      </c>
      <c r="E16">
        <v>5</v>
      </c>
      <c r="F16">
        <v>175</v>
      </c>
      <c r="G16">
        <v>154</v>
      </c>
      <c r="H16">
        <v>13813</v>
      </c>
      <c r="I16">
        <v>148</v>
      </c>
      <c r="J16">
        <v>126</v>
      </c>
      <c r="K16">
        <v>147</v>
      </c>
      <c r="L16">
        <v>158</v>
      </c>
      <c r="M16">
        <v>175</v>
      </c>
      <c r="N16">
        <v>0.18243243243243243</v>
      </c>
      <c r="O16">
        <v>0.19047619047619047</v>
      </c>
      <c r="P16">
        <f>Kommuner[[#This Row],[Sum medlemmer]]/Kommuner[[#This Row],[Innbyggere]]</f>
        <v>1.2669224643451821E-2</v>
      </c>
      <c r="Q16">
        <v>128</v>
      </c>
      <c r="R16">
        <v>110</v>
      </c>
      <c r="S16">
        <v>125</v>
      </c>
      <c r="T16">
        <v>133</v>
      </c>
      <c r="U16">
        <v>154</v>
      </c>
      <c r="V16">
        <v>0.203125</v>
      </c>
      <c r="W16">
        <v>0.23200000000000001</v>
      </c>
    </row>
    <row r="17" spans="1:23" x14ac:dyDescent="0.25">
      <c r="A17">
        <v>11</v>
      </c>
      <c r="B17" t="s">
        <v>2</v>
      </c>
      <c r="C17">
        <v>1133</v>
      </c>
      <c r="D17" t="s">
        <v>17</v>
      </c>
      <c r="E17">
        <v>0</v>
      </c>
      <c r="F17">
        <v>0</v>
      </c>
      <c r="G17">
        <v>0</v>
      </c>
      <c r="H17">
        <v>2681</v>
      </c>
      <c r="I17">
        <v>0</v>
      </c>
      <c r="J17">
        <v>0</v>
      </c>
      <c r="K17">
        <v>0</v>
      </c>
      <c r="L17">
        <v>0</v>
      </c>
      <c r="M17">
        <v>0</v>
      </c>
      <c r="N17">
        <v>0</v>
      </c>
      <c r="O17">
        <v>0</v>
      </c>
      <c r="P17">
        <f>Kommuner[[#This Row],[Sum medlemmer]]/Kommuner[[#This Row],[Innbyggere]]</f>
        <v>0</v>
      </c>
      <c r="Q17">
        <v>0</v>
      </c>
      <c r="R17">
        <v>0</v>
      </c>
      <c r="S17">
        <v>0</v>
      </c>
      <c r="T17">
        <v>0</v>
      </c>
      <c r="U17">
        <v>0</v>
      </c>
      <c r="V17">
        <v>0</v>
      </c>
      <c r="W17">
        <v>0</v>
      </c>
    </row>
    <row r="18" spans="1:23" x14ac:dyDescent="0.25">
      <c r="A18">
        <v>11</v>
      </c>
      <c r="B18" t="s">
        <v>2</v>
      </c>
      <c r="C18">
        <v>1134</v>
      </c>
      <c r="D18" t="s">
        <v>18</v>
      </c>
      <c r="E18">
        <v>4</v>
      </c>
      <c r="F18">
        <v>84</v>
      </c>
      <c r="G18">
        <v>80</v>
      </c>
      <c r="H18">
        <v>3939</v>
      </c>
      <c r="I18">
        <v>67</v>
      </c>
      <c r="J18">
        <v>64</v>
      </c>
      <c r="K18">
        <v>68</v>
      </c>
      <c r="L18">
        <v>79</v>
      </c>
      <c r="M18">
        <v>84</v>
      </c>
      <c r="N18">
        <v>0.2537313432835821</v>
      </c>
      <c r="O18">
        <v>0.23529411764705882</v>
      </c>
      <c r="P18">
        <f>Kommuner[[#This Row],[Sum medlemmer]]/Kommuner[[#This Row],[Innbyggere]]</f>
        <v>2.1325209444021324E-2</v>
      </c>
      <c r="Q18">
        <v>62</v>
      </c>
      <c r="R18">
        <v>59</v>
      </c>
      <c r="S18">
        <v>63</v>
      </c>
      <c r="T18">
        <v>75</v>
      </c>
      <c r="U18">
        <v>80</v>
      </c>
      <c r="V18">
        <v>0.29032258064516131</v>
      </c>
      <c r="W18">
        <v>0.26984126984126983</v>
      </c>
    </row>
    <row r="19" spans="1:23" x14ac:dyDescent="0.25">
      <c r="A19">
        <v>11</v>
      </c>
      <c r="B19" t="s">
        <v>2</v>
      </c>
      <c r="C19">
        <v>1135</v>
      </c>
      <c r="D19" t="s">
        <v>19</v>
      </c>
      <c r="E19">
        <v>3</v>
      </c>
      <c r="F19">
        <v>24</v>
      </c>
      <c r="G19">
        <v>23</v>
      </c>
      <c r="H19">
        <v>4600</v>
      </c>
      <c r="I19">
        <v>0</v>
      </c>
      <c r="J19">
        <v>0</v>
      </c>
      <c r="K19">
        <v>21</v>
      </c>
      <c r="L19">
        <v>24</v>
      </c>
      <c r="M19">
        <v>24</v>
      </c>
      <c r="N19">
        <v>0</v>
      </c>
      <c r="O19">
        <v>0.14285714285714285</v>
      </c>
      <c r="P19">
        <f>Kommuner[[#This Row],[Sum medlemmer]]/Kommuner[[#This Row],[Innbyggere]]</f>
        <v>5.2173913043478265E-3</v>
      </c>
      <c r="Q19">
        <v>0</v>
      </c>
      <c r="R19">
        <v>0</v>
      </c>
      <c r="S19">
        <v>16</v>
      </c>
      <c r="T19">
        <v>23</v>
      </c>
      <c r="U19">
        <v>23</v>
      </c>
      <c r="V19">
        <v>0</v>
      </c>
      <c r="W19">
        <v>0.4375</v>
      </c>
    </row>
    <row r="20" spans="1:23" x14ac:dyDescent="0.25">
      <c r="A20">
        <v>11</v>
      </c>
      <c r="B20" t="s">
        <v>2</v>
      </c>
      <c r="C20">
        <v>1144</v>
      </c>
      <c r="D20" t="s">
        <v>20</v>
      </c>
      <c r="E20">
        <v>2</v>
      </c>
      <c r="F20">
        <v>16</v>
      </c>
      <c r="G20">
        <v>15</v>
      </c>
      <c r="H20">
        <v>570</v>
      </c>
      <c r="I20">
        <v>29</v>
      </c>
      <c r="J20">
        <v>23</v>
      </c>
      <c r="K20">
        <v>19</v>
      </c>
      <c r="L20">
        <v>16</v>
      </c>
      <c r="M20">
        <v>16</v>
      </c>
      <c r="N20">
        <v>-0.44827586206896552</v>
      </c>
      <c r="O20">
        <v>-0.15789473684210525</v>
      </c>
      <c r="P20">
        <f>Kommuner[[#This Row],[Sum medlemmer]]/Kommuner[[#This Row],[Innbyggere]]</f>
        <v>2.8070175438596492E-2</v>
      </c>
      <c r="Q20">
        <v>25</v>
      </c>
      <c r="R20">
        <v>21</v>
      </c>
      <c r="S20">
        <v>18</v>
      </c>
      <c r="T20">
        <v>15</v>
      </c>
      <c r="U20">
        <v>15</v>
      </c>
      <c r="V20">
        <v>-0.4</v>
      </c>
      <c r="W20">
        <v>-0.16666666666666666</v>
      </c>
    </row>
    <row r="21" spans="1:23" x14ac:dyDescent="0.25">
      <c r="A21">
        <v>11</v>
      </c>
      <c r="B21" t="s">
        <v>2</v>
      </c>
      <c r="C21">
        <v>1145</v>
      </c>
      <c r="D21" t="s">
        <v>21</v>
      </c>
      <c r="E21">
        <v>0</v>
      </c>
      <c r="F21">
        <v>0</v>
      </c>
      <c r="G21">
        <v>0</v>
      </c>
      <c r="H21">
        <v>893</v>
      </c>
      <c r="I21">
        <v>0</v>
      </c>
      <c r="J21">
        <v>0</v>
      </c>
      <c r="K21">
        <v>0</v>
      </c>
      <c r="L21">
        <v>0</v>
      </c>
      <c r="M21">
        <v>0</v>
      </c>
      <c r="N21">
        <v>0</v>
      </c>
      <c r="O21">
        <v>0</v>
      </c>
      <c r="P21">
        <f>Kommuner[[#This Row],[Sum medlemmer]]/Kommuner[[#This Row],[Innbyggere]]</f>
        <v>0</v>
      </c>
      <c r="Q21">
        <v>0</v>
      </c>
      <c r="R21">
        <v>0</v>
      </c>
      <c r="S21">
        <v>0</v>
      </c>
      <c r="T21">
        <v>0</v>
      </c>
      <c r="U21">
        <v>0</v>
      </c>
      <c r="V21">
        <v>0</v>
      </c>
      <c r="W21">
        <v>0</v>
      </c>
    </row>
    <row r="22" spans="1:23" x14ac:dyDescent="0.25">
      <c r="A22">
        <v>11</v>
      </c>
      <c r="B22" t="s">
        <v>2</v>
      </c>
      <c r="C22">
        <v>1146</v>
      </c>
      <c r="D22" t="s">
        <v>22</v>
      </c>
      <c r="E22">
        <v>4</v>
      </c>
      <c r="F22">
        <v>157</v>
      </c>
      <c r="G22">
        <v>125</v>
      </c>
      <c r="H22">
        <v>11715</v>
      </c>
      <c r="I22">
        <v>153</v>
      </c>
      <c r="J22">
        <v>129</v>
      </c>
      <c r="K22">
        <v>145</v>
      </c>
      <c r="L22">
        <v>146</v>
      </c>
      <c r="M22">
        <v>157</v>
      </c>
      <c r="N22">
        <v>2.6143790849673203E-2</v>
      </c>
      <c r="O22">
        <v>8.2758620689655171E-2</v>
      </c>
      <c r="P22">
        <f>Kommuner[[#This Row],[Sum medlemmer]]/Kommuner[[#This Row],[Innbyggere]]</f>
        <v>1.3401621852326078E-2</v>
      </c>
      <c r="Q22">
        <v>128</v>
      </c>
      <c r="R22">
        <v>106</v>
      </c>
      <c r="S22">
        <v>119</v>
      </c>
      <c r="T22">
        <v>115</v>
      </c>
      <c r="U22">
        <v>125</v>
      </c>
      <c r="V22">
        <v>-2.34375E-2</v>
      </c>
      <c r="W22">
        <v>5.0420168067226892E-2</v>
      </c>
    </row>
    <row r="23" spans="1:23" x14ac:dyDescent="0.25">
      <c r="A23">
        <v>11</v>
      </c>
      <c r="B23" t="s">
        <v>2</v>
      </c>
      <c r="C23">
        <v>1149</v>
      </c>
      <c r="D23" t="s">
        <v>23</v>
      </c>
      <c r="E23">
        <v>19</v>
      </c>
      <c r="F23">
        <v>745</v>
      </c>
      <c r="G23">
        <v>644</v>
      </c>
      <c r="H23">
        <v>43723</v>
      </c>
      <c r="I23">
        <v>642</v>
      </c>
      <c r="J23">
        <v>639</v>
      </c>
      <c r="K23">
        <v>667</v>
      </c>
      <c r="L23">
        <v>667</v>
      </c>
      <c r="M23">
        <v>745</v>
      </c>
      <c r="N23">
        <v>0.16043613707165108</v>
      </c>
      <c r="O23">
        <v>0.11694152923538231</v>
      </c>
      <c r="P23">
        <f>Kommuner[[#This Row],[Sum medlemmer]]/Kommuner[[#This Row],[Innbyggere]]</f>
        <v>1.7039086979392996E-2</v>
      </c>
      <c r="Q23">
        <v>534</v>
      </c>
      <c r="R23">
        <v>522</v>
      </c>
      <c r="S23">
        <v>559</v>
      </c>
      <c r="T23">
        <v>554</v>
      </c>
      <c r="U23">
        <v>644</v>
      </c>
      <c r="V23">
        <v>0.20599250936329588</v>
      </c>
      <c r="W23">
        <v>0.15205724508050089</v>
      </c>
    </row>
    <row r="24" spans="1:23" x14ac:dyDescent="0.25">
      <c r="A24">
        <v>11</v>
      </c>
      <c r="B24" t="s">
        <v>2</v>
      </c>
      <c r="C24">
        <v>1151</v>
      </c>
      <c r="D24" t="s">
        <v>24</v>
      </c>
      <c r="E24">
        <v>0</v>
      </c>
      <c r="F24">
        <v>0</v>
      </c>
      <c r="G24">
        <v>0</v>
      </c>
      <c r="H24">
        <v>217</v>
      </c>
      <c r="I24">
        <v>0</v>
      </c>
      <c r="J24">
        <v>0</v>
      </c>
      <c r="K24">
        <v>0</v>
      </c>
      <c r="L24">
        <v>0</v>
      </c>
      <c r="M24">
        <v>0</v>
      </c>
      <c r="N24">
        <v>0</v>
      </c>
      <c r="O24">
        <v>0</v>
      </c>
      <c r="P24">
        <f>Kommuner[[#This Row],[Sum medlemmer]]/Kommuner[[#This Row],[Innbyggere]]</f>
        <v>0</v>
      </c>
      <c r="Q24">
        <v>0</v>
      </c>
      <c r="R24">
        <v>0</v>
      </c>
      <c r="S24">
        <v>0</v>
      </c>
      <c r="T24">
        <v>0</v>
      </c>
      <c r="U24">
        <v>0</v>
      </c>
      <c r="V24">
        <v>0</v>
      </c>
      <c r="W24">
        <v>0</v>
      </c>
    </row>
    <row r="25" spans="1:23" x14ac:dyDescent="0.25">
      <c r="A25">
        <v>11</v>
      </c>
      <c r="B25" t="s">
        <v>2</v>
      </c>
      <c r="C25">
        <v>1160</v>
      </c>
      <c r="D25" t="s">
        <v>25</v>
      </c>
      <c r="E25">
        <v>2</v>
      </c>
      <c r="F25">
        <v>53</v>
      </c>
      <c r="G25">
        <v>41</v>
      </c>
      <c r="H25">
        <v>9069</v>
      </c>
      <c r="I25">
        <v>55</v>
      </c>
      <c r="J25">
        <v>57</v>
      </c>
      <c r="K25">
        <v>62</v>
      </c>
      <c r="L25">
        <v>63</v>
      </c>
      <c r="M25">
        <v>53</v>
      </c>
      <c r="N25">
        <v>-3.6363636363636362E-2</v>
      </c>
      <c r="O25">
        <v>-0.14516129032258066</v>
      </c>
      <c r="P25">
        <f>Kommuner[[#This Row],[Sum medlemmer]]/Kommuner[[#This Row],[Innbyggere]]</f>
        <v>5.8440842430256918E-3</v>
      </c>
      <c r="Q25">
        <v>46</v>
      </c>
      <c r="R25">
        <v>48</v>
      </c>
      <c r="S25">
        <v>52</v>
      </c>
      <c r="T25">
        <v>55</v>
      </c>
      <c r="U25">
        <v>41</v>
      </c>
      <c r="V25">
        <v>-0.10869565217391304</v>
      </c>
      <c r="W25">
        <v>-0.21153846153846154</v>
      </c>
    </row>
    <row r="26" spans="1:23" x14ac:dyDescent="0.25">
      <c r="A26">
        <v>15</v>
      </c>
      <c r="B26" t="s">
        <v>26</v>
      </c>
      <c r="C26">
        <v>1505</v>
      </c>
      <c r="D26" t="s">
        <v>27</v>
      </c>
      <c r="E26">
        <v>6</v>
      </c>
      <c r="F26">
        <v>217</v>
      </c>
      <c r="G26">
        <v>179</v>
      </c>
      <c r="H26">
        <v>24578</v>
      </c>
      <c r="I26">
        <v>181</v>
      </c>
      <c r="J26">
        <v>182</v>
      </c>
      <c r="K26">
        <v>196</v>
      </c>
      <c r="L26">
        <v>219</v>
      </c>
      <c r="M26">
        <v>217</v>
      </c>
      <c r="N26">
        <v>0.19889502762430938</v>
      </c>
      <c r="O26">
        <v>0.10714285714285714</v>
      </c>
      <c r="P26">
        <f>Kommuner[[#This Row],[Sum medlemmer]]/Kommuner[[#This Row],[Innbyggere]]</f>
        <v>8.82903409553259E-3</v>
      </c>
      <c r="Q26">
        <v>160</v>
      </c>
      <c r="R26">
        <v>154</v>
      </c>
      <c r="S26">
        <v>173</v>
      </c>
      <c r="T26">
        <v>187</v>
      </c>
      <c r="U26">
        <v>179</v>
      </c>
      <c r="V26">
        <v>0.11874999999999999</v>
      </c>
      <c r="W26">
        <v>3.4682080924855488E-2</v>
      </c>
    </row>
    <row r="27" spans="1:23" x14ac:dyDescent="0.25">
      <c r="A27">
        <v>15</v>
      </c>
      <c r="B27" t="s">
        <v>26</v>
      </c>
      <c r="C27">
        <v>1506</v>
      </c>
      <c r="D27" t="s">
        <v>28</v>
      </c>
      <c r="E27">
        <v>10</v>
      </c>
      <c r="F27">
        <v>371</v>
      </c>
      <c r="G27">
        <v>329</v>
      </c>
      <c r="H27">
        <v>33163</v>
      </c>
      <c r="I27">
        <v>362</v>
      </c>
      <c r="J27">
        <v>356</v>
      </c>
      <c r="K27">
        <v>361</v>
      </c>
      <c r="L27">
        <v>387</v>
      </c>
      <c r="M27">
        <v>371</v>
      </c>
      <c r="N27">
        <v>2.4861878453038673E-2</v>
      </c>
      <c r="O27">
        <v>2.7700831024930747E-2</v>
      </c>
      <c r="P27">
        <f>Kommuner[[#This Row],[Sum medlemmer]]/Kommuner[[#This Row],[Innbyggere]]</f>
        <v>1.1187166420408286E-2</v>
      </c>
      <c r="Q27">
        <v>321</v>
      </c>
      <c r="R27">
        <v>320</v>
      </c>
      <c r="S27">
        <v>321</v>
      </c>
      <c r="T27">
        <v>338</v>
      </c>
      <c r="U27">
        <v>329</v>
      </c>
      <c r="V27">
        <v>2.4922118380062305E-2</v>
      </c>
      <c r="W27">
        <v>2.4922118380062305E-2</v>
      </c>
    </row>
    <row r="28" spans="1:23" x14ac:dyDescent="0.25">
      <c r="A28">
        <v>15</v>
      </c>
      <c r="B28" t="s">
        <v>26</v>
      </c>
      <c r="C28">
        <v>1508</v>
      </c>
      <c r="D28" t="s">
        <v>29</v>
      </c>
      <c r="E28">
        <v>24</v>
      </c>
      <c r="F28">
        <v>1135</v>
      </c>
      <c r="G28">
        <v>954</v>
      </c>
      <c r="H28">
        <v>59198</v>
      </c>
      <c r="I28">
        <v>1041</v>
      </c>
      <c r="J28">
        <v>1095</v>
      </c>
      <c r="K28">
        <v>1083</v>
      </c>
      <c r="L28">
        <v>1109</v>
      </c>
      <c r="M28">
        <v>1135</v>
      </c>
      <c r="N28">
        <v>9.0297790585975021E-2</v>
      </c>
      <c r="O28">
        <v>4.8014773776546629E-2</v>
      </c>
      <c r="P28">
        <f>Kommuner[[#This Row],[Sum medlemmer]]/Kommuner[[#This Row],[Innbyggere]]</f>
        <v>1.9172945031926753E-2</v>
      </c>
      <c r="Q28">
        <v>874</v>
      </c>
      <c r="R28">
        <v>932</v>
      </c>
      <c r="S28">
        <v>920</v>
      </c>
      <c r="T28">
        <v>934</v>
      </c>
      <c r="U28">
        <v>954</v>
      </c>
      <c r="V28">
        <v>9.1533180778032033E-2</v>
      </c>
      <c r="W28">
        <v>3.6956521739130437E-2</v>
      </c>
    </row>
    <row r="29" spans="1:23" x14ac:dyDescent="0.25">
      <c r="A29">
        <v>15</v>
      </c>
      <c r="B29" t="s">
        <v>26</v>
      </c>
      <c r="C29">
        <v>1511</v>
      </c>
      <c r="D29" t="s">
        <v>30</v>
      </c>
      <c r="E29">
        <v>4</v>
      </c>
      <c r="F29">
        <v>111</v>
      </c>
      <c r="G29">
        <v>101</v>
      </c>
      <c r="H29">
        <v>3048</v>
      </c>
      <c r="I29">
        <v>92</v>
      </c>
      <c r="J29">
        <v>92</v>
      </c>
      <c r="K29">
        <v>87</v>
      </c>
      <c r="L29">
        <v>110</v>
      </c>
      <c r="M29">
        <v>111</v>
      </c>
      <c r="N29">
        <v>0.20652173913043478</v>
      </c>
      <c r="O29">
        <v>0.27586206896551724</v>
      </c>
      <c r="P29">
        <f>Kommuner[[#This Row],[Sum medlemmer]]/Kommuner[[#This Row],[Innbyggere]]</f>
        <v>3.6417322834645667E-2</v>
      </c>
      <c r="Q29">
        <v>77</v>
      </c>
      <c r="R29">
        <v>80</v>
      </c>
      <c r="S29">
        <v>77</v>
      </c>
      <c r="T29">
        <v>99</v>
      </c>
      <c r="U29">
        <v>101</v>
      </c>
      <c r="V29">
        <v>0.31168831168831168</v>
      </c>
      <c r="W29">
        <v>0.31168831168831168</v>
      </c>
    </row>
    <row r="30" spans="1:23" x14ac:dyDescent="0.25">
      <c r="A30">
        <v>15</v>
      </c>
      <c r="B30" t="s">
        <v>26</v>
      </c>
      <c r="C30">
        <v>1514</v>
      </c>
      <c r="D30" t="s">
        <v>31</v>
      </c>
      <c r="E30">
        <v>3</v>
      </c>
      <c r="F30">
        <v>102</v>
      </c>
      <c r="G30">
        <v>93</v>
      </c>
      <c r="H30">
        <v>2435</v>
      </c>
      <c r="I30">
        <v>81</v>
      </c>
      <c r="J30">
        <v>91</v>
      </c>
      <c r="K30">
        <v>99</v>
      </c>
      <c r="L30">
        <v>95</v>
      </c>
      <c r="M30">
        <v>102</v>
      </c>
      <c r="N30">
        <v>0.25925925925925924</v>
      </c>
      <c r="O30">
        <v>3.0303030303030304E-2</v>
      </c>
      <c r="P30">
        <f>Kommuner[[#This Row],[Sum medlemmer]]/Kommuner[[#This Row],[Innbyggere]]</f>
        <v>4.1889117043121149E-2</v>
      </c>
      <c r="Q30">
        <v>71</v>
      </c>
      <c r="R30">
        <v>82</v>
      </c>
      <c r="S30">
        <v>89</v>
      </c>
      <c r="T30">
        <v>85</v>
      </c>
      <c r="U30">
        <v>93</v>
      </c>
      <c r="V30">
        <v>0.30985915492957744</v>
      </c>
      <c r="W30">
        <v>4.49438202247191E-2</v>
      </c>
    </row>
    <row r="31" spans="1:23" x14ac:dyDescent="0.25">
      <c r="A31">
        <v>15</v>
      </c>
      <c r="B31" t="s">
        <v>26</v>
      </c>
      <c r="C31">
        <v>1515</v>
      </c>
      <c r="D31" t="s">
        <v>32</v>
      </c>
      <c r="E31">
        <v>4</v>
      </c>
      <c r="F31">
        <v>98</v>
      </c>
      <c r="G31">
        <v>79</v>
      </c>
      <c r="H31">
        <v>9031</v>
      </c>
      <c r="I31">
        <v>90</v>
      </c>
      <c r="J31">
        <v>98</v>
      </c>
      <c r="K31">
        <v>85</v>
      </c>
      <c r="L31">
        <v>98</v>
      </c>
      <c r="M31">
        <v>98</v>
      </c>
      <c r="N31">
        <v>8.8888888888888892E-2</v>
      </c>
      <c r="O31">
        <v>0.15294117647058825</v>
      </c>
      <c r="P31">
        <f>Kommuner[[#This Row],[Sum medlemmer]]/Kommuner[[#This Row],[Innbyggere]]</f>
        <v>1.0851511460524859E-2</v>
      </c>
      <c r="Q31">
        <v>73</v>
      </c>
      <c r="R31">
        <v>81</v>
      </c>
      <c r="S31">
        <v>70</v>
      </c>
      <c r="T31">
        <v>81</v>
      </c>
      <c r="U31">
        <v>79</v>
      </c>
      <c r="V31">
        <v>8.2191780821917804E-2</v>
      </c>
      <c r="W31">
        <v>0.12857142857142856</v>
      </c>
    </row>
    <row r="32" spans="1:23" x14ac:dyDescent="0.25">
      <c r="A32">
        <v>15</v>
      </c>
      <c r="B32" t="s">
        <v>26</v>
      </c>
      <c r="C32">
        <v>1516</v>
      </c>
      <c r="D32" t="s">
        <v>33</v>
      </c>
      <c r="E32">
        <v>5</v>
      </c>
      <c r="F32">
        <v>204</v>
      </c>
      <c r="G32">
        <v>170</v>
      </c>
      <c r="H32">
        <v>8862</v>
      </c>
      <c r="I32">
        <v>233</v>
      </c>
      <c r="J32">
        <v>216</v>
      </c>
      <c r="K32">
        <v>175</v>
      </c>
      <c r="L32">
        <v>196</v>
      </c>
      <c r="M32">
        <v>204</v>
      </c>
      <c r="N32">
        <v>-0.12446351931330472</v>
      </c>
      <c r="O32">
        <v>0.1657142857142857</v>
      </c>
      <c r="P32">
        <f>Kommuner[[#This Row],[Sum medlemmer]]/Kommuner[[#This Row],[Innbyggere]]</f>
        <v>2.3019634394041977E-2</v>
      </c>
      <c r="Q32">
        <v>192</v>
      </c>
      <c r="R32">
        <v>182</v>
      </c>
      <c r="S32">
        <v>143</v>
      </c>
      <c r="T32">
        <v>169</v>
      </c>
      <c r="U32">
        <v>170</v>
      </c>
      <c r="V32">
        <v>-0.11458333333333333</v>
      </c>
      <c r="W32">
        <v>0.1888111888111888</v>
      </c>
    </row>
    <row r="33" spans="1:23" x14ac:dyDescent="0.25">
      <c r="A33">
        <v>15</v>
      </c>
      <c r="B33" t="s">
        <v>26</v>
      </c>
      <c r="C33">
        <v>1517</v>
      </c>
      <c r="D33" t="s">
        <v>34</v>
      </c>
      <c r="E33">
        <v>4</v>
      </c>
      <c r="F33">
        <v>111</v>
      </c>
      <c r="G33">
        <v>92</v>
      </c>
      <c r="H33">
        <v>5320</v>
      </c>
      <c r="I33">
        <v>96</v>
      </c>
      <c r="J33">
        <v>98</v>
      </c>
      <c r="K33">
        <v>109</v>
      </c>
      <c r="L33">
        <v>124</v>
      </c>
      <c r="M33">
        <v>111</v>
      </c>
      <c r="N33">
        <v>0.15625</v>
      </c>
      <c r="O33">
        <v>1.834862385321101E-2</v>
      </c>
      <c r="P33">
        <f>Kommuner[[#This Row],[Sum medlemmer]]/Kommuner[[#This Row],[Innbyggere]]</f>
        <v>2.0864661654135339E-2</v>
      </c>
      <c r="Q33">
        <v>78</v>
      </c>
      <c r="R33">
        <v>81</v>
      </c>
      <c r="S33">
        <v>93</v>
      </c>
      <c r="T33">
        <v>107</v>
      </c>
      <c r="U33">
        <v>92</v>
      </c>
      <c r="V33">
        <v>0.17948717948717949</v>
      </c>
      <c r="W33">
        <v>-1.0752688172043012E-2</v>
      </c>
    </row>
    <row r="34" spans="1:23" x14ac:dyDescent="0.25">
      <c r="A34">
        <v>15</v>
      </c>
      <c r="B34" t="s">
        <v>26</v>
      </c>
      <c r="C34">
        <v>1520</v>
      </c>
      <c r="D34" t="s">
        <v>35</v>
      </c>
      <c r="E34">
        <v>5</v>
      </c>
      <c r="F34">
        <v>162</v>
      </c>
      <c r="G34">
        <v>145</v>
      </c>
      <c r="H34">
        <v>11055</v>
      </c>
      <c r="I34">
        <v>103</v>
      </c>
      <c r="J34">
        <v>116</v>
      </c>
      <c r="K34">
        <v>129</v>
      </c>
      <c r="L34">
        <v>146</v>
      </c>
      <c r="M34">
        <v>162</v>
      </c>
      <c r="N34">
        <v>0.57281553398058249</v>
      </c>
      <c r="O34">
        <v>0.2558139534883721</v>
      </c>
      <c r="P34">
        <f>Kommuner[[#This Row],[Sum medlemmer]]/Kommuner[[#This Row],[Innbyggere]]</f>
        <v>1.4654002713704206E-2</v>
      </c>
      <c r="Q34">
        <v>90</v>
      </c>
      <c r="R34">
        <v>103</v>
      </c>
      <c r="S34">
        <v>117</v>
      </c>
      <c r="T34">
        <v>133</v>
      </c>
      <c r="U34">
        <v>145</v>
      </c>
      <c r="V34">
        <v>0.61111111111111116</v>
      </c>
      <c r="W34">
        <v>0.23931623931623933</v>
      </c>
    </row>
    <row r="35" spans="1:23" x14ac:dyDescent="0.25">
      <c r="A35">
        <v>15</v>
      </c>
      <c r="B35" t="s">
        <v>26</v>
      </c>
      <c r="C35">
        <v>1525</v>
      </c>
      <c r="D35" t="s">
        <v>36</v>
      </c>
      <c r="E35">
        <v>2</v>
      </c>
      <c r="F35">
        <v>45</v>
      </c>
      <c r="G35">
        <v>33</v>
      </c>
      <c r="H35">
        <v>4380</v>
      </c>
      <c r="I35">
        <v>32</v>
      </c>
      <c r="J35">
        <v>32</v>
      </c>
      <c r="K35">
        <v>50</v>
      </c>
      <c r="L35">
        <v>48</v>
      </c>
      <c r="M35">
        <v>45</v>
      </c>
      <c r="N35">
        <v>0.40625</v>
      </c>
      <c r="O35">
        <v>-0.1</v>
      </c>
      <c r="P35">
        <f>Kommuner[[#This Row],[Sum medlemmer]]/Kommuner[[#This Row],[Innbyggere]]</f>
        <v>1.0273972602739725E-2</v>
      </c>
      <c r="Q35">
        <v>23</v>
      </c>
      <c r="R35">
        <v>23</v>
      </c>
      <c r="S35">
        <v>38</v>
      </c>
      <c r="T35">
        <v>37</v>
      </c>
      <c r="U35">
        <v>33</v>
      </c>
      <c r="V35">
        <v>0.43478260869565216</v>
      </c>
      <c r="W35">
        <v>-0.13157894736842105</v>
      </c>
    </row>
    <row r="36" spans="1:23" x14ac:dyDescent="0.25">
      <c r="A36">
        <v>15</v>
      </c>
      <c r="B36" t="s">
        <v>26</v>
      </c>
      <c r="C36">
        <v>1528</v>
      </c>
      <c r="D36" t="s">
        <v>37</v>
      </c>
      <c r="E36">
        <v>4</v>
      </c>
      <c r="F36">
        <v>125</v>
      </c>
      <c r="G36">
        <v>104</v>
      </c>
      <c r="H36">
        <v>7626</v>
      </c>
      <c r="I36">
        <v>90</v>
      </c>
      <c r="J36">
        <v>106</v>
      </c>
      <c r="K36">
        <v>107</v>
      </c>
      <c r="L36">
        <v>118</v>
      </c>
      <c r="M36">
        <v>125</v>
      </c>
      <c r="N36">
        <v>0.3888888888888889</v>
      </c>
      <c r="O36">
        <v>0.16822429906542055</v>
      </c>
      <c r="P36">
        <f>Kommuner[[#This Row],[Sum medlemmer]]/Kommuner[[#This Row],[Innbyggere]]</f>
        <v>1.6391292945187517E-2</v>
      </c>
      <c r="Q36">
        <v>72</v>
      </c>
      <c r="R36">
        <v>87</v>
      </c>
      <c r="S36">
        <v>92</v>
      </c>
      <c r="T36">
        <v>104</v>
      </c>
      <c r="U36">
        <v>104</v>
      </c>
      <c r="V36">
        <v>0.44444444444444442</v>
      </c>
      <c r="W36">
        <v>0.13043478260869565</v>
      </c>
    </row>
    <row r="37" spans="1:23" x14ac:dyDescent="0.25">
      <c r="A37">
        <v>15</v>
      </c>
      <c r="B37" t="s">
        <v>26</v>
      </c>
      <c r="C37">
        <v>1531</v>
      </c>
      <c r="D37" t="s">
        <v>38</v>
      </c>
      <c r="E37">
        <v>6</v>
      </c>
      <c r="F37">
        <v>226</v>
      </c>
      <c r="G37">
        <v>193</v>
      </c>
      <c r="H37">
        <v>9759</v>
      </c>
      <c r="I37">
        <v>196</v>
      </c>
      <c r="J37">
        <v>214</v>
      </c>
      <c r="K37">
        <v>206</v>
      </c>
      <c r="L37">
        <v>210</v>
      </c>
      <c r="M37">
        <v>226</v>
      </c>
      <c r="N37">
        <v>0.15306122448979592</v>
      </c>
      <c r="O37">
        <v>9.7087378640776698E-2</v>
      </c>
      <c r="P37">
        <f>Kommuner[[#This Row],[Sum medlemmer]]/Kommuner[[#This Row],[Innbyggere]]</f>
        <v>2.3158110462137515E-2</v>
      </c>
      <c r="Q37">
        <v>166</v>
      </c>
      <c r="R37">
        <v>189</v>
      </c>
      <c r="S37">
        <v>181</v>
      </c>
      <c r="T37">
        <v>180</v>
      </c>
      <c r="U37">
        <v>193</v>
      </c>
      <c r="V37">
        <v>0.16265060240963855</v>
      </c>
      <c r="W37">
        <v>6.6298342541436461E-2</v>
      </c>
    </row>
    <row r="38" spans="1:23" x14ac:dyDescent="0.25">
      <c r="A38">
        <v>15</v>
      </c>
      <c r="B38" t="s">
        <v>26</v>
      </c>
      <c r="C38">
        <v>1532</v>
      </c>
      <c r="D38" t="s">
        <v>39</v>
      </c>
      <c r="E38">
        <v>3</v>
      </c>
      <c r="F38">
        <v>130</v>
      </c>
      <c r="G38">
        <v>111</v>
      </c>
      <c r="H38">
        <v>8773</v>
      </c>
      <c r="I38">
        <v>119</v>
      </c>
      <c r="J38">
        <v>116</v>
      </c>
      <c r="K38">
        <v>117</v>
      </c>
      <c r="L38">
        <v>122</v>
      </c>
      <c r="M38">
        <v>130</v>
      </c>
      <c r="N38">
        <v>9.2436974789915971E-2</v>
      </c>
      <c r="O38">
        <v>0.1111111111111111</v>
      </c>
      <c r="P38">
        <f>Kommuner[[#This Row],[Sum medlemmer]]/Kommuner[[#This Row],[Innbyggere]]</f>
        <v>1.4818192180553972E-2</v>
      </c>
      <c r="Q38">
        <v>95</v>
      </c>
      <c r="R38">
        <v>99</v>
      </c>
      <c r="S38">
        <v>99</v>
      </c>
      <c r="T38">
        <v>103</v>
      </c>
      <c r="U38">
        <v>111</v>
      </c>
      <c r="V38">
        <v>0.16842105263157894</v>
      </c>
      <c r="W38">
        <v>0.12121212121212122</v>
      </c>
    </row>
    <row r="39" spans="1:23" x14ac:dyDescent="0.25">
      <c r="A39">
        <v>15</v>
      </c>
      <c r="B39" t="s">
        <v>26</v>
      </c>
      <c r="C39">
        <v>1535</v>
      </c>
      <c r="D39" t="s">
        <v>40</v>
      </c>
      <c r="E39">
        <v>6</v>
      </c>
      <c r="F39">
        <v>177</v>
      </c>
      <c r="G39">
        <v>150</v>
      </c>
      <c r="H39">
        <v>7242</v>
      </c>
      <c r="I39">
        <v>147</v>
      </c>
      <c r="J39">
        <v>169</v>
      </c>
      <c r="K39">
        <v>172</v>
      </c>
      <c r="L39">
        <v>165</v>
      </c>
      <c r="M39">
        <v>177</v>
      </c>
      <c r="N39">
        <v>0.20408163265306123</v>
      </c>
      <c r="O39">
        <v>2.9069767441860465E-2</v>
      </c>
      <c r="P39">
        <f>Kommuner[[#This Row],[Sum medlemmer]]/Kommuner[[#This Row],[Innbyggere]]</f>
        <v>2.444076222038111E-2</v>
      </c>
      <c r="Q39">
        <v>128</v>
      </c>
      <c r="R39">
        <v>150</v>
      </c>
      <c r="S39">
        <v>151</v>
      </c>
      <c r="T39">
        <v>141</v>
      </c>
      <c r="U39">
        <v>150</v>
      </c>
      <c r="V39">
        <v>0.171875</v>
      </c>
      <c r="W39">
        <v>-6.6225165562913907E-3</v>
      </c>
    </row>
    <row r="40" spans="1:23" x14ac:dyDescent="0.25">
      <c r="A40">
        <v>15</v>
      </c>
      <c r="B40" t="s">
        <v>26</v>
      </c>
      <c r="C40">
        <v>1539</v>
      </c>
      <c r="D40" t="s">
        <v>41</v>
      </c>
      <c r="E40">
        <v>3</v>
      </c>
      <c r="F40">
        <v>118</v>
      </c>
      <c r="G40">
        <v>101</v>
      </c>
      <c r="H40">
        <v>7196</v>
      </c>
      <c r="I40">
        <v>79</v>
      </c>
      <c r="J40">
        <v>87</v>
      </c>
      <c r="K40">
        <v>95</v>
      </c>
      <c r="L40">
        <v>110</v>
      </c>
      <c r="M40">
        <v>118</v>
      </c>
      <c r="N40">
        <v>0.49367088607594939</v>
      </c>
      <c r="O40">
        <v>0.24210526315789474</v>
      </c>
      <c r="P40">
        <f>Kommuner[[#This Row],[Sum medlemmer]]/Kommuner[[#This Row],[Innbyggere]]</f>
        <v>1.6397998888271263E-2</v>
      </c>
      <c r="Q40">
        <v>67</v>
      </c>
      <c r="R40">
        <v>72</v>
      </c>
      <c r="S40">
        <v>79</v>
      </c>
      <c r="T40">
        <v>90</v>
      </c>
      <c r="U40">
        <v>101</v>
      </c>
      <c r="V40">
        <v>0.5074626865671642</v>
      </c>
      <c r="W40">
        <v>0.27848101265822783</v>
      </c>
    </row>
    <row r="41" spans="1:23" x14ac:dyDescent="0.25">
      <c r="A41">
        <v>15</v>
      </c>
      <c r="B41" t="s">
        <v>26</v>
      </c>
      <c r="C41">
        <v>1547</v>
      </c>
      <c r="D41" t="s">
        <v>42</v>
      </c>
      <c r="E41">
        <v>3</v>
      </c>
      <c r="F41">
        <v>45</v>
      </c>
      <c r="G41">
        <v>39</v>
      </c>
      <c r="H41">
        <v>3759</v>
      </c>
      <c r="I41">
        <v>47</v>
      </c>
      <c r="J41">
        <v>49</v>
      </c>
      <c r="K41">
        <v>49</v>
      </c>
      <c r="L41">
        <v>42</v>
      </c>
      <c r="M41">
        <v>45</v>
      </c>
      <c r="N41">
        <v>-4.2553191489361701E-2</v>
      </c>
      <c r="O41">
        <v>-8.1632653061224483E-2</v>
      </c>
      <c r="P41">
        <f>Kommuner[[#This Row],[Sum medlemmer]]/Kommuner[[#This Row],[Innbyggere]]</f>
        <v>1.1971268954509178E-2</v>
      </c>
      <c r="Q41">
        <v>33</v>
      </c>
      <c r="R41">
        <v>39</v>
      </c>
      <c r="S41">
        <v>39</v>
      </c>
      <c r="T41">
        <v>33</v>
      </c>
      <c r="U41">
        <v>39</v>
      </c>
      <c r="V41">
        <v>0.18181818181818182</v>
      </c>
      <c r="W41">
        <v>0</v>
      </c>
    </row>
    <row r="42" spans="1:23" x14ac:dyDescent="0.25">
      <c r="A42">
        <v>15</v>
      </c>
      <c r="B42" t="s">
        <v>26</v>
      </c>
      <c r="C42">
        <v>1554</v>
      </c>
      <c r="D42" t="s">
        <v>43</v>
      </c>
      <c r="E42">
        <v>1</v>
      </c>
      <c r="F42">
        <v>43</v>
      </c>
      <c r="G42">
        <v>32</v>
      </c>
      <c r="H42">
        <v>5992</v>
      </c>
      <c r="I42">
        <v>44</v>
      </c>
      <c r="J42">
        <v>46</v>
      </c>
      <c r="K42">
        <v>45</v>
      </c>
      <c r="L42">
        <v>40</v>
      </c>
      <c r="M42">
        <v>43</v>
      </c>
      <c r="N42">
        <v>-2.2727272727272728E-2</v>
      </c>
      <c r="O42">
        <v>-4.4444444444444446E-2</v>
      </c>
      <c r="P42">
        <f>Kommuner[[#This Row],[Sum medlemmer]]/Kommuner[[#This Row],[Innbyggere]]</f>
        <v>7.1762349799732979E-3</v>
      </c>
      <c r="Q42">
        <v>34</v>
      </c>
      <c r="R42">
        <v>35</v>
      </c>
      <c r="S42">
        <v>37</v>
      </c>
      <c r="T42">
        <v>31</v>
      </c>
      <c r="U42">
        <v>32</v>
      </c>
      <c r="V42">
        <v>-5.8823529411764705E-2</v>
      </c>
      <c r="W42">
        <v>-0.13513513513513514</v>
      </c>
    </row>
    <row r="43" spans="1:23" x14ac:dyDescent="0.25">
      <c r="A43">
        <v>15</v>
      </c>
      <c r="B43" t="s">
        <v>26</v>
      </c>
      <c r="C43">
        <v>1557</v>
      </c>
      <c r="D43" t="s">
        <v>44</v>
      </c>
      <c r="E43">
        <v>0</v>
      </c>
      <c r="F43">
        <v>0</v>
      </c>
      <c r="G43">
        <v>0</v>
      </c>
      <c r="H43">
        <v>2708</v>
      </c>
      <c r="I43">
        <v>0</v>
      </c>
      <c r="J43">
        <v>0</v>
      </c>
      <c r="K43">
        <v>0</v>
      </c>
      <c r="L43">
        <v>0</v>
      </c>
      <c r="M43">
        <v>0</v>
      </c>
      <c r="N43">
        <v>0</v>
      </c>
      <c r="O43">
        <v>0</v>
      </c>
      <c r="P43">
        <f>Kommuner[[#This Row],[Sum medlemmer]]/Kommuner[[#This Row],[Innbyggere]]</f>
        <v>0</v>
      </c>
      <c r="Q43">
        <v>0</v>
      </c>
      <c r="R43">
        <v>0</v>
      </c>
      <c r="S43">
        <v>0</v>
      </c>
      <c r="T43">
        <v>0</v>
      </c>
      <c r="U43">
        <v>0</v>
      </c>
      <c r="V43">
        <v>0</v>
      </c>
      <c r="W43">
        <v>0</v>
      </c>
    </row>
    <row r="44" spans="1:23" x14ac:dyDescent="0.25">
      <c r="A44">
        <v>15</v>
      </c>
      <c r="B44" t="s">
        <v>26</v>
      </c>
      <c r="C44">
        <v>1560</v>
      </c>
      <c r="D44" t="s">
        <v>45</v>
      </c>
      <c r="E44">
        <v>2</v>
      </c>
      <c r="F44">
        <v>44</v>
      </c>
      <c r="G44">
        <v>36</v>
      </c>
      <c r="H44">
        <v>3077</v>
      </c>
      <c r="I44">
        <v>30</v>
      </c>
      <c r="J44">
        <v>31</v>
      </c>
      <c r="K44">
        <v>35</v>
      </c>
      <c r="L44">
        <v>42</v>
      </c>
      <c r="M44">
        <v>44</v>
      </c>
      <c r="N44">
        <v>0.46666666666666667</v>
      </c>
      <c r="O44">
        <v>0.25714285714285712</v>
      </c>
      <c r="P44">
        <f>Kommuner[[#This Row],[Sum medlemmer]]/Kommuner[[#This Row],[Innbyggere]]</f>
        <v>1.4299642508937277E-2</v>
      </c>
      <c r="Q44">
        <v>28</v>
      </c>
      <c r="R44">
        <v>25</v>
      </c>
      <c r="S44">
        <v>27</v>
      </c>
      <c r="T44">
        <v>34</v>
      </c>
      <c r="U44">
        <v>36</v>
      </c>
      <c r="V44">
        <v>0.2857142857142857</v>
      </c>
      <c r="W44">
        <v>0.33333333333333331</v>
      </c>
    </row>
    <row r="45" spans="1:23" x14ac:dyDescent="0.25">
      <c r="A45">
        <v>15</v>
      </c>
      <c r="B45" t="s">
        <v>26</v>
      </c>
      <c r="C45">
        <v>1563</v>
      </c>
      <c r="D45" t="s">
        <v>46</v>
      </c>
      <c r="E45">
        <v>2</v>
      </c>
      <c r="F45">
        <v>69</v>
      </c>
      <c r="G45">
        <v>58</v>
      </c>
      <c r="H45">
        <v>7193</v>
      </c>
      <c r="I45">
        <v>45</v>
      </c>
      <c r="J45">
        <v>43</v>
      </c>
      <c r="K45">
        <v>58</v>
      </c>
      <c r="L45">
        <v>75</v>
      </c>
      <c r="M45">
        <v>69</v>
      </c>
      <c r="N45">
        <v>0.53333333333333333</v>
      </c>
      <c r="O45">
        <v>0.18965517241379309</v>
      </c>
      <c r="P45">
        <f>Kommuner[[#This Row],[Sum medlemmer]]/Kommuner[[#This Row],[Innbyggere]]</f>
        <v>9.5926595300987079E-3</v>
      </c>
      <c r="Q45">
        <v>37</v>
      </c>
      <c r="R45">
        <v>40</v>
      </c>
      <c r="S45">
        <v>49</v>
      </c>
      <c r="T45">
        <v>63</v>
      </c>
      <c r="U45">
        <v>58</v>
      </c>
      <c r="V45">
        <v>0.56756756756756754</v>
      </c>
      <c r="W45">
        <v>0.18367346938775511</v>
      </c>
    </row>
    <row r="46" spans="1:23" x14ac:dyDescent="0.25">
      <c r="A46">
        <v>15</v>
      </c>
      <c r="B46" t="s">
        <v>26</v>
      </c>
      <c r="C46">
        <v>1566</v>
      </c>
      <c r="D46" t="s">
        <v>47</v>
      </c>
      <c r="E46">
        <v>3</v>
      </c>
      <c r="F46">
        <v>69</v>
      </c>
      <c r="G46">
        <v>58</v>
      </c>
      <c r="H46">
        <v>5950</v>
      </c>
      <c r="I46">
        <v>72</v>
      </c>
      <c r="J46">
        <v>74</v>
      </c>
      <c r="K46">
        <v>75</v>
      </c>
      <c r="L46">
        <v>71</v>
      </c>
      <c r="M46">
        <v>69</v>
      </c>
      <c r="N46">
        <v>-4.1666666666666664E-2</v>
      </c>
      <c r="O46">
        <v>-0.08</v>
      </c>
      <c r="P46">
        <f>Kommuner[[#This Row],[Sum medlemmer]]/Kommuner[[#This Row],[Innbyggere]]</f>
        <v>1.1596638655462186E-2</v>
      </c>
      <c r="Q46">
        <v>58</v>
      </c>
      <c r="R46">
        <v>62</v>
      </c>
      <c r="S46">
        <v>62</v>
      </c>
      <c r="T46">
        <v>58</v>
      </c>
      <c r="U46">
        <v>58</v>
      </c>
      <c r="V46">
        <v>0</v>
      </c>
      <c r="W46">
        <v>-6.4516129032258063E-2</v>
      </c>
    </row>
    <row r="47" spans="1:23" x14ac:dyDescent="0.25">
      <c r="A47">
        <v>15</v>
      </c>
      <c r="B47" t="s">
        <v>26</v>
      </c>
      <c r="C47">
        <v>1573</v>
      </c>
      <c r="D47" t="s">
        <v>48</v>
      </c>
      <c r="E47">
        <v>2</v>
      </c>
      <c r="F47">
        <v>74</v>
      </c>
      <c r="G47">
        <v>67</v>
      </c>
      <c r="H47">
        <v>2168</v>
      </c>
      <c r="I47">
        <v>64</v>
      </c>
      <c r="J47">
        <v>86</v>
      </c>
      <c r="K47">
        <v>85</v>
      </c>
      <c r="L47">
        <v>86</v>
      </c>
      <c r="M47">
        <v>74</v>
      </c>
      <c r="N47">
        <v>0.15625</v>
      </c>
      <c r="O47">
        <v>-0.12941176470588237</v>
      </c>
      <c r="P47">
        <f>Kommuner[[#This Row],[Sum medlemmer]]/Kommuner[[#This Row],[Innbyggere]]</f>
        <v>3.4132841328413287E-2</v>
      </c>
      <c r="Q47">
        <v>58</v>
      </c>
      <c r="R47">
        <v>78</v>
      </c>
      <c r="S47">
        <v>77</v>
      </c>
      <c r="T47">
        <v>76</v>
      </c>
      <c r="U47">
        <v>67</v>
      </c>
      <c r="V47">
        <v>0.15517241379310345</v>
      </c>
      <c r="W47">
        <v>-0.12987012987012986</v>
      </c>
    </row>
    <row r="48" spans="1:23" x14ac:dyDescent="0.25">
      <c r="A48">
        <v>15</v>
      </c>
      <c r="B48" t="s">
        <v>26</v>
      </c>
      <c r="C48">
        <v>1576</v>
      </c>
      <c r="D48" t="s">
        <v>49</v>
      </c>
      <c r="E48">
        <v>2</v>
      </c>
      <c r="F48">
        <v>29</v>
      </c>
      <c r="G48">
        <v>27</v>
      </c>
      <c r="H48">
        <v>3394</v>
      </c>
      <c r="I48">
        <v>39</v>
      </c>
      <c r="J48">
        <v>40</v>
      </c>
      <c r="K48">
        <v>36</v>
      </c>
      <c r="L48">
        <v>33</v>
      </c>
      <c r="M48">
        <v>29</v>
      </c>
      <c r="N48">
        <v>-0.25641025641025639</v>
      </c>
      <c r="O48">
        <v>-0.19444444444444445</v>
      </c>
      <c r="P48">
        <f>Kommuner[[#This Row],[Sum medlemmer]]/Kommuner[[#This Row],[Innbyggere]]</f>
        <v>8.5444902769593392E-3</v>
      </c>
      <c r="Q48">
        <v>25</v>
      </c>
      <c r="R48">
        <v>38</v>
      </c>
      <c r="S48">
        <v>33</v>
      </c>
      <c r="T48">
        <v>31</v>
      </c>
      <c r="U48">
        <v>27</v>
      </c>
      <c r="V48">
        <v>0.08</v>
      </c>
      <c r="W48">
        <v>-0.18181818181818182</v>
      </c>
    </row>
    <row r="49" spans="1:23" x14ac:dyDescent="0.25">
      <c r="A49">
        <v>15</v>
      </c>
      <c r="B49" t="s">
        <v>26</v>
      </c>
      <c r="C49">
        <v>1577</v>
      </c>
      <c r="D49" t="s">
        <v>50</v>
      </c>
      <c r="E49">
        <v>7</v>
      </c>
      <c r="F49">
        <v>272</v>
      </c>
      <c r="G49">
        <v>248</v>
      </c>
      <c r="H49">
        <v>11131</v>
      </c>
      <c r="I49">
        <v>223</v>
      </c>
      <c r="J49">
        <v>255</v>
      </c>
      <c r="K49">
        <v>261</v>
      </c>
      <c r="L49">
        <v>270</v>
      </c>
      <c r="M49">
        <v>272</v>
      </c>
      <c r="N49">
        <v>0.21973094170403587</v>
      </c>
      <c r="O49">
        <v>4.2145593869731802E-2</v>
      </c>
      <c r="P49">
        <f>Kommuner[[#This Row],[Sum medlemmer]]/Kommuner[[#This Row],[Innbyggere]]</f>
        <v>2.4436259096217772E-2</v>
      </c>
      <c r="Q49">
        <v>200</v>
      </c>
      <c r="R49">
        <v>230</v>
      </c>
      <c r="S49">
        <v>233</v>
      </c>
      <c r="T49">
        <v>243</v>
      </c>
      <c r="U49">
        <v>248</v>
      </c>
      <c r="V49">
        <v>0.24</v>
      </c>
      <c r="W49">
        <v>6.4377682403433473E-2</v>
      </c>
    </row>
    <row r="50" spans="1:23" x14ac:dyDescent="0.25">
      <c r="A50">
        <v>15</v>
      </c>
      <c r="B50" t="s">
        <v>26</v>
      </c>
      <c r="C50">
        <v>1578</v>
      </c>
      <c r="D50" t="s">
        <v>51</v>
      </c>
      <c r="E50">
        <v>5</v>
      </c>
      <c r="F50">
        <v>152</v>
      </c>
      <c r="G50">
        <v>123</v>
      </c>
      <c r="H50">
        <v>2506</v>
      </c>
      <c r="I50">
        <v>120</v>
      </c>
      <c r="J50">
        <v>134</v>
      </c>
      <c r="K50">
        <v>151</v>
      </c>
      <c r="L50">
        <v>148</v>
      </c>
      <c r="M50">
        <v>152</v>
      </c>
      <c r="N50">
        <v>0.26666666666666666</v>
      </c>
      <c r="O50">
        <v>6.6225165562913907E-3</v>
      </c>
      <c r="P50">
        <f>Kommuner[[#This Row],[Sum medlemmer]]/Kommuner[[#This Row],[Innbyggere]]</f>
        <v>6.0654429369513166E-2</v>
      </c>
      <c r="Q50">
        <v>99</v>
      </c>
      <c r="R50">
        <v>111</v>
      </c>
      <c r="S50">
        <v>124</v>
      </c>
      <c r="T50">
        <v>122</v>
      </c>
      <c r="U50">
        <v>123</v>
      </c>
      <c r="V50">
        <v>0.24242424242424243</v>
      </c>
      <c r="W50">
        <v>-8.0645161290322578E-3</v>
      </c>
    </row>
    <row r="51" spans="1:23" x14ac:dyDescent="0.25">
      <c r="A51">
        <v>15</v>
      </c>
      <c r="B51" t="s">
        <v>26</v>
      </c>
      <c r="C51">
        <v>1579</v>
      </c>
      <c r="D51" t="s">
        <v>52</v>
      </c>
      <c r="E51">
        <v>4</v>
      </c>
      <c r="F51">
        <v>123</v>
      </c>
      <c r="G51">
        <v>114</v>
      </c>
      <c r="H51">
        <v>13460</v>
      </c>
      <c r="I51">
        <v>99</v>
      </c>
      <c r="J51">
        <v>99</v>
      </c>
      <c r="K51">
        <v>113</v>
      </c>
      <c r="L51">
        <v>116</v>
      </c>
      <c r="M51">
        <v>123</v>
      </c>
      <c r="N51">
        <v>0.24242424242424243</v>
      </c>
      <c r="O51">
        <v>8.8495575221238937E-2</v>
      </c>
      <c r="P51">
        <f>Kommuner[[#This Row],[Sum medlemmer]]/Kommuner[[#This Row],[Innbyggere]]</f>
        <v>9.1381872213967315E-3</v>
      </c>
      <c r="Q51">
        <v>81</v>
      </c>
      <c r="R51">
        <v>92</v>
      </c>
      <c r="S51">
        <v>106</v>
      </c>
      <c r="T51">
        <v>106</v>
      </c>
      <c r="U51">
        <v>114</v>
      </c>
      <c r="V51">
        <v>0.40740740740740738</v>
      </c>
      <c r="W51">
        <v>7.5471698113207544E-2</v>
      </c>
    </row>
    <row r="52" spans="1:23" x14ac:dyDescent="0.25">
      <c r="A52">
        <v>15</v>
      </c>
      <c r="B52" t="s">
        <v>26</v>
      </c>
      <c r="C52">
        <v>1580</v>
      </c>
      <c r="D52" t="s">
        <v>53</v>
      </c>
      <c r="E52">
        <v>7</v>
      </c>
      <c r="F52">
        <v>237</v>
      </c>
      <c r="G52">
        <v>205</v>
      </c>
      <c r="H52">
        <v>9409</v>
      </c>
      <c r="I52">
        <v>217</v>
      </c>
      <c r="J52">
        <v>224</v>
      </c>
      <c r="K52">
        <v>257</v>
      </c>
      <c r="L52">
        <v>239</v>
      </c>
      <c r="M52">
        <v>237</v>
      </c>
      <c r="N52">
        <v>9.2165898617511524E-2</v>
      </c>
      <c r="O52">
        <v>-7.7821011673151752E-2</v>
      </c>
      <c r="P52">
        <f>Kommuner[[#This Row],[Sum medlemmer]]/Kommuner[[#This Row],[Innbyggere]]</f>
        <v>2.5188649165692422E-2</v>
      </c>
      <c r="Q52">
        <v>184</v>
      </c>
      <c r="R52">
        <v>194</v>
      </c>
      <c r="S52">
        <v>229</v>
      </c>
      <c r="T52">
        <v>215</v>
      </c>
      <c r="U52">
        <v>205</v>
      </c>
      <c r="V52">
        <v>0.11413043478260869</v>
      </c>
      <c r="W52">
        <v>-0.10480349344978165</v>
      </c>
    </row>
    <row r="53" spans="1:23" x14ac:dyDescent="0.25">
      <c r="A53">
        <v>18</v>
      </c>
      <c r="B53" t="s">
        <v>54</v>
      </c>
      <c r="C53">
        <v>1804</v>
      </c>
      <c r="D53" t="s">
        <v>55</v>
      </c>
      <c r="E53">
        <v>14</v>
      </c>
      <c r="F53">
        <v>466</v>
      </c>
      <c r="G53">
        <v>396</v>
      </c>
      <c r="H53">
        <v>53725</v>
      </c>
      <c r="I53">
        <v>428</v>
      </c>
      <c r="J53">
        <v>445</v>
      </c>
      <c r="K53">
        <v>432</v>
      </c>
      <c r="L53">
        <v>457</v>
      </c>
      <c r="M53">
        <v>466</v>
      </c>
      <c r="N53">
        <v>8.8785046728971959E-2</v>
      </c>
      <c r="O53">
        <v>7.8703703703703706E-2</v>
      </c>
      <c r="P53">
        <f>Kommuner[[#This Row],[Sum medlemmer]]/Kommuner[[#This Row],[Innbyggere]]</f>
        <v>8.6738017682643082E-3</v>
      </c>
      <c r="Q53">
        <v>375</v>
      </c>
      <c r="R53">
        <v>392</v>
      </c>
      <c r="S53">
        <v>379</v>
      </c>
      <c r="T53">
        <v>396</v>
      </c>
      <c r="U53">
        <v>396</v>
      </c>
      <c r="V53">
        <v>5.6000000000000001E-2</v>
      </c>
      <c r="W53">
        <v>4.4854881266490766E-2</v>
      </c>
    </row>
    <row r="54" spans="1:23" x14ac:dyDescent="0.25">
      <c r="A54">
        <v>18</v>
      </c>
      <c r="B54" t="s">
        <v>54</v>
      </c>
      <c r="C54">
        <v>1806</v>
      </c>
      <c r="D54" t="s">
        <v>56</v>
      </c>
      <c r="E54">
        <v>8</v>
      </c>
      <c r="F54">
        <v>279</v>
      </c>
      <c r="G54">
        <v>258</v>
      </c>
      <c r="H54">
        <v>21591</v>
      </c>
      <c r="I54">
        <v>284</v>
      </c>
      <c r="J54">
        <v>278</v>
      </c>
      <c r="K54">
        <v>260</v>
      </c>
      <c r="L54">
        <v>273</v>
      </c>
      <c r="M54">
        <v>279</v>
      </c>
      <c r="N54">
        <v>-1.7605633802816902E-2</v>
      </c>
      <c r="O54">
        <v>7.3076923076923081E-2</v>
      </c>
      <c r="P54">
        <f>Kommuner[[#This Row],[Sum medlemmer]]/Kommuner[[#This Row],[Innbyggere]]</f>
        <v>1.2922050854522717E-2</v>
      </c>
      <c r="Q54">
        <v>258</v>
      </c>
      <c r="R54">
        <v>262</v>
      </c>
      <c r="S54">
        <v>242</v>
      </c>
      <c r="T54">
        <v>255</v>
      </c>
      <c r="U54">
        <v>258</v>
      </c>
      <c r="V54">
        <v>0</v>
      </c>
      <c r="W54">
        <v>6.6115702479338845E-2</v>
      </c>
    </row>
    <row r="55" spans="1:23" x14ac:dyDescent="0.25">
      <c r="A55">
        <v>18</v>
      </c>
      <c r="B55" t="s">
        <v>54</v>
      </c>
      <c r="C55">
        <v>1811</v>
      </c>
      <c r="D55" t="s">
        <v>57</v>
      </c>
      <c r="E55">
        <v>2</v>
      </c>
      <c r="F55">
        <v>15</v>
      </c>
      <c r="G55">
        <v>12</v>
      </c>
      <c r="H55">
        <v>1374</v>
      </c>
      <c r="I55">
        <v>29</v>
      </c>
      <c r="J55">
        <v>26</v>
      </c>
      <c r="K55">
        <v>31</v>
      </c>
      <c r="L55">
        <v>15</v>
      </c>
      <c r="M55">
        <v>15</v>
      </c>
      <c r="N55">
        <v>-0.48275862068965519</v>
      </c>
      <c r="O55">
        <v>-0.5161290322580645</v>
      </c>
      <c r="P55">
        <f>Kommuner[[#This Row],[Sum medlemmer]]/Kommuner[[#This Row],[Innbyggere]]</f>
        <v>1.0917030567685589E-2</v>
      </c>
      <c r="Q55">
        <v>22</v>
      </c>
      <c r="R55">
        <v>19</v>
      </c>
      <c r="S55">
        <v>23</v>
      </c>
      <c r="T55">
        <v>12</v>
      </c>
      <c r="U55">
        <v>12</v>
      </c>
      <c r="V55">
        <v>-0.45454545454545453</v>
      </c>
      <c r="W55">
        <v>-0.47826086956521741</v>
      </c>
    </row>
    <row r="56" spans="1:23" x14ac:dyDescent="0.25">
      <c r="A56">
        <v>18</v>
      </c>
      <c r="B56" t="s">
        <v>54</v>
      </c>
      <c r="C56">
        <v>1812</v>
      </c>
      <c r="D56" t="s">
        <v>58</v>
      </c>
      <c r="E56">
        <v>2</v>
      </c>
      <c r="F56">
        <v>54</v>
      </c>
      <c r="G56">
        <v>49</v>
      </c>
      <c r="H56">
        <v>1979</v>
      </c>
      <c r="I56">
        <v>45</v>
      </c>
      <c r="J56">
        <v>48</v>
      </c>
      <c r="K56">
        <v>57</v>
      </c>
      <c r="L56">
        <v>59</v>
      </c>
      <c r="M56">
        <v>54</v>
      </c>
      <c r="N56">
        <v>0.2</v>
      </c>
      <c r="O56">
        <v>-5.2631578947368418E-2</v>
      </c>
      <c r="P56">
        <f>Kommuner[[#This Row],[Sum medlemmer]]/Kommuner[[#This Row],[Innbyggere]]</f>
        <v>2.7286508337544216E-2</v>
      </c>
      <c r="Q56">
        <v>37</v>
      </c>
      <c r="R56">
        <v>39</v>
      </c>
      <c r="S56">
        <v>49</v>
      </c>
      <c r="T56">
        <v>51</v>
      </c>
      <c r="U56">
        <v>49</v>
      </c>
      <c r="V56">
        <v>0.32432432432432434</v>
      </c>
      <c r="W56">
        <v>0</v>
      </c>
    </row>
    <row r="57" spans="1:23" x14ac:dyDescent="0.25">
      <c r="A57">
        <v>18</v>
      </c>
      <c r="B57" t="s">
        <v>54</v>
      </c>
      <c r="C57">
        <v>1813</v>
      </c>
      <c r="D57" t="s">
        <v>59</v>
      </c>
      <c r="E57">
        <v>3</v>
      </c>
      <c r="F57">
        <v>146</v>
      </c>
      <c r="G57">
        <v>135</v>
      </c>
      <c r="H57">
        <v>7838</v>
      </c>
      <c r="I57">
        <v>116</v>
      </c>
      <c r="J57">
        <v>151</v>
      </c>
      <c r="K57">
        <v>126</v>
      </c>
      <c r="L57">
        <v>131</v>
      </c>
      <c r="M57">
        <v>146</v>
      </c>
      <c r="N57">
        <v>0.25862068965517243</v>
      </c>
      <c r="O57">
        <v>0.15873015873015872</v>
      </c>
      <c r="P57">
        <f>Kommuner[[#This Row],[Sum medlemmer]]/Kommuner[[#This Row],[Innbyggere]]</f>
        <v>1.8627200816534829E-2</v>
      </c>
      <c r="Q57">
        <v>108</v>
      </c>
      <c r="R57">
        <v>139</v>
      </c>
      <c r="S57">
        <v>117</v>
      </c>
      <c r="T57">
        <v>121</v>
      </c>
      <c r="U57">
        <v>135</v>
      </c>
      <c r="V57">
        <v>0.25</v>
      </c>
      <c r="W57">
        <v>0.15384615384615385</v>
      </c>
    </row>
    <row r="58" spans="1:23" x14ac:dyDescent="0.25">
      <c r="A58">
        <v>18</v>
      </c>
      <c r="B58" t="s">
        <v>54</v>
      </c>
      <c r="C58">
        <v>1815</v>
      </c>
      <c r="D58" t="s">
        <v>60</v>
      </c>
      <c r="E58">
        <v>2</v>
      </c>
      <c r="F58">
        <v>48</v>
      </c>
      <c r="G58">
        <v>39</v>
      </c>
      <c r="H58">
        <v>1207</v>
      </c>
      <c r="I58">
        <v>31</v>
      </c>
      <c r="J58">
        <v>33</v>
      </c>
      <c r="K58">
        <v>41</v>
      </c>
      <c r="L58">
        <v>49</v>
      </c>
      <c r="M58">
        <v>48</v>
      </c>
      <c r="N58">
        <v>0.54838709677419351</v>
      </c>
      <c r="O58">
        <v>0.17073170731707318</v>
      </c>
      <c r="P58">
        <f>Kommuner[[#This Row],[Sum medlemmer]]/Kommuner[[#This Row],[Innbyggere]]</f>
        <v>3.9768019884009943E-2</v>
      </c>
      <c r="Q58">
        <v>25</v>
      </c>
      <c r="R58">
        <v>26</v>
      </c>
      <c r="S58">
        <v>34</v>
      </c>
      <c r="T58">
        <v>42</v>
      </c>
      <c r="U58">
        <v>39</v>
      </c>
      <c r="V58">
        <v>0.56000000000000005</v>
      </c>
      <c r="W58">
        <v>0.14705882352941177</v>
      </c>
    </row>
    <row r="59" spans="1:23" x14ac:dyDescent="0.25">
      <c r="A59">
        <v>18</v>
      </c>
      <c r="B59" t="s">
        <v>54</v>
      </c>
      <c r="C59">
        <v>1816</v>
      </c>
      <c r="D59" t="s">
        <v>61</v>
      </c>
      <c r="E59">
        <v>1</v>
      </c>
      <c r="F59">
        <v>23</v>
      </c>
      <c r="G59">
        <v>17</v>
      </c>
      <c r="H59">
        <v>470</v>
      </c>
      <c r="I59">
        <v>20</v>
      </c>
      <c r="J59">
        <v>24</v>
      </c>
      <c r="K59">
        <v>26</v>
      </c>
      <c r="L59">
        <v>29</v>
      </c>
      <c r="M59">
        <v>23</v>
      </c>
      <c r="N59">
        <v>0.15</v>
      </c>
      <c r="O59">
        <v>-0.11538461538461539</v>
      </c>
      <c r="P59">
        <f>Kommuner[[#This Row],[Sum medlemmer]]/Kommuner[[#This Row],[Innbyggere]]</f>
        <v>4.8936170212765959E-2</v>
      </c>
      <c r="Q59">
        <v>13</v>
      </c>
      <c r="R59">
        <v>19</v>
      </c>
      <c r="S59">
        <v>21</v>
      </c>
      <c r="T59">
        <v>23</v>
      </c>
      <c r="U59">
        <v>17</v>
      </c>
      <c r="V59">
        <v>0.30769230769230771</v>
      </c>
      <c r="W59">
        <v>-0.19047619047619047</v>
      </c>
    </row>
    <row r="60" spans="1:23" x14ac:dyDescent="0.25">
      <c r="A60">
        <v>18</v>
      </c>
      <c r="B60" t="s">
        <v>54</v>
      </c>
      <c r="C60">
        <v>1818</v>
      </c>
      <c r="D60" t="s">
        <v>62</v>
      </c>
      <c r="E60">
        <v>0</v>
      </c>
      <c r="F60">
        <v>0</v>
      </c>
      <c r="G60">
        <v>0</v>
      </c>
      <c r="H60">
        <v>1888</v>
      </c>
      <c r="I60">
        <v>0</v>
      </c>
      <c r="J60">
        <v>0</v>
      </c>
      <c r="K60">
        <v>0</v>
      </c>
      <c r="L60">
        <v>0</v>
      </c>
      <c r="M60">
        <v>0</v>
      </c>
      <c r="N60">
        <v>0</v>
      </c>
      <c r="O60">
        <v>0</v>
      </c>
      <c r="P60">
        <f>Kommuner[[#This Row],[Sum medlemmer]]/Kommuner[[#This Row],[Innbyggere]]</f>
        <v>0</v>
      </c>
      <c r="Q60">
        <v>0</v>
      </c>
      <c r="R60">
        <v>0</v>
      </c>
      <c r="S60">
        <v>0</v>
      </c>
      <c r="T60">
        <v>0</v>
      </c>
      <c r="U60">
        <v>0</v>
      </c>
      <c r="V60">
        <v>0</v>
      </c>
      <c r="W60">
        <v>0</v>
      </c>
    </row>
    <row r="61" spans="1:23" x14ac:dyDescent="0.25">
      <c r="A61">
        <v>18</v>
      </c>
      <c r="B61" t="s">
        <v>54</v>
      </c>
      <c r="C61">
        <v>1820</v>
      </c>
      <c r="D61" t="s">
        <v>63</v>
      </c>
      <c r="E61">
        <v>3</v>
      </c>
      <c r="F61">
        <v>77</v>
      </c>
      <c r="G61">
        <v>63</v>
      </c>
      <c r="H61">
        <v>7465</v>
      </c>
      <c r="I61">
        <v>65</v>
      </c>
      <c r="J61">
        <v>66</v>
      </c>
      <c r="K61">
        <v>87</v>
      </c>
      <c r="L61">
        <v>75</v>
      </c>
      <c r="M61">
        <v>77</v>
      </c>
      <c r="N61">
        <v>0.18461538461538463</v>
      </c>
      <c r="O61">
        <v>-0.11494252873563218</v>
      </c>
      <c r="P61">
        <f>Kommuner[[#This Row],[Sum medlemmer]]/Kommuner[[#This Row],[Innbyggere]]</f>
        <v>1.0314802411252511E-2</v>
      </c>
      <c r="Q61">
        <v>59</v>
      </c>
      <c r="R61">
        <v>59</v>
      </c>
      <c r="S61">
        <v>65</v>
      </c>
      <c r="T61">
        <v>56</v>
      </c>
      <c r="U61">
        <v>63</v>
      </c>
      <c r="V61">
        <v>6.7796610169491525E-2</v>
      </c>
      <c r="W61">
        <v>-3.0769230769230771E-2</v>
      </c>
    </row>
    <row r="62" spans="1:23" x14ac:dyDescent="0.25">
      <c r="A62">
        <v>18</v>
      </c>
      <c r="B62" t="s">
        <v>54</v>
      </c>
      <c r="C62">
        <v>1822</v>
      </c>
      <c r="D62" t="s">
        <v>64</v>
      </c>
      <c r="E62">
        <v>1</v>
      </c>
      <c r="F62">
        <v>41</v>
      </c>
      <c r="G62">
        <v>40</v>
      </c>
      <c r="H62">
        <v>2354</v>
      </c>
      <c r="I62">
        <v>36</v>
      </c>
      <c r="J62">
        <v>44</v>
      </c>
      <c r="K62">
        <v>45</v>
      </c>
      <c r="L62">
        <v>39</v>
      </c>
      <c r="M62">
        <v>41</v>
      </c>
      <c r="N62">
        <v>0.1388888888888889</v>
      </c>
      <c r="O62">
        <v>-8.8888888888888892E-2</v>
      </c>
      <c r="P62">
        <f>Kommuner[[#This Row],[Sum medlemmer]]/Kommuner[[#This Row],[Innbyggere]]</f>
        <v>1.7417162276975363E-2</v>
      </c>
      <c r="Q62">
        <v>35</v>
      </c>
      <c r="R62">
        <v>43</v>
      </c>
      <c r="S62">
        <v>44</v>
      </c>
      <c r="T62">
        <v>38</v>
      </c>
      <c r="U62">
        <v>40</v>
      </c>
      <c r="V62">
        <v>0.14285714285714285</v>
      </c>
      <c r="W62">
        <v>-9.0909090909090912E-2</v>
      </c>
    </row>
    <row r="63" spans="1:23" x14ac:dyDescent="0.25">
      <c r="A63">
        <v>18</v>
      </c>
      <c r="B63" t="s">
        <v>54</v>
      </c>
      <c r="C63">
        <v>1824</v>
      </c>
      <c r="D63" t="s">
        <v>65</v>
      </c>
      <c r="E63">
        <v>3</v>
      </c>
      <c r="F63">
        <v>141</v>
      </c>
      <c r="G63">
        <v>131</v>
      </c>
      <c r="H63">
        <v>13475</v>
      </c>
      <c r="I63">
        <v>100</v>
      </c>
      <c r="J63">
        <v>108</v>
      </c>
      <c r="K63">
        <v>126</v>
      </c>
      <c r="L63">
        <v>141</v>
      </c>
      <c r="M63">
        <v>141</v>
      </c>
      <c r="N63">
        <v>0.41</v>
      </c>
      <c r="O63">
        <v>0.11904761904761904</v>
      </c>
      <c r="P63">
        <f>Kommuner[[#This Row],[Sum medlemmer]]/Kommuner[[#This Row],[Innbyggere]]</f>
        <v>1.0463821892393321E-2</v>
      </c>
      <c r="Q63">
        <v>86</v>
      </c>
      <c r="R63">
        <v>95</v>
      </c>
      <c r="S63">
        <v>109</v>
      </c>
      <c r="T63">
        <v>124</v>
      </c>
      <c r="U63">
        <v>131</v>
      </c>
      <c r="V63">
        <v>0.52325581395348841</v>
      </c>
      <c r="W63">
        <v>0.20183486238532111</v>
      </c>
    </row>
    <row r="64" spans="1:23" x14ac:dyDescent="0.25">
      <c r="A64">
        <v>18</v>
      </c>
      <c r="B64" t="s">
        <v>54</v>
      </c>
      <c r="C64">
        <v>1825</v>
      </c>
      <c r="D64" t="s">
        <v>66</v>
      </c>
      <c r="E64">
        <v>1</v>
      </c>
      <c r="F64">
        <v>10</v>
      </c>
      <c r="G64">
        <v>9</v>
      </c>
      <c r="H64">
        <v>1430</v>
      </c>
      <c r="I64">
        <v>7</v>
      </c>
      <c r="J64">
        <v>9</v>
      </c>
      <c r="K64">
        <v>9</v>
      </c>
      <c r="L64">
        <v>10</v>
      </c>
      <c r="M64">
        <v>10</v>
      </c>
      <c r="N64">
        <v>0.42857142857142855</v>
      </c>
      <c r="O64">
        <v>0.1111111111111111</v>
      </c>
      <c r="P64">
        <f>Kommuner[[#This Row],[Sum medlemmer]]/Kommuner[[#This Row],[Innbyggere]]</f>
        <v>6.993006993006993E-3</v>
      </c>
      <c r="Q64">
        <v>3</v>
      </c>
      <c r="R64">
        <v>5</v>
      </c>
      <c r="S64">
        <v>5</v>
      </c>
      <c r="T64">
        <v>9</v>
      </c>
      <c r="U64">
        <v>9</v>
      </c>
      <c r="V64">
        <v>2</v>
      </c>
      <c r="W64">
        <v>0.8</v>
      </c>
    </row>
    <row r="65" spans="1:23" x14ac:dyDescent="0.25">
      <c r="A65">
        <v>18</v>
      </c>
      <c r="B65" t="s">
        <v>54</v>
      </c>
      <c r="C65">
        <v>1826</v>
      </c>
      <c r="D65" t="s">
        <v>67</v>
      </c>
      <c r="E65">
        <v>1</v>
      </c>
      <c r="F65">
        <v>11</v>
      </c>
      <c r="G65">
        <v>7</v>
      </c>
      <c r="H65">
        <v>1274</v>
      </c>
      <c r="I65">
        <v>13</v>
      </c>
      <c r="J65">
        <v>13</v>
      </c>
      <c r="K65">
        <v>11</v>
      </c>
      <c r="L65">
        <v>11</v>
      </c>
      <c r="M65">
        <v>11</v>
      </c>
      <c r="N65">
        <v>-0.15384615384615385</v>
      </c>
      <c r="O65">
        <v>0</v>
      </c>
      <c r="P65">
        <f>Kommuner[[#This Row],[Sum medlemmer]]/Kommuner[[#This Row],[Innbyggere]]</f>
        <v>8.634222919937205E-3</v>
      </c>
      <c r="Q65">
        <v>9</v>
      </c>
      <c r="R65">
        <v>9</v>
      </c>
      <c r="S65">
        <v>7</v>
      </c>
      <c r="T65">
        <v>7</v>
      </c>
      <c r="U65">
        <v>7</v>
      </c>
      <c r="V65">
        <v>-0.22222222222222221</v>
      </c>
      <c r="W65">
        <v>0</v>
      </c>
    </row>
    <row r="66" spans="1:23" x14ac:dyDescent="0.25">
      <c r="A66">
        <v>18</v>
      </c>
      <c r="B66" t="s">
        <v>54</v>
      </c>
      <c r="C66">
        <v>1827</v>
      </c>
      <c r="D66" t="s">
        <v>68</v>
      </c>
      <c r="E66">
        <v>1</v>
      </c>
      <c r="F66">
        <v>24</v>
      </c>
      <c r="G66">
        <v>23</v>
      </c>
      <c r="H66">
        <v>1447</v>
      </c>
      <c r="I66">
        <v>25</v>
      </c>
      <c r="J66">
        <v>20</v>
      </c>
      <c r="K66">
        <v>22</v>
      </c>
      <c r="L66">
        <v>21</v>
      </c>
      <c r="M66">
        <v>24</v>
      </c>
      <c r="N66">
        <v>-0.04</v>
      </c>
      <c r="O66">
        <v>9.0909090909090912E-2</v>
      </c>
      <c r="P66">
        <f>Kommuner[[#This Row],[Sum medlemmer]]/Kommuner[[#This Row],[Innbyggere]]</f>
        <v>1.6586040082930201E-2</v>
      </c>
      <c r="Q66">
        <v>24</v>
      </c>
      <c r="R66">
        <v>19</v>
      </c>
      <c r="S66">
        <v>21</v>
      </c>
      <c r="T66">
        <v>20</v>
      </c>
      <c r="U66">
        <v>23</v>
      </c>
      <c r="V66">
        <v>-4.1666666666666664E-2</v>
      </c>
      <c r="W66">
        <v>9.5238095238095233E-2</v>
      </c>
    </row>
    <row r="67" spans="1:23" x14ac:dyDescent="0.25">
      <c r="A67">
        <v>18</v>
      </c>
      <c r="B67" t="s">
        <v>54</v>
      </c>
      <c r="C67">
        <v>1828</v>
      </c>
      <c r="D67" t="s">
        <v>69</v>
      </c>
      <c r="E67">
        <v>0</v>
      </c>
      <c r="F67">
        <v>0</v>
      </c>
      <c r="G67">
        <v>0</v>
      </c>
      <c r="H67">
        <v>1770</v>
      </c>
      <c r="I67">
        <v>0</v>
      </c>
      <c r="J67">
        <v>0</v>
      </c>
      <c r="K67">
        <v>0</v>
      </c>
      <c r="L67">
        <v>0</v>
      </c>
      <c r="M67">
        <v>0</v>
      </c>
      <c r="N67">
        <v>0</v>
      </c>
      <c r="O67">
        <v>0</v>
      </c>
      <c r="P67">
        <f>Kommuner[[#This Row],[Sum medlemmer]]/Kommuner[[#This Row],[Innbyggere]]</f>
        <v>0</v>
      </c>
      <c r="Q67">
        <v>0</v>
      </c>
      <c r="R67">
        <v>0</v>
      </c>
      <c r="S67">
        <v>0</v>
      </c>
      <c r="T67">
        <v>0</v>
      </c>
      <c r="U67">
        <v>0</v>
      </c>
      <c r="V67">
        <v>0</v>
      </c>
      <c r="W67">
        <v>0</v>
      </c>
    </row>
    <row r="68" spans="1:23" x14ac:dyDescent="0.25">
      <c r="A68">
        <v>18</v>
      </c>
      <c r="B68" t="s">
        <v>54</v>
      </c>
      <c r="C68">
        <v>1832</v>
      </c>
      <c r="D68" t="s">
        <v>70</v>
      </c>
      <c r="E68">
        <v>3</v>
      </c>
      <c r="F68">
        <v>100</v>
      </c>
      <c r="G68">
        <v>76</v>
      </c>
      <c r="H68">
        <v>4485</v>
      </c>
      <c r="I68">
        <v>66</v>
      </c>
      <c r="J68">
        <v>77</v>
      </c>
      <c r="K68">
        <v>94</v>
      </c>
      <c r="L68">
        <v>84</v>
      </c>
      <c r="M68">
        <v>100</v>
      </c>
      <c r="N68">
        <v>0.51515151515151514</v>
      </c>
      <c r="O68">
        <v>6.3829787234042548E-2</v>
      </c>
      <c r="P68">
        <f>Kommuner[[#This Row],[Sum medlemmer]]/Kommuner[[#This Row],[Innbyggere]]</f>
        <v>2.2296544035674472E-2</v>
      </c>
      <c r="Q68">
        <v>53</v>
      </c>
      <c r="R68">
        <v>61</v>
      </c>
      <c r="S68">
        <v>77</v>
      </c>
      <c r="T68">
        <v>65</v>
      </c>
      <c r="U68">
        <v>76</v>
      </c>
      <c r="V68">
        <v>0.43396226415094341</v>
      </c>
      <c r="W68">
        <v>-1.2987012987012988E-2</v>
      </c>
    </row>
    <row r="69" spans="1:23" x14ac:dyDescent="0.25">
      <c r="A69">
        <v>18</v>
      </c>
      <c r="B69" t="s">
        <v>54</v>
      </c>
      <c r="C69">
        <v>1833</v>
      </c>
      <c r="D69" t="s">
        <v>71</v>
      </c>
      <c r="E69">
        <v>8</v>
      </c>
      <c r="F69">
        <v>340</v>
      </c>
      <c r="G69">
        <v>305</v>
      </c>
      <c r="H69">
        <v>25927</v>
      </c>
      <c r="I69">
        <v>318</v>
      </c>
      <c r="J69">
        <v>346</v>
      </c>
      <c r="K69">
        <v>334</v>
      </c>
      <c r="L69">
        <v>345</v>
      </c>
      <c r="M69">
        <v>340</v>
      </c>
      <c r="N69">
        <v>6.9182389937106917E-2</v>
      </c>
      <c r="O69">
        <v>1.7964071856287425E-2</v>
      </c>
      <c r="P69">
        <f>Kommuner[[#This Row],[Sum medlemmer]]/Kommuner[[#This Row],[Innbyggere]]</f>
        <v>1.3113742430670729E-2</v>
      </c>
      <c r="Q69">
        <v>272</v>
      </c>
      <c r="R69">
        <v>317</v>
      </c>
      <c r="S69">
        <v>304</v>
      </c>
      <c r="T69">
        <v>314</v>
      </c>
      <c r="U69">
        <v>305</v>
      </c>
      <c r="V69">
        <v>0.12132352941176471</v>
      </c>
      <c r="W69">
        <v>3.2894736842105261E-3</v>
      </c>
    </row>
    <row r="70" spans="1:23" x14ac:dyDescent="0.25">
      <c r="A70">
        <v>18</v>
      </c>
      <c r="B70" t="s">
        <v>54</v>
      </c>
      <c r="C70">
        <v>1834</v>
      </c>
      <c r="D70" t="s">
        <v>72</v>
      </c>
      <c r="E70">
        <v>1</v>
      </c>
      <c r="F70">
        <v>0</v>
      </c>
      <c r="G70">
        <v>0</v>
      </c>
      <c r="H70">
        <v>1948</v>
      </c>
      <c r="I70">
        <v>0</v>
      </c>
      <c r="J70">
        <v>0</v>
      </c>
      <c r="K70">
        <v>0</v>
      </c>
      <c r="L70">
        <v>0</v>
      </c>
      <c r="M70">
        <v>0</v>
      </c>
      <c r="N70">
        <v>0</v>
      </c>
      <c r="O70">
        <v>0</v>
      </c>
      <c r="P70">
        <f>Kommuner[[#This Row],[Sum medlemmer]]/Kommuner[[#This Row],[Innbyggere]]</f>
        <v>0</v>
      </c>
      <c r="Q70">
        <v>0</v>
      </c>
      <c r="R70">
        <v>0</v>
      </c>
      <c r="S70">
        <v>0</v>
      </c>
      <c r="T70">
        <v>0</v>
      </c>
      <c r="U70">
        <v>0</v>
      </c>
      <c r="V70">
        <v>0</v>
      </c>
      <c r="W70">
        <v>0</v>
      </c>
    </row>
    <row r="71" spans="1:23" x14ac:dyDescent="0.25">
      <c r="A71">
        <v>18</v>
      </c>
      <c r="B71" t="s">
        <v>54</v>
      </c>
      <c r="C71">
        <v>1835</v>
      </c>
      <c r="D71" t="s">
        <v>73</v>
      </c>
      <c r="E71">
        <v>0</v>
      </c>
      <c r="F71">
        <v>0</v>
      </c>
      <c r="G71">
        <v>0</v>
      </c>
      <c r="H71">
        <v>463</v>
      </c>
      <c r="I71">
        <v>0</v>
      </c>
      <c r="J71">
        <v>0</v>
      </c>
      <c r="K71">
        <v>0</v>
      </c>
      <c r="L71">
        <v>0</v>
      </c>
      <c r="M71">
        <v>0</v>
      </c>
      <c r="N71">
        <v>0</v>
      </c>
      <c r="O71">
        <v>0</v>
      </c>
      <c r="P71">
        <f>Kommuner[[#This Row],[Sum medlemmer]]/Kommuner[[#This Row],[Innbyggere]]</f>
        <v>0</v>
      </c>
      <c r="Q71">
        <v>0</v>
      </c>
      <c r="R71">
        <v>0</v>
      </c>
      <c r="S71">
        <v>0</v>
      </c>
      <c r="T71">
        <v>0</v>
      </c>
      <c r="U71">
        <v>0</v>
      </c>
      <c r="V71">
        <v>0</v>
      </c>
      <c r="W71">
        <v>0</v>
      </c>
    </row>
    <row r="72" spans="1:23" x14ac:dyDescent="0.25">
      <c r="A72">
        <v>18</v>
      </c>
      <c r="B72" t="s">
        <v>54</v>
      </c>
      <c r="C72">
        <v>1836</v>
      </c>
      <c r="D72" t="s">
        <v>74</v>
      </c>
      <c r="E72">
        <v>0</v>
      </c>
      <c r="F72">
        <v>0</v>
      </c>
      <c r="G72">
        <v>0</v>
      </c>
      <c r="H72">
        <v>1160</v>
      </c>
      <c r="I72">
        <v>0</v>
      </c>
      <c r="J72">
        <v>0</v>
      </c>
      <c r="K72">
        <v>0</v>
      </c>
      <c r="L72">
        <v>0</v>
      </c>
      <c r="M72">
        <v>0</v>
      </c>
      <c r="N72">
        <v>0</v>
      </c>
      <c r="O72">
        <v>0</v>
      </c>
      <c r="P72">
        <f>Kommuner[[#This Row],[Sum medlemmer]]/Kommuner[[#This Row],[Innbyggere]]</f>
        <v>0</v>
      </c>
      <c r="Q72">
        <v>0</v>
      </c>
      <c r="R72">
        <v>0</v>
      </c>
      <c r="S72">
        <v>0</v>
      </c>
      <c r="T72">
        <v>0</v>
      </c>
      <c r="U72">
        <v>0</v>
      </c>
      <c r="V72">
        <v>0</v>
      </c>
      <c r="W72">
        <v>0</v>
      </c>
    </row>
    <row r="73" spans="1:23" x14ac:dyDescent="0.25">
      <c r="A73">
        <v>18</v>
      </c>
      <c r="B73" t="s">
        <v>54</v>
      </c>
      <c r="C73">
        <v>1837</v>
      </c>
      <c r="D73" t="s">
        <v>75</v>
      </c>
      <c r="E73">
        <v>7</v>
      </c>
      <c r="F73">
        <v>162</v>
      </c>
      <c r="G73">
        <v>143</v>
      </c>
      <c r="H73">
        <v>6104</v>
      </c>
      <c r="I73">
        <v>170</v>
      </c>
      <c r="J73">
        <v>177</v>
      </c>
      <c r="K73">
        <v>186</v>
      </c>
      <c r="L73">
        <v>184</v>
      </c>
      <c r="M73">
        <v>162</v>
      </c>
      <c r="N73">
        <v>-4.7058823529411764E-2</v>
      </c>
      <c r="O73">
        <v>-0.12903225806451613</v>
      </c>
      <c r="P73">
        <f>Kommuner[[#This Row],[Sum medlemmer]]/Kommuner[[#This Row],[Innbyggere]]</f>
        <v>2.6539973787680211E-2</v>
      </c>
      <c r="Q73">
        <v>147</v>
      </c>
      <c r="R73">
        <v>160</v>
      </c>
      <c r="S73">
        <v>166</v>
      </c>
      <c r="T73">
        <v>163</v>
      </c>
      <c r="U73">
        <v>143</v>
      </c>
      <c r="V73">
        <v>-2.7210884353741496E-2</v>
      </c>
      <c r="W73">
        <v>-0.13855421686746988</v>
      </c>
    </row>
    <row r="74" spans="1:23" x14ac:dyDescent="0.25">
      <c r="A74">
        <v>18</v>
      </c>
      <c r="B74" t="s">
        <v>54</v>
      </c>
      <c r="C74">
        <v>1838</v>
      </c>
      <c r="D74" t="s">
        <v>76</v>
      </c>
      <c r="E74">
        <v>1</v>
      </c>
      <c r="F74">
        <v>0</v>
      </c>
      <c r="G74">
        <v>0</v>
      </c>
      <c r="H74">
        <v>2003</v>
      </c>
      <c r="I74">
        <v>0</v>
      </c>
      <c r="J74">
        <v>0</v>
      </c>
      <c r="K74">
        <v>0</v>
      </c>
      <c r="L74">
        <v>0</v>
      </c>
      <c r="M74">
        <v>0</v>
      </c>
      <c r="N74">
        <v>0</v>
      </c>
      <c r="O74">
        <v>0</v>
      </c>
      <c r="P74">
        <f>Kommuner[[#This Row],[Sum medlemmer]]/Kommuner[[#This Row],[Innbyggere]]</f>
        <v>0</v>
      </c>
      <c r="Q74">
        <v>0</v>
      </c>
      <c r="R74">
        <v>0</v>
      </c>
      <c r="S74">
        <v>0</v>
      </c>
      <c r="T74">
        <v>0</v>
      </c>
      <c r="U74">
        <v>0</v>
      </c>
      <c r="V74">
        <v>0</v>
      </c>
      <c r="W74">
        <v>0</v>
      </c>
    </row>
    <row r="75" spans="1:23" x14ac:dyDescent="0.25">
      <c r="A75">
        <v>18</v>
      </c>
      <c r="B75" t="s">
        <v>54</v>
      </c>
      <c r="C75">
        <v>1839</v>
      </c>
      <c r="D75" t="s">
        <v>77</v>
      </c>
      <c r="E75">
        <v>0</v>
      </c>
      <c r="F75">
        <v>0</v>
      </c>
      <c r="G75">
        <v>0</v>
      </c>
      <c r="H75">
        <v>1059</v>
      </c>
      <c r="I75">
        <v>0</v>
      </c>
      <c r="J75">
        <v>0</v>
      </c>
      <c r="K75">
        <v>0</v>
      </c>
      <c r="L75">
        <v>0</v>
      </c>
      <c r="M75">
        <v>0</v>
      </c>
      <c r="N75">
        <v>0</v>
      </c>
      <c r="O75">
        <v>0</v>
      </c>
      <c r="P75">
        <f>Kommuner[[#This Row],[Sum medlemmer]]/Kommuner[[#This Row],[Innbyggere]]</f>
        <v>0</v>
      </c>
      <c r="Q75">
        <v>0</v>
      </c>
      <c r="R75">
        <v>0</v>
      </c>
      <c r="S75">
        <v>0</v>
      </c>
      <c r="T75">
        <v>0</v>
      </c>
      <c r="U75">
        <v>0</v>
      </c>
      <c r="V75">
        <v>0</v>
      </c>
      <c r="W75">
        <v>0</v>
      </c>
    </row>
    <row r="76" spans="1:23" x14ac:dyDescent="0.25">
      <c r="A76">
        <v>18</v>
      </c>
      <c r="B76" t="s">
        <v>54</v>
      </c>
      <c r="C76">
        <v>1840</v>
      </c>
      <c r="D76" t="s">
        <v>78</v>
      </c>
      <c r="E76">
        <v>1</v>
      </c>
      <c r="F76">
        <v>37</v>
      </c>
      <c r="G76">
        <v>37</v>
      </c>
      <c r="H76">
        <v>4822</v>
      </c>
      <c r="I76">
        <v>30</v>
      </c>
      <c r="J76">
        <v>36</v>
      </c>
      <c r="K76">
        <v>37</v>
      </c>
      <c r="L76">
        <v>36</v>
      </c>
      <c r="M76">
        <v>37</v>
      </c>
      <c r="N76">
        <v>0.23333333333333334</v>
      </c>
      <c r="O76">
        <v>0</v>
      </c>
      <c r="P76">
        <f>Kommuner[[#This Row],[Sum medlemmer]]/Kommuner[[#This Row],[Innbyggere]]</f>
        <v>7.6731646619659895E-3</v>
      </c>
      <c r="Q76">
        <v>24</v>
      </c>
      <c r="R76">
        <v>35</v>
      </c>
      <c r="S76">
        <v>37</v>
      </c>
      <c r="T76">
        <v>35</v>
      </c>
      <c r="U76">
        <v>37</v>
      </c>
      <c r="V76">
        <v>0.54166666666666663</v>
      </c>
      <c r="W76">
        <v>0</v>
      </c>
    </row>
    <row r="77" spans="1:23" x14ac:dyDescent="0.25">
      <c r="A77">
        <v>18</v>
      </c>
      <c r="B77" t="s">
        <v>54</v>
      </c>
      <c r="C77">
        <v>1841</v>
      </c>
      <c r="D77" t="s">
        <v>79</v>
      </c>
      <c r="E77">
        <v>6</v>
      </c>
      <c r="F77">
        <v>137</v>
      </c>
      <c r="G77">
        <v>115</v>
      </c>
      <c r="H77">
        <v>9805</v>
      </c>
      <c r="I77">
        <v>144</v>
      </c>
      <c r="J77">
        <v>132</v>
      </c>
      <c r="K77">
        <v>145</v>
      </c>
      <c r="L77">
        <v>137</v>
      </c>
      <c r="M77">
        <v>137</v>
      </c>
      <c r="N77">
        <v>-4.8611111111111112E-2</v>
      </c>
      <c r="O77">
        <v>-5.5172413793103448E-2</v>
      </c>
      <c r="P77">
        <f>Kommuner[[#This Row],[Sum medlemmer]]/Kommuner[[#This Row],[Innbyggere]]</f>
        <v>1.3972463029066802E-2</v>
      </c>
      <c r="Q77">
        <v>123</v>
      </c>
      <c r="R77">
        <v>111</v>
      </c>
      <c r="S77">
        <v>126</v>
      </c>
      <c r="T77">
        <v>120</v>
      </c>
      <c r="U77">
        <v>115</v>
      </c>
      <c r="V77">
        <v>-6.5040650406504072E-2</v>
      </c>
      <c r="W77">
        <v>-8.7301587301587297E-2</v>
      </c>
    </row>
    <row r="78" spans="1:23" x14ac:dyDescent="0.25">
      <c r="A78">
        <v>18</v>
      </c>
      <c r="B78" t="s">
        <v>54</v>
      </c>
      <c r="C78">
        <v>1845</v>
      </c>
      <c r="D78" t="s">
        <v>80</v>
      </c>
      <c r="E78">
        <v>2</v>
      </c>
      <c r="F78">
        <v>50</v>
      </c>
      <c r="G78">
        <v>47</v>
      </c>
      <c r="H78">
        <v>1851</v>
      </c>
      <c r="I78">
        <v>46</v>
      </c>
      <c r="J78">
        <v>45</v>
      </c>
      <c r="K78">
        <v>45</v>
      </c>
      <c r="L78">
        <v>48</v>
      </c>
      <c r="M78">
        <v>50</v>
      </c>
      <c r="N78">
        <v>8.6956521739130432E-2</v>
      </c>
      <c r="O78">
        <v>0.1111111111111111</v>
      </c>
      <c r="P78">
        <f>Kommuner[[#This Row],[Sum medlemmer]]/Kommuner[[#This Row],[Innbyggere]]</f>
        <v>2.7012425715829281E-2</v>
      </c>
      <c r="Q78">
        <v>34</v>
      </c>
      <c r="R78">
        <v>35</v>
      </c>
      <c r="S78">
        <v>35</v>
      </c>
      <c r="T78">
        <v>38</v>
      </c>
      <c r="U78">
        <v>47</v>
      </c>
      <c r="V78">
        <v>0.38235294117647056</v>
      </c>
      <c r="W78">
        <v>0.34285714285714286</v>
      </c>
    </row>
    <row r="79" spans="1:23" x14ac:dyDescent="0.25">
      <c r="A79">
        <v>18</v>
      </c>
      <c r="B79" t="s">
        <v>54</v>
      </c>
      <c r="C79">
        <v>1848</v>
      </c>
      <c r="D79" t="s">
        <v>81</v>
      </c>
      <c r="E79">
        <v>2</v>
      </c>
      <c r="F79">
        <v>70</v>
      </c>
      <c r="G79">
        <v>68</v>
      </c>
      <c r="H79">
        <v>2662</v>
      </c>
      <c r="I79">
        <v>70</v>
      </c>
      <c r="J79">
        <v>73</v>
      </c>
      <c r="K79">
        <v>68</v>
      </c>
      <c r="L79">
        <v>71</v>
      </c>
      <c r="M79">
        <v>70</v>
      </c>
      <c r="N79">
        <v>0</v>
      </c>
      <c r="O79">
        <v>2.9411764705882353E-2</v>
      </c>
      <c r="P79">
        <f>Kommuner[[#This Row],[Sum medlemmer]]/Kommuner[[#This Row],[Innbyggere]]</f>
        <v>2.6296018031555221E-2</v>
      </c>
      <c r="Q79">
        <v>68</v>
      </c>
      <c r="R79">
        <v>71</v>
      </c>
      <c r="S79">
        <v>66</v>
      </c>
      <c r="T79">
        <v>69</v>
      </c>
      <c r="U79">
        <v>68</v>
      </c>
      <c r="V79">
        <v>0</v>
      </c>
      <c r="W79">
        <v>3.0303030303030304E-2</v>
      </c>
    </row>
    <row r="80" spans="1:23" x14ac:dyDescent="0.25">
      <c r="A80">
        <v>18</v>
      </c>
      <c r="B80" t="s">
        <v>54</v>
      </c>
      <c r="C80">
        <v>1851</v>
      </c>
      <c r="D80" t="s">
        <v>82</v>
      </c>
      <c r="E80">
        <v>4</v>
      </c>
      <c r="F80">
        <v>78</v>
      </c>
      <c r="G80">
        <v>64</v>
      </c>
      <c r="H80">
        <v>2067</v>
      </c>
      <c r="I80">
        <v>96</v>
      </c>
      <c r="J80">
        <v>94</v>
      </c>
      <c r="K80">
        <v>97</v>
      </c>
      <c r="L80">
        <v>85</v>
      </c>
      <c r="M80">
        <v>78</v>
      </c>
      <c r="N80">
        <v>-0.1875</v>
      </c>
      <c r="O80">
        <v>-0.19587628865979381</v>
      </c>
      <c r="P80">
        <f>Kommuner[[#This Row],[Sum medlemmer]]/Kommuner[[#This Row],[Innbyggere]]</f>
        <v>3.7735849056603772E-2</v>
      </c>
      <c r="Q80">
        <v>73</v>
      </c>
      <c r="R80">
        <v>74</v>
      </c>
      <c r="S80">
        <v>82</v>
      </c>
      <c r="T80">
        <v>70</v>
      </c>
      <c r="U80">
        <v>64</v>
      </c>
      <c r="V80">
        <v>-0.12328767123287671</v>
      </c>
      <c r="W80">
        <v>-0.21951219512195122</v>
      </c>
    </row>
    <row r="81" spans="1:23" x14ac:dyDescent="0.25">
      <c r="A81">
        <v>18</v>
      </c>
      <c r="B81" t="s">
        <v>54</v>
      </c>
      <c r="C81">
        <v>1853</v>
      </c>
      <c r="D81" t="s">
        <v>83</v>
      </c>
      <c r="E81">
        <v>1</v>
      </c>
      <c r="F81">
        <v>20</v>
      </c>
      <c r="G81">
        <v>20</v>
      </c>
      <c r="H81">
        <v>1362</v>
      </c>
      <c r="I81">
        <v>18</v>
      </c>
      <c r="J81">
        <v>19</v>
      </c>
      <c r="K81">
        <v>17</v>
      </c>
      <c r="L81">
        <v>16</v>
      </c>
      <c r="M81">
        <v>20</v>
      </c>
      <c r="N81">
        <v>0.1111111111111111</v>
      </c>
      <c r="O81">
        <v>0.17647058823529413</v>
      </c>
      <c r="P81">
        <f>Kommuner[[#This Row],[Sum medlemmer]]/Kommuner[[#This Row],[Innbyggere]]</f>
        <v>1.4684287812041116E-2</v>
      </c>
      <c r="Q81">
        <v>17</v>
      </c>
      <c r="R81">
        <v>18</v>
      </c>
      <c r="S81">
        <v>17</v>
      </c>
      <c r="T81">
        <v>16</v>
      </c>
      <c r="U81">
        <v>20</v>
      </c>
      <c r="V81">
        <v>0.17647058823529413</v>
      </c>
      <c r="W81">
        <v>0.17647058823529413</v>
      </c>
    </row>
    <row r="82" spans="1:23" x14ac:dyDescent="0.25">
      <c r="A82">
        <v>18</v>
      </c>
      <c r="B82" t="s">
        <v>54</v>
      </c>
      <c r="C82">
        <v>1856</v>
      </c>
      <c r="D82" t="s">
        <v>84</v>
      </c>
      <c r="E82">
        <v>0</v>
      </c>
      <c r="F82">
        <v>0</v>
      </c>
      <c r="G82">
        <v>0</v>
      </c>
      <c r="H82">
        <v>458</v>
      </c>
      <c r="I82">
        <v>0</v>
      </c>
      <c r="J82">
        <v>0</v>
      </c>
      <c r="K82">
        <v>0</v>
      </c>
      <c r="L82">
        <v>0</v>
      </c>
      <c r="M82">
        <v>0</v>
      </c>
      <c r="N82">
        <v>0</v>
      </c>
      <c r="O82">
        <v>0</v>
      </c>
      <c r="P82">
        <f>Kommuner[[#This Row],[Sum medlemmer]]/Kommuner[[#This Row],[Innbyggere]]</f>
        <v>0</v>
      </c>
      <c r="Q82">
        <v>0</v>
      </c>
      <c r="R82">
        <v>0</v>
      </c>
      <c r="S82">
        <v>0</v>
      </c>
      <c r="T82">
        <v>0</v>
      </c>
      <c r="U82">
        <v>0</v>
      </c>
      <c r="V82">
        <v>0</v>
      </c>
      <c r="W82">
        <v>0</v>
      </c>
    </row>
    <row r="83" spans="1:23" x14ac:dyDescent="0.25">
      <c r="A83">
        <v>18</v>
      </c>
      <c r="B83" t="s">
        <v>54</v>
      </c>
      <c r="C83">
        <v>1857</v>
      </c>
      <c r="D83" t="s">
        <v>85</v>
      </c>
      <c r="E83">
        <v>0</v>
      </c>
      <c r="F83">
        <v>0</v>
      </c>
      <c r="G83">
        <v>0</v>
      </c>
      <c r="H83">
        <v>677</v>
      </c>
      <c r="I83">
        <v>0</v>
      </c>
      <c r="J83">
        <v>0</v>
      </c>
      <c r="K83">
        <v>0</v>
      </c>
      <c r="L83">
        <v>0</v>
      </c>
      <c r="M83">
        <v>0</v>
      </c>
      <c r="N83">
        <v>0</v>
      </c>
      <c r="O83">
        <v>0</v>
      </c>
      <c r="P83">
        <f>Kommuner[[#This Row],[Sum medlemmer]]/Kommuner[[#This Row],[Innbyggere]]</f>
        <v>0</v>
      </c>
      <c r="Q83">
        <v>0</v>
      </c>
      <c r="R83">
        <v>0</v>
      </c>
      <c r="S83">
        <v>0</v>
      </c>
      <c r="T83">
        <v>0</v>
      </c>
      <c r="U83">
        <v>0</v>
      </c>
      <c r="V83">
        <v>0</v>
      </c>
      <c r="W83">
        <v>0</v>
      </c>
    </row>
    <row r="84" spans="1:23" x14ac:dyDescent="0.25">
      <c r="A84">
        <v>18</v>
      </c>
      <c r="B84" t="s">
        <v>54</v>
      </c>
      <c r="C84">
        <v>1859</v>
      </c>
      <c r="D84" t="s">
        <v>86</v>
      </c>
      <c r="E84">
        <v>1</v>
      </c>
      <c r="F84">
        <v>15</v>
      </c>
      <c r="G84">
        <v>14</v>
      </c>
      <c r="H84">
        <v>1266</v>
      </c>
      <c r="I84">
        <v>17</v>
      </c>
      <c r="J84">
        <v>19</v>
      </c>
      <c r="K84">
        <v>18</v>
      </c>
      <c r="L84">
        <v>17</v>
      </c>
      <c r="M84">
        <v>15</v>
      </c>
      <c r="N84">
        <v>-0.11764705882352941</v>
      </c>
      <c r="O84">
        <v>-0.16666666666666666</v>
      </c>
      <c r="P84">
        <f>Kommuner[[#This Row],[Sum medlemmer]]/Kommuner[[#This Row],[Innbyggere]]</f>
        <v>1.1848341232227487E-2</v>
      </c>
      <c r="Q84">
        <v>17</v>
      </c>
      <c r="R84">
        <v>18</v>
      </c>
      <c r="S84">
        <v>17</v>
      </c>
      <c r="T84">
        <v>16</v>
      </c>
      <c r="U84">
        <v>14</v>
      </c>
      <c r="V84">
        <v>-0.17647058823529413</v>
      </c>
      <c r="W84">
        <v>-0.17647058823529413</v>
      </c>
    </row>
    <row r="85" spans="1:23" x14ac:dyDescent="0.25">
      <c r="A85">
        <v>18</v>
      </c>
      <c r="B85" t="s">
        <v>54</v>
      </c>
      <c r="C85">
        <v>1860</v>
      </c>
      <c r="D85" t="s">
        <v>87</v>
      </c>
      <c r="E85">
        <v>8</v>
      </c>
      <c r="F85">
        <v>177</v>
      </c>
      <c r="G85">
        <v>149</v>
      </c>
      <c r="H85">
        <v>11582</v>
      </c>
      <c r="I85">
        <v>155</v>
      </c>
      <c r="J85">
        <v>178</v>
      </c>
      <c r="K85">
        <v>169</v>
      </c>
      <c r="L85">
        <v>174</v>
      </c>
      <c r="M85">
        <v>177</v>
      </c>
      <c r="N85">
        <v>0.14193548387096774</v>
      </c>
      <c r="O85">
        <v>4.7337278106508875E-2</v>
      </c>
      <c r="P85">
        <f>Kommuner[[#This Row],[Sum medlemmer]]/Kommuner[[#This Row],[Innbyggere]]</f>
        <v>1.5282334657226731E-2</v>
      </c>
      <c r="Q85">
        <v>129</v>
      </c>
      <c r="R85">
        <v>152</v>
      </c>
      <c r="S85">
        <v>144</v>
      </c>
      <c r="T85">
        <v>145</v>
      </c>
      <c r="U85">
        <v>149</v>
      </c>
      <c r="V85">
        <v>0.15503875968992248</v>
      </c>
      <c r="W85">
        <v>3.4722222222222224E-2</v>
      </c>
    </row>
    <row r="86" spans="1:23" x14ac:dyDescent="0.25">
      <c r="A86">
        <v>18</v>
      </c>
      <c r="B86" t="s">
        <v>54</v>
      </c>
      <c r="C86">
        <v>1865</v>
      </c>
      <c r="D86" t="s">
        <v>88</v>
      </c>
      <c r="E86">
        <v>7</v>
      </c>
      <c r="F86">
        <v>196</v>
      </c>
      <c r="G86">
        <v>163</v>
      </c>
      <c r="H86">
        <v>9871</v>
      </c>
      <c r="I86">
        <v>148</v>
      </c>
      <c r="J86">
        <v>148</v>
      </c>
      <c r="K86">
        <v>190</v>
      </c>
      <c r="L86">
        <v>202</v>
      </c>
      <c r="M86">
        <v>196</v>
      </c>
      <c r="N86">
        <v>0.32432432432432434</v>
      </c>
      <c r="O86">
        <v>3.1578947368421054E-2</v>
      </c>
      <c r="P86">
        <f>Kommuner[[#This Row],[Sum medlemmer]]/Kommuner[[#This Row],[Innbyggere]]</f>
        <v>1.9856144260966466E-2</v>
      </c>
      <c r="Q86">
        <v>116</v>
      </c>
      <c r="R86">
        <v>120</v>
      </c>
      <c r="S86">
        <v>157</v>
      </c>
      <c r="T86">
        <v>164</v>
      </c>
      <c r="U86">
        <v>163</v>
      </c>
      <c r="V86">
        <v>0.40517241379310343</v>
      </c>
      <c r="W86">
        <v>3.8216560509554139E-2</v>
      </c>
    </row>
    <row r="87" spans="1:23" x14ac:dyDescent="0.25">
      <c r="A87">
        <v>18</v>
      </c>
      <c r="B87" t="s">
        <v>54</v>
      </c>
      <c r="C87">
        <v>1866</v>
      </c>
      <c r="D87" t="s">
        <v>89</v>
      </c>
      <c r="E87">
        <v>5</v>
      </c>
      <c r="F87">
        <v>215</v>
      </c>
      <c r="G87">
        <v>187</v>
      </c>
      <c r="H87">
        <v>8400</v>
      </c>
      <c r="I87">
        <v>250</v>
      </c>
      <c r="J87">
        <v>252</v>
      </c>
      <c r="K87">
        <v>250</v>
      </c>
      <c r="L87">
        <v>214</v>
      </c>
      <c r="M87">
        <v>215</v>
      </c>
      <c r="N87">
        <v>-0.14000000000000001</v>
      </c>
      <c r="O87">
        <v>-0.14000000000000001</v>
      </c>
      <c r="P87">
        <f>Kommuner[[#This Row],[Sum medlemmer]]/Kommuner[[#This Row],[Innbyggere]]</f>
        <v>2.5595238095238095E-2</v>
      </c>
      <c r="Q87">
        <v>216</v>
      </c>
      <c r="R87">
        <v>211</v>
      </c>
      <c r="S87">
        <v>206</v>
      </c>
      <c r="T87">
        <v>182</v>
      </c>
      <c r="U87">
        <v>187</v>
      </c>
      <c r="V87">
        <v>-0.13425925925925927</v>
      </c>
      <c r="W87">
        <v>-9.2233009708737865E-2</v>
      </c>
    </row>
    <row r="88" spans="1:23" x14ac:dyDescent="0.25">
      <c r="A88">
        <v>18</v>
      </c>
      <c r="B88" t="s">
        <v>54</v>
      </c>
      <c r="C88">
        <v>1867</v>
      </c>
      <c r="D88" t="s">
        <v>90</v>
      </c>
      <c r="E88">
        <v>1</v>
      </c>
      <c r="F88">
        <v>23</v>
      </c>
      <c r="G88">
        <v>23</v>
      </c>
      <c r="H88">
        <v>2617</v>
      </c>
      <c r="I88">
        <v>21</v>
      </c>
      <c r="J88">
        <v>21</v>
      </c>
      <c r="K88">
        <v>22</v>
      </c>
      <c r="L88">
        <v>23</v>
      </c>
      <c r="M88">
        <v>23</v>
      </c>
      <c r="N88">
        <v>9.5238095238095233E-2</v>
      </c>
      <c r="O88">
        <v>4.5454545454545456E-2</v>
      </c>
      <c r="P88">
        <f>Kommuner[[#This Row],[Sum medlemmer]]/Kommuner[[#This Row],[Innbyggere]]</f>
        <v>8.7886893389377153E-3</v>
      </c>
      <c r="Q88">
        <v>15</v>
      </c>
      <c r="R88">
        <v>21</v>
      </c>
      <c r="S88">
        <v>22</v>
      </c>
      <c r="T88">
        <v>23</v>
      </c>
      <c r="U88">
        <v>23</v>
      </c>
      <c r="V88">
        <v>0.53333333333333333</v>
      </c>
      <c r="W88">
        <v>4.5454545454545456E-2</v>
      </c>
    </row>
    <row r="89" spans="1:23" x14ac:dyDescent="0.25">
      <c r="A89">
        <v>18</v>
      </c>
      <c r="B89" t="s">
        <v>54</v>
      </c>
      <c r="C89">
        <v>1868</v>
      </c>
      <c r="D89" t="s">
        <v>91</v>
      </c>
      <c r="E89">
        <v>2</v>
      </c>
      <c r="F89">
        <v>45</v>
      </c>
      <c r="G89">
        <v>41</v>
      </c>
      <c r="H89">
        <v>4628</v>
      </c>
      <c r="I89">
        <v>40</v>
      </c>
      <c r="J89">
        <v>43</v>
      </c>
      <c r="K89">
        <v>50</v>
      </c>
      <c r="L89">
        <v>46</v>
      </c>
      <c r="M89">
        <v>45</v>
      </c>
      <c r="N89">
        <v>0.125</v>
      </c>
      <c r="O89">
        <v>-0.1</v>
      </c>
      <c r="P89">
        <f>Kommuner[[#This Row],[Sum medlemmer]]/Kommuner[[#This Row],[Innbyggere]]</f>
        <v>9.7234226447709595E-3</v>
      </c>
      <c r="Q89">
        <v>37</v>
      </c>
      <c r="R89">
        <v>40</v>
      </c>
      <c r="S89">
        <v>47</v>
      </c>
      <c r="T89">
        <v>43</v>
      </c>
      <c r="U89">
        <v>41</v>
      </c>
      <c r="V89">
        <v>0.10810810810810811</v>
      </c>
      <c r="W89">
        <v>-0.1276595744680851</v>
      </c>
    </row>
    <row r="90" spans="1:23" x14ac:dyDescent="0.25">
      <c r="A90">
        <v>18</v>
      </c>
      <c r="B90" t="s">
        <v>54</v>
      </c>
      <c r="C90">
        <v>1870</v>
      </c>
      <c r="D90" t="s">
        <v>92</v>
      </c>
      <c r="E90">
        <v>6</v>
      </c>
      <c r="F90">
        <v>174</v>
      </c>
      <c r="G90">
        <v>164</v>
      </c>
      <c r="H90">
        <v>10781</v>
      </c>
      <c r="I90">
        <v>124</v>
      </c>
      <c r="J90">
        <v>128</v>
      </c>
      <c r="K90">
        <v>140</v>
      </c>
      <c r="L90">
        <v>154</v>
      </c>
      <c r="M90">
        <v>174</v>
      </c>
      <c r="N90">
        <v>0.40322580645161288</v>
      </c>
      <c r="O90">
        <v>0.24285714285714285</v>
      </c>
      <c r="P90">
        <f>Kommuner[[#This Row],[Sum medlemmer]]/Kommuner[[#This Row],[Innbyggere]]</f>
        <v>1.613950468416659E-2</v>
      </c>
      <c r="Q90">
        <v>109</v>
      </c>
      <c r="R90">
        <v>112</v>
      </c>
      <c r="S90">
        <v>126</v>
      </c>
      <c r="T90">
        <v>143</v>
      </c>
      <c r="U90">
        <v>164</v>
      </c>
      <c r="V90">
        <v>0.50458715596330272</v>
      </c>
      <c r="W90">
        <v>0.30158730158730157</v>
      </c>
    </row>
    <row r="91" spans="1:23" x14ac:dyDescent="0.25">
      <c r="A91">
        <v>18</v>
      </c>
      <c r="B91" t="s">
        <v>54</v>
      </c>
      <c r="C91">
        <v>1871</v>
      </c>
      <c r="D91" t="s">
        <v>93</v>
      </c>
      <c r="E91">
        <v>5</v>
      </c>
      <c r="F91">
        <v>116</v>
      </c>
      <c r="G91">
        <v>105</v>
      </c>
      <c r="H91">
        <v>4542</v>
      </c>
      <c r="I91">
        <v>98</v>
      </c>
      <c r="J91">
        <v>108</v>
      </c>
      <c r="K91">
        <v>111</v>
      </c>
      <c r="L91">
        <v>116</v>
      </c>
      <c r="M91">
        <v>116</v>
      </c>
      <c r="N91">
        <v>0.18367346938775511</v>
      </c>
      <c r="O91">
        <v>4.5045045045045043E-2</v>
      </c>
      <c r="P91">
        <f>Kommuner[[#This Row],[Sum medlemmer]]/Kommuner[[#This Row],[Innbyggere]]</f>
        <v>2.5539409951563188E-2</v>
      </c>
      <c r="Q91">
        <v>83</v>
      </c>
      <c r="R91">
        <v>93</v>
      </c>
      <c r="S91">
        <v>89</v>
      </c>
      <c r="T91">
        <v>101</v>
      </c>
      <c r="U91">
        <v>105</v>
      </c>
      <c r="V91">
        <v>0.26506024096385544</v>
      </c>
      <c r="W91">
        <v>0.1797752808988764</v>
      </c>
    </row>
    <row r="92" spans="1:23" x14ac:dyDescent="0.25">
      <c r="A92">
        <v>18</v>
      </c>
      <c r="B92" t="s">
        <v>54</v>
      </c>
      <c r="C92">
        <v>1874</v>
      </c>
      <c r="D92" t="s">
        <v>94</v>
      </c>
      <c r="E92">
        <v>0</v>
      </c>
      <c r="F92">
        <v>0</v>
      </c>
      <c r="G92">
        <v>0</v>
      </c>
      <c r="H92">
        <v>969</v>
      </c>
      <c r="I92">
        <v>0</v>
      </c>
      <c r="J92">
        <v>0</v>
      </c>
      <c r="K92">
        <v>0</v>
      </c>
      <c r="L92">
        <v>0</v>
      </c>
      <c r="M92">
        <v>0</v>
      </c>
      <c r="N92">
        <v>0</v>
      </c>
      <c r="O92">
        <v>0</v>
      </c>
      <c r="P92">
        <f>Kommuner[[#This Row],[Sum medlemmer]]/Kommuner[[#This Row],[Innbyggere]]</f>
        <v>0</v>
      </c>
      <c r="Q92">
        <v>0</v>
      </c>
      <c r="R92">
        <v>0</v>
      </c>
      <c r="S92">
        <v>0</v>
      </c>
      <c r="T92">
        <v>0</v>
      </c>
      <c r="U92">
        <v>0</v>
      </c>
      <c r="V92">
        <v>0</v>
      </c>
      <c r="W92">
        <v>0</v>
      </c>
    </row>
    <row r="93" spans="1:23" x14ac:dyDescent="0.25">
      <c r="A93">
        <v>18</v>
      </c>
      <c r="B93" t="s">
        <v>54</v>
      </c>
      <c r="C93">
        <v>1875</v>
      </c>
      <c r="D93" t="s">
        <v>95</v>
      </c>
      <c r="E93">
        <v>0</v>
      </c>
      <c r="F93">
        <v>0</v>
      </c>
      <c r="G93">
        <v>0</v>
      </c>
      <c r="H93">
        <v>2786</v>
      </c>
      <c r="I93">
        <v>0</v>
      </c>
      <c r="J93">
        <v>0</v>
      </c>
      <c r="K93">
        <v>0</v>
      </c>
      <c r="L93">
        <v>0</v>
      </c>
      <c r="M93">
        <v>0</v>
      </c>
      <c r="N93">
        <v>0</v>
      </c>
      <c r="O93">
        <v>0</v>
      </c>
      <c r="P93">
        <f>Kommuner[[#This Row],[Sum medlemmer]]/Kommuner[[#This Row],[Innbyggere]]</f>
        <v>0</v>
      </c>
      <c r="Q93">
        <v>0</v>
      </c>
      <c r="R93">
        <v>0</v>
      </c>
      <c r="S93">
        <v>0</v>
      </c>
      <c r="T93">
        <v>0</v>
      </c>
      <c r="U93">
        <v>0</v>
      </c>
      <c r="V93">
        <v>0</v>
      </c>
      <c r="W93">
        <v>0</v>
      </c>
    </row>
    <row r="94" spans="1:23" x14ac:dyDescent="0.25">
      <c r="A94">
        <v>21</v>
      </c>
      <c r="B94" t="s">
        <v>96</v>
      </c>
      <c r="C94">
        <v>2100</v>
      </c>
      <c r="D94" t="s">
        <v>97</v>
      </c>
      <c r="E94">
        <v>0</v>
      </c>
      <c r="F94">
        <v>0</v>
      </c>
      <c r="G94">
        <v>0</v>
      </c>
      <c r="H94">
        <v>0</v>
      </c>
      <c r="I94">
        <v>0</v>
      </c>
      <c r="J94">
        <v>0</v>
      </c>
      <c r="K94">
        <v>0</v>
      </c>
      <c r="L94">
        <v>0</v>
      </c>
      <c r="M94">
        <v>0</v>
      </c>
      <c r="N94">
        <v>0</v>
      </c>
      <c r="O94">
        <v>0</v>
      </c>
      <c r="P94" t="e">
        <f>Kommuner[[#This Row],[Sum medlemmer]]/Kommuner[[#This Row],[Innbyggere]]</f>
        <v>#DIV/0!</v>
      </c>
      <c r="Q94">
        <v>0</v>
      </c>
      <c r="R94">
        <v>0</v>
      </c>
      <c r="S94">
        <v>0</v>
      </c>
      <c r="T94">
        <v>0</v>
      </c>
      <c r="U94">
        <v>0</v>
      </c>
      <c r="V94">
        <v>0</v>
      </c>
      <c r="W94">
        <v>0</v>
      </c>
    </row>
    <row r="95" spans="1:23" x14ac:dyDescent="0.25">
      <c r="A95">
        <v>22</v>
      </c>
      <c r="B95" t="s">
        <v>98</v>
      </c>
      <c r="C95">
        <v>2211</v>
      </c>
      <c r="D95" t="s">
        <v>99</v>
      </c>
      <c r="E95">
        <v>0</v>
      </c>
      <c r="F95">
        <v>0</v>
      </c>
      <c r="G95">
        <v>0</v>
      </c>
      <c r="H95">
        <v>0</v>
      </c>
      <c r="I95">
        <v>0</v>
      </c>
      <c r="J95">
        <v>0</v>
      </c>
      <c r="K95">
        <v>0</v>
      </c>
      <c r="L95">
        <v>0</v>
      </c>
      <c r="M95">
        <v>0</v>
      </c>
      <c r="N95">
        <v>0</v>
      </c>
      <c r="O95">
        <v>0</v>
      </c>
      <c r="P95" t="e">
        <f>Kommuner[[#This Row],[Sum medlemmer]]/Kommuner[[#This Row],[Innbyggere]]</f>
        <v>#DIV/0!</v>
      </c>
      <c r="Q95">
        <v>0</v>
      </c>
      <c r="R95">
        <v>0</v>
      </c>
      <c r="S95">
        <v>0</v>
      </c>
      <c r="T95">
        <v>0</v>
      </c>
      <c r="U95">
        <v>0</v>
      </c>
      <c r="V95">
        <v>0</v>
      </c>
      <c r="W95">
        <v>0</v>
      </c>
    </row>
    <row r="96" spans="1:23" x14ac:dyDescent="0.25">
      <c r="A96">
        <v>31</v>
      </c>
      <c r="B96" t="s">
        <v>100</v>
      </c>
      <c r="C96">
        <v>3101</v>
      </c>
      <c r="D96" t="s">
        <v>101</v>
      </c>
      <c r="E96">
        <v>3</v>
      </c>
      <c r="F96">
        <v>143</v>
      </c>
      <c r="G96">
        <v>120</v>
      </c>
      <c r="H96">
        <v>32038</v>
      </c>
      <c r="I96">
        <v>141</v>
      </c>
      <c r="J96">
        <v>134</v>
      </c>
      <c r="K96">
        <v>137</v>
      </c>
      <c r="L96">
        <v>133</v>
      </c>
      <c r="M96">
        <v>143</v>
      </c>
      <c r="N96">
        <v>1.4184397163120567E-2</v>
      </c>
      <c r="O96">
        <v>4.3795620437956206E-2</v>
      </c>
      <c r="P96">
        <f>Kommuner[[#This Row],[Sum medlemmer]]/Kommuner[[#This Row],[Innbyggere]]</f>
        <v>4.4634496535364259E-3</v>
      </c>
      <c r="Q96">
        <v>120</v>
      </c>
      <c r="R96">
        <v>110</v>
      </c>
      <c r="S96">
        <v>110</v>
      </c>
      <c r="T96">
        <v>111</v>
      </c>
      <c r="U96">
        <v>120</v>
      </c>
      <c r="V96">
        <v>0</v>
      </c>
      <c r="W96">
        <v>9.0909090909090912E-2</v>
      </c>
    </row>
    <row r="97" spans="1:23" x14ac:dyDescent="0.25">
      <c r="A97">
        <v>31</v>
      </c>
      <c r="B97" t="s">
        <v>100</v>
      </c>
      <c r="C97">
        <v>3103</v>
      </c>
      <c r="D97" t="s">
        <v>102</v>
      </c>
      <c r="E97">
        <v>12</v>
      </c>
      <c r="F97">
        <v>335</v>
      </c>
      <c r="G97">
        <v>293</v>
      </c>
      <c r="H97">
        <v>52646</v>
      </c>
      <c r="I97">
        <v>277</v>
      </c>
      <c r="J97">
        <v>299</v>
      </c>
      <c r="K97">
        <v>315</v>
      </c>
      <c r="L97">
        <v>340</v>
      </c>
      <c r="M97">
        <v>335</v>
      </c>
      <c r="N97">
        <v>0.20938628158844766</v>
      </c>
      <c r="O97">
        <v>6.3492063492063489E-2</v>
      </c>
      <c r="P97">
        <f>Kommuner[[#This Row],[Sum medlemmer]]/Kommuner[[#This Row],[Innbyggere]]</f>
        <v>6.3632564677278429E-3</v>
      </c>
      <c r="Q97">
        <v>233</v>
      </c>
      <c r="R97">
        <v>255</v>
      </c>
      <c r="S97">
        <v>270</v>
      </c>
      <c r="T97">
        <v>300</v>
      </c>
      <c r="U97">
        <v>293</v>
      </c>
      <c r="V97">
        <v>0.25751072961373389</v>
      </c>
      <c r="W97">
        <v>8.5185185185185183E-2</v>
      </c>
    </row>
    <row r="98" spans="1:23" x14ac:dyDescent="0.25">
      <c r="A98">
        <v>31</v>
      </c>
      <c r="B98" t="s">
        <v>100</v>
      </c>
      <c r="C98">
        <v>3105</v>
      </c>
      <c r="D98" t="s">
        <v>103</v>
      </c>
      <c r="E98">
        <v>12</v>
      </c>
      <c r="F98">
        <v>479</v>
      </c>
      <c r="G98">
        <v>422</v>
      </c>
      <c r="H98">
        <v>60139</v>
      </c>
      <c r="I98">
        <v>421</v>
      </c>
      <c r="J98">
        <v>451</v>
      </c>
      <c r="K98">
        <v>512</v>
      </c>
      <c r="L98">
        <v>504</v>
      </c>
      <c r="M98">
        <v>479</v>
      </c>
      <c r="N98">
        <v>0.13776722090261281</v>
      </c>
      <c r="O98">
        <v>-6.4453125E-2</v>
      </c>
      <c r="P98">
        <f>Kommuner[[#This Row],[Sum medlemmer]]/Kommuner[[#This Row],[Innbyggere]]</f>
        <v>7.9648813581868674E-3</v>
      </c>
      <c r="Q98">
        <v>371</v>
      </c>
      <c r="R98">
        <v>399</v>
      </c>
      <c r="S98">
        <v>454</v>
      </c>
      <c r="T98">
        <v>442</v>
      </c>
      <c r="U98">
        <v>422</v>
      </c>
      <c r="V98">
        <v>0.13746630727762804</v>
      </c>
      <c r="W98">
        <v>-7.0484581497797363E-2</v>
      </c>
    </row>
    <row r="99" spans="1:23" x14ac:dyDescent="0.25">
      <c r="A99">
        <v>31</v>
      </c>
      <c r="B99" t="s">
        <v>100</v>
      </c>
      <c r="C99">
        <v>3107</v>
      </c>
      <c r="D99" t="s">
        <v>104</v>
      </c>
      <c r="E99">
        <v>20</v>
      </c>
      <c r="F99">
        <v>748</v>
      </c>
      <c r="G99">
        <v>659</v>
      </c>
      <c r="H99">
        <v>85862</v>
      </c>
      <c r="I99">
        <v>628</v>
      </c>
      <c r="J99">
        <v>661</v>
      </c>
      <c r="K99">
        <v>708</v>
      </c>
      <c r="L99">
        <v>720</v>
      </c>
      <c r="M99">
        <v>748</v>
      </c>
      <c r="N99">
        <v>0.19108280254777071</v>
      </c>
      <c r="O99">
        <v>5.6497175141242938E-2</v>
      </c>
      <c r="P99">
        <f>Kommuner[[#This Row],[Sum medlemmer]]/Kommuner[[#This Row],[Innbyggere]]</f>
        <v>8.7116535836574971E-3</v>
      </c>
      <c r="Q99">
        <v>544</v>
      </c>
      <c r="R99">
        <v>571</v>
      </c>
      <c r="S99">
        <v>622</v>
      </c>
      <c r="T99">
        <v>627</v>
      </c>
      <c r="U99">
        <v>659</v>
      </c>
      <c r="V99">
        <v>0.21139705882352941</v>
      </c>
      <c r="W99">
        <v>5.9485530546623797E-2</v>
      </c>
    </row>
    <row r="100" spans="1:23" x14ac:dyDescent="0.25">
      <c r="A100">
        <v>31</v>
      </c>
      <c r="B100" t="s">
        <v>100</v>
      </c>
      <c r="C100">
        <v>3110</v>
      </c>
      <c r="D100" t="s">
        <v>105</v>
      </c>
      <c r="E100">
        <v>1</v>
      </c>
      <c r="F100">
        <v>40</v>
      </c>
      <c r="G100">
        <v>38</v>
      </c>
      <c r="H100">
        <v>4777</v>
      </c>
      <c r="I100">
        <v>39</v>
      </c>
      <c r="J100">
        <v>41</v>
      </c>
      <c r="K100">
        <v>38</v>
      </c>
      <c r="L100">
        <v>38</v>
      </c>
      <c r="M100">
        <v>40</v>
      </c>
      <c r="N100">
        <v>2.564102564102564E-2</v>
      </c>
      <c r="O100">
        <v>5.2631578947368418E-2</v>
      </c>
      <c r="P100">
        <f>Kommuner[[#This Row],[Sum medlemmer]]/Kommuner[[#This Row],[Innbyggere]]</f>
        <v>8.3734561440234456E-3</v>
      </c>
      <c r="Q100">
        <v>37</v>
      </c>
      <c r="R100">
        <v>39</v>
      </c>
      <c r="S100">
        <v>36</v>
      </c>
      <c r="T100">
        <v>36</v>
      </c>
      <c r="U100">
        <v>38</v>
      </c>
      <c r="V100">
        <v>2.7027027027027029E-2</v>
      </c>
      <c r="W100">
        <v>5.5555555555555552E-2</v>
      </c>
    </row>
    <row r="101" spans="1:23" x14ac:dyDescent="0.25">
      <c r="A101">
        <v>31</v>
      </c>
      <c r="B101" t="s">
        <v>100</v>
      </c>
      <c r="C101">
        <v>3112</v>
      </c>
      <c r="D101" t="s">
        <v>106</v>
      </c>
      <c r="E101">
        <v>3</v>
      </c>
      <c r="F101">
        <v>67</v>
      </c>
      <c r="G101">
        <v>56</v>
      </c>
      <c r="H101">
        <v>7850</v>
      </c>
      <c r="I101">
        <v>54</v>
      </c>
      <c r="J101">
        <v>67</v>
      </c>
      <c r="K101">
        <v>45</v>
      </c>
      <c r="L101">
        <v>63</v>
      </c>
      <c r="M101">
        <v>67</v>
      </c>
      <c r="N101">
        <v>0.24074074074074073</v>
      </c>
      <c r="O101">
        <v>0.48888888888888887</v>
      </c>
      <c r="P101">
        <f>Kommuner[[#This Row],[Sum medlemmer]]/Kommuner[[#This Row],[Innbyggere]]</f>
        <v>8.5350318471337575E-3</v>
      </c>
      <c r="Q101">
        <v>43</v>
      </c>
      <c r="R101">
        <v>54</v>
      </c>
      <c r="S101">
        <v>38</v>
      </c>
      <c r="T101">
        <v>52</v>
      </c>
      <c r="U101">
        <v>56</v>
      </c>
      <c r="V101">
        <v>0.30232558139534882</v>
      </c>
      <c r="W101">
        <v>0.47368421052631576</v>
      </c>
    </row>
    <row r="102" spans="1:23" x14ac:dyDescent="0.25">
      <c r="A102">
        <v>31</v>
      </c>
      <c r="B102" t="s">
        <v>100</v>
      </c>
      <c r="C102">
        <v>3114</v>
      </c>
      <c r="D102" t="s">
        <v>107</v>
      </c>
      <c r="E102">
        <v>1</v>
      </c>
      <c r="F102">
        <v>20</v>
      </c>
      <c r="G102">
        <v>15</v>
      </c>
      <c r="H102">
        <v>6162</v>
      </c>
      <c r="I102">
        <v>24</v>
      </c>
      <c r="J102">
        <v>29</v>
      </c>
      <c r="K102">
        <v>24</v>
      </c>
      <c r="L102">
        <v>23</v>
      </c>
      <c r="M102">
        <v>20</v>
      </c>
      <c r="N102">
        <v>-0.16666666666666666</v>
      </c>
      <c r="O102">
        <v>-0.16666666666666666</v>
      </c>
      <c r="P102">
        <f>Kommuner[[#This Row],[Sum medlemmer]]/Kommuner[[#This Row],[Innbyggere]]</f>
        <v>3.2456994482310936E-3</v>
      </c>
      <c r="Q102">
        <v>12</v>
      </c>
      <c r="R102">
        <v>19</v>
      </c>
      <c r="S102">
        <v>16</v>
      </c>
      <c r="T102">
        <v>16</v>
      </c>
      <c r="U102">
        <v>15</v>
      </c>
      <c r="V102">
        <v>0.25</v>
      </c>
      <c r="W102">
        <v>-6.25E-2</v>
      </c>
    </row>
    <row r="103" spans="1:23" x14ac:dyDescent="0.25">
      <c r="A103">
        <v>31</v>
      </c>
      <c r="B103" t="s">
        <v>100</v>
      </c>
      <c r="C103">
        <v>3116</v>
      </c>
      <c r="D103" t="s">
        <v>108</v>
      </c>
      <c r="E103">
        <v>2</v>
      </c>
      <c r="F103">
        <v>49</v>
      </c>
      <c r="G103">
        <v>43</v>
      </c>
      <c r="H103">
        <v>3956</v>
      </c>
      <c r="I103">
        <v>36</v>
      </c>
      <c r="J103">
        <v>36</v>
      </c>
      <c r="K103">
        <v>37</v>
      </c>
      <c r="L103">
        <v>32</v>
      </c>
      <c r="M103">
        <v>49</v>
      </c>
      <c r="N103">
        <v>0.3611111111111111</v>
      </c>
      <c r="O103">
        <v>0.32432432432432434</v>
      </c>
      <c r="P103">
        <f>Kommuner[[#This Row],[Sum medlemmer]]/Kommuner[[#This Row],[Innbyggere]]</f>
        <v>1.2386248736097068E-2</v>
      </c>
      <c r="Q103">
        <v>31</v>
      </c>
      <c r="R103">
        <v>32</v>
      </c>
      <c r="S103">
        <v>33</v>
      </c>
      <c r="T103">
        <v>28</v>
      </c>
      <c r="U103">
        <v>43</v>
      </c>
      <c r="V103">
        <v>0.38709677419354838</v>
      </c>
      <c r="W103">
        <v>0.30303030303030304</v>
      </c>
    </row>
    <row r="104" spans="1:23" x14ac:dyDescent="0.25">
      <c r="A104">
        <v>31</v>
      </c>
      <c r="B104" t="s">
        <v>100</v>
      </c>
      <c r="C104">
        <v>3118</v>
      </c>
      <c r="D104" t="s">
        <v>109</v>
      </c>
      <c r="E104">
        <v>15</v>
      </c>
      <c r="F104">
        <v>409</v>
      </c>
      <c r="G104">
        <v>347</v>
      </c>
      <c r="H104">
        <v>47449</v>
      </c>
      <c r="I104">
        <v>425</v>
      </c>
      <c r="J104">
        <v>380</v>
      </c>
      <c r="K104">
        <v>374</v>
      </c>
      <c r="L104">
        <v>366</v>
      </c>
      <c r="M104">
        <v>409</v>
      </c>
      <c r="N104">
        <v>-3.7647058823529408E-2</v>
      </c>
      <c r="O104">
        <v>9.3582887700534759E-2</v>
      </c>
      <c r="P104">
        <f>Kommuner[[#This Row],[Sum medlemmer]]/Kommuner[[#This Row],[Innbyggere]]</f>
        <v>8.6197812388037684E-3</v>
      </c>
      <c r="Q104">
        <v>352</v>
      </c>
      <c r="R104">
        <v>316</v>
      </c>
      <c r="S104">
        <v>314</v>
      </c>
      <c r="T104">
        <v>307</v>
      </c>
      <c r="U104">
        <v>347</v>
      </c>
      <c r="V104">
        <v>-1.4204545454545454E-2</v>
      </c>
      <c r="W104">
        <v>0.10509554140127389</v>
      </c>
    </row>
    <row r="105" spans="1:23" x14ac:dyDescent="0.25">
      <c r="A105">
        <v>31</v>
      </c>
      <c r="B105" t="s">
        <v>100</v>
      </c>
      <c r="C105">
        <v>3120</v>
      </c>
      <c r="D105" t="s">
        <v>110</v>
      </c>
      <c r="E105">
        <v>2</v>
      </c>
      <c r="F105">
        <v>97</v>
      </c>
      <c r="G105">
        <v>86</v>
      </c>
      <c r="H105">
        <v>8527</v>
      </c>
      <c r="I105">
        <v>107</v>
      </c>
      <c r="J105">
        <v>90</v>
      </c>
      <c r="K105">
        <v>87</v>
      </c>
      <c r="L105">
        <v>84</v>
      </c>
      <c r="M105">
        <v>97</v>
      </c>
      <c r="N105">
        <v>-9.3457943925233641E-2</v>
      </c>
      <c r="O105">
        <v>0.11494252873563218</v>
      </c>
      <c r="P105">
        <f>Kommuner[[#This Row],[Sum medlemmer]]/Kommuner[[#This Row],[Innbyggere]]</f>
        <v>1.1375630350650874E-2</v>
      </c>
      <c r="Q105">
        <v>98</v>
      </c>
      <c r="R105">
        <v>81</v>
      </c>
      <c r="S105">
        <v>78</v>
      </c>
      <c r="T105">
        <v>75</v>
      </c>
      <c r="U105">
        <v>86</v>
      </c>
      <c r="V105">
        <v>-0.12244897959183673</v>
      </c>
      <c r="W105">
        <v>0.10256410256410256</v>
      </c>
    </row>
    <row r="106" spans="1:23" x14ac:dyDescent="0.25">
      <c r="A106">
        <v>31</v>
      </c>
      <c r="B106" t="s">
        <v>100</v>
      </c>
      <c r="C106">
        <v>3122</v>
      </c>
      <c r="D106" t="s">
        <v>111</v>
      </c>
      <c r="E106">
        <v>1</v>
      </c>
      <c r="F106">
        <v>26</v>
      </c>
      <c r="G106">
        <v>26</v>
      </c>
      <c r="H106">
        <v>3655</v>
      </c>
      <c r="I106">
        <v>24</v>
      </c>
      <c r="J106">
        <v>22</v>
      </c>
      <c r="K106">
        <v>22</v>
      </c>
      <c r="L106">
        <v>22</v>
      </c>
      <c r="M106">
        <v>26</v>
      </c>
      <c r="N106">
        <v>8.3333333333333329E-2</v>
      </c>
      <c r="O106">
        <v>0.18181818181818182</v>
      </c>
      <c r="P106">
        <f>Kommuner[[#This Row],[Sum medlemmer]]/Kommuner[[#This Row],[Innbyggere]]</f>
        <v>7.1135430916552667E-3</v>
      </c>
      <c r="Q106">
        <v>23</v>
      </c>
      <c r="R106">
        <v>22</v>
      </c>
      <c r="S106">
        <v>22</v>
      </c>
      <c r="T106">
        <v>22</v>
      </c>
      <c r="U106">
        <v>26</v>
      </c>
      <c r="V106">
        <v>0.13043478260869565</v>
      </c>
      <c r="W106">
        <v>0.18181818181818182</v>
      </c>
    </row>
    <row r="107" spans="1:23" x14ac:dyDescent="0.25">
      <c r="A107">
        <v>31</v>
      </c>
      <c r="B107" t="s">
        <v>100</v>
      </c>
      <c r="C107">
        <v>3124</v>
      </c>
      <c r="D107" t="s">
        <v>112</v>
      </c>
      <c r="E107">
        <v>0</v>
      </c>
      <c r="F107">
        <v>0</v>
      </c>
      <c r="G107">
        <v>0</v>
      </c>
      <c r="H107">
        <v>1346</v>
      </c>
      <c r="I107">
        <v>0</v>
      </c>
      <c r="J107">
        <v>0</v>
      </c>
      <c r="K107">
        <v>0</v>
      </c>
      <c r="L107">
        <v>0</v>
      </c>
      <c r="M107">
        <v>0</v>
      </c>
      <c r="N107">
        <v>0</v>
      </c>
      <c r="O107">
        <v>0</v>
      </c>
      <c r="P107">
        <f>Kommuner[[#This Row],[Sum medlemmer]]/Kommuner[[#This Row],[Innbyggere]]</f>
        <v>0</v>
      </c>
      <c r="Q107">
        <v>0</v>
      </c>
      <c r="R107">
        <v>0</v>
      </c>
      <c r="S107">
        <v>0</v>
      </c>
      <c r="T107">
        <v>0</v>
      </c>
      <c r="U107">
        <v>0</v>
      </c>
      <c r="V107">
        <v>0</v>
      </c>
      <c r="W107">
        <v>0</v>
      </c>
    </row>
    <row r="108" spans="1:23" x14ac:dyDescent="0.25">
      <c r="A108">
        <v>32</v>
      </c>
      <c r="B108" t="s">
        <v>113</v>
      </c>
      <c r="C108">
        <v>3201</v>
      </c>
      <c r="D108" t="s">
        <v>114</v>
      </c>
      <c r="E108">
        <v>26</v>
      </c>
      <c r="F108">
        <v>1488</v>
      </c>
      <c r="G108">
        <v>1256</v>
      </c>
      <c r="H108">
        <v>132358</v>
      </c>
      <c r="I108">
        <v>1366</v>
      </c>
      <c r="J108">
        <v>1420</v>
      </c>
      <c r="K108">
        <v>1506</v>
      </c>
      <c r="L108">
        <v>1535</v>
      </c>
      <c r="M108">
        <v>1488</v>
      </c>
      <c r="N108">
        <v>8.9311859443631042E-2</v>
      </c>
      <c r="O108">
        <v>-1.1952191235059761E-2</v>
      </c>
      <c r="P108">
        <f>Kommuner[[#This Row],[Sum medlemmer]]/Kommuner[[#This Row],[Innbyggere]]</f>
        <v>1.1242236963387177E-2</v>
      </c>
      <c r="Q108">
        <v>1175</v>
      </c>
      <c r="R108">
        <v>1195</v>
      </c>
      <c r="S108">
        <v>1269</v>
      </c>
      <c r="T108">
        <v>1279</v>
      </c>
      <c r="U108">
        <v>1256</v>
      </c>
      <c r="V108">
        <v>6.8936170212765963E-2</v>
      </c>
      <c r="W108">
        <v>-1.024428684003152E-2</v>
      </c>
    </row>
    <row r="109" spans="1:23" x14ac:dyDescent="0.25">
      <c r="A109">
        <v>32</v>
      </c>
      <c r="B109" t="s">
        <v>113</v>
      </c>
      <c r="C109">
        <v>3203</v>
      </c>
      <c r="D109" t="s">
        <v>115</v>
      </c>
      <c r="E109">
        <v>17</v>
      </c>
      <c r="F109">
        <v>840</v>
      </c>
      <c r="G109">
        <v>725</v>
      </c>
      <c r="H109">
        <v>100492</v>
      </c>
      <c r="I109">
        <v>740</v>
      </c>
      <c r="J109">
        <v>755</v>
      </c>
      <c r="K109">
        <v>782</v>
      </c>
      <c r="L109">
        <v>823</v>
      </c>
      <c r="M109">
        <v>840</v>
      </c>
      <c r="N109">
        <v>0.13513513513513514</v>
      </c>
      <c r="O109">
        <v>7.4168797953964194E-2</v>
      </c>
      <c r="P109">
        <f>Kommuner[[#This Row],[Sum medlemmer]]/Kommuner[[#This Row],[Innbyggere]]</f>
        <v>8.3588743382557815E-3</v>
      </c>
      <c r="Q109">
        <v>641</v>
      </c>
      <c r="R109">
        <v>651</v>
      </c>
      <c r="S109">
        <v>669</v>
      </c>
      <c r="T109">
        <v>702</v>
      </c>
      <c r="U109">
        <v>725</v>
      </c>
      <c r="V109">
        <v>0.13104524180967239</v>
      </c>
      <c r="W109">
        <v>8.3707025411061287E-2</v>
      </c>
    </row>
    <row r="110" spans="1:23" x14ac:dyDescent="0.25">
      <c r="A110">
        <v>32</v>
      </c>
      <c r="B110" t="s">
        <v>113</v>
      </c>
      <c r="C110">
        <v>3205</v>
      </c>
      <c r="D110" t="s">
        <v>116</v>
      </c>
      <c r="E110">
        <v>18</v>
      </c>
      <c r="F110">
        <v>1053</v>
      </c>
      <c r="G110">
        <v>942</v>
      </c>
      <c r="H110">
        <v>95762</v>
      </c>
      <c r="I110">
        <v>880</v>
      </c>
      <c r="J110">
        <v>923</v>
      </c>
      <c r="K110">
        <v>973</v>
      </c>
      <c r="L110">
        <v>999</v>
      </c>
      <c r="M110">
        <v>1053</v>
      </c>
      <c r="N110">
        <v>0.19659090909090909</v>
      </c>
      <c r="O110">
        <v>8.2219938335046247E-2</v>
      </c>
      <c r="P110">
        <f>Kommuner[[#This Row],[Sum medlemmer]]/Kommuner[[#This Row],[Innbyggere]]</f>
        <v>1.0996010943798167E-2</v>
      </c>
      <c r="Q110">
        <v>763</v>
      </c>
      <c r="R110">
        <v>811</v>
      </c>
      <c r="S110">
        <v>844</v>
      </c>
      <c r="T110">
        <v>875</v>
      </c>
      <c r="U110">
        <v>942</v>
      </c>
      <c r="V110">
        <v>0.2346002621231979</v>
      </c>
      <c r="W110">
        <v>0.11611374407582939</v>
      </c>
    </row>
    <row r="111" spans="1:23" x14ac:dyDescent="0.25">
      <c r="A111">
        <v>32</v>
      </c>
      <c r="B111" t="s">
        <v>113</v>
      </c>
      <c r="C111">
        <v>3207</v>
      </c>
      <c r="D111" t="s">
        <v>117</v>
      </c>
      <c r="E111">
        <v>16</v>
      </c>
      <c r="F111">
        <v>612</v>
      </c>
      <c r="G111">
        <v>515</v>
      </c>
      <c r="H111">
        <v>64668</v>
      </c>
      <c r="I111">
        <v>656</v>
      </c>
      <c r="J111">
        <v>682</v>
      </c>
      <c r="K111">
        <v>649</v>
      </c>
      <c r="L111">
        <v>653</v>
      </c>
      <c r="M111">
        <v>612</v>
      </c>
      <c r="N111">
        <v>-6.7073170731707321E-2</v>
      </c>
      <c r="O111">
        <v>-5.7010785824345149E-2</v>
      </c>
      <c r="P111">
        <f>Kommuner[[#This Row],[Sum medlemmer]]/Kommuner[[#This Row],[Innbyggere]]</f>
        <v>9.4637223974763408E-3</v>
      </c>
      <c r="Q111">
        <v>552</v>
      </c>
      <c r="R111">
        <v>576</v>
      </c>
      <c r="S111">
        <v>554</v>
      </c>
      <c r="T111">
        <v>538</v>
      </c>
      <c r="U111">
        <v>515</v>
      </c>
      <c r="V111">
        <v>-6.7028985507246383E-2</v>
      </c>
      <c r="W111">
        <v>-7.0397111913357402E-2</v>
      </c>
    </row>
    <row r="112" spans="1:23" x14ac:dyDescent="0.25">
      <c r="A112">
        <v>32</v>
      </c>
      <c r="B112" t="s">
        <v>113</v>
      </c>
      <c r="C112">
        <v>3209</v>
      </c>
      <c r="D112" t="s">
        <v>118</v>
      </c>
      <c r="E112">
        <v>8</v>
      </c>
      <c r="F112">
        <v>373</v>
      </c>
      <c r="G112">
        <v>328</v>
      </c>
      <c r="H112">
        <v>45066</v>
      </c>
      <c r="I112">
        <v>336</v>
      </c>
      <c r="J112">
        <v>340</v>
      </c>
      <c r="K112">
        <v>369</v>
      </c>
      <c r="L112">
        <v>370</v>
      </c>
      <c r="M112">
        <v>373</v>
      </c>
      <c r="N112">
        <v>0.11011904761904762</v>
      </c>
      <c r="O112">
        <v>1.0840108401084011E-2</v>
      </c>
      <c r="P112">
        <f>Kommuner[[#This Row],[Sum medlemmer]]/Kommuner[[#This Row],[Innbyggere]]</f>
        <v>8.2767496560600014E-3</v>
      </c>
      <c r="Q112">
        <v>284</v>
      </c>
      <c r="R112">
        <v>287</v>
      </c>
      <c r="S112">
        <v>319</v>
      </c>
      <c r="T112">
        <v>316</v>
      </c>
      <c r="U112">
        <v>328</v>
      </c>
      <c r="V112">
        <v>0.15492957746478872</v>
      </c>
      <c r="W112">
        <v>2.8213166144200628E-2</v>
      </c>
    </row>
    <row r="113" spans="1:23" x14ac:dyDescent="0.25">
      <c r="A113">
        <v>32</v>
      </c>
      <c r="B113" t="s">
        <v>113</v>
      </c>
      <c r="C113">
        <v>3212</v>
      </c>
      <c r="D113" t="s">
        <v>119</v>
      </c>
      <c r="E113">
        <v>2</v>
      </c>
      <c r="F113">
        <v>96</v>
      </c>
      <c r="G113">
        <v>74</v>
      </c>
      <c r="H113">
        <v>20698</v>
      </c>
      <c r="I113">
        <v>83</v>
      </c>
      <c r="J113">
        <v>80</v>
      </c>
      <c r="K113">
        <v>100</v>
      </c>
      <c r="L113">
        <v>98</v>
      </c>
      <c r="M113">
        <v>96</v>
      </c>
      <c r="N113">
        <v>0.15662650602409639</v>
      </c>
      <c r="O113">
        <v>-0.04</v>
      </c>
      <c r="P113">
        <f>Kommuner[[#This Row],[Sum medlemmer]]/Kommuner[[#This Row],[Innbyggere]]</f>
        <v>4.6381292878538991E-3</v>
      </c>
      <c r="Q113">
        <v>66</v>
      </c>
      <c r="R113">
        <v>67</v>
      </c>
      <c r="S113">
        <v>85</v>
      </c>
      <c r="T113">
        <v>80</v>
      </c>
      <c r="U113">
        <v>74</v>
      </c>
      <c r="V113">
        <v>0.12121212121212122</v>
      </c>
      <c r="W113">
        <v>-0.12941176470588237</v>
      </c>
    </row>
    <row r="114" spans="1:23" x14ac:dyDescent="0.25">
      <c r="A114">
        <v>32</v>
      </c>
      <c r="B114" t="s">
        <v>113</v>
      </c>
      <c r="C114">
        <v>3214</v>
      </c>
      <c r="D114" t="s">
        <v>120</v>
      </c>
      <c r="E114">
        <v>4</v>
      </c>
      <c r="F114">
        <v>177</v>
      </c>
      <c r="G114">
        <v>161</v>
      </c>
      <c r="H114">
        <v>16337</v>
      </c>
      <c r="I114">
        <v>171</v>
      </c>
      <c r="J114">
        <v>159</v>
      </c>
      <c r="K114">
        <v>164</v>
      </c>
      <c r="L114">
        <v>171</v>
      </c>
      <c r="M114">
        <v>177</v>
      </c>
      <c r="N114">
        <v>3.5087719298245612E-2</v>
      </c>
      <c r="O114">
        <v>7.926829268292683E-2</v>
      </c>
      <c r="P114">
        <f>Kommuner[[#This Row],[Sum medlemmer]]/Kommuner[[#This Row],[Innbyggere]]</f>
        <v>1.0834302503519619E-2</v>
      </c>
      <c r="Q114">
        <v>151</v>
      </c>
      <c r="R114">
        <v>142</v>
      </c>
      <c r="S114">
        <v>152</v>
      </c>
      <c r="T114">
        <v>155</v>
      </c>
      <c r="U114">
        <v>161</v>
      </c>
      <c r="V114">
        <v>6.6225165562913912E-2</v>
      </c>
      <c r="W114">
        <v>5.921052631578947E-2</v>
      </c>
    </row>
    <row r="115" spans="1:23" x14ac:dyDescent="0.25">
      <c r="A115">
        <v>32</v>
      </c>
      <c r="B115" t="s">
        <v>113</v>
      </c>
      <c r="C115">
        <v>3216</v>
      </c>
      <c r="D115" t="s">
        <v>121</v>
      </c>
      <c r="E115">
        <v>4</v>
      </c>
      <c r="F115">
        <v>107</v>
      </c>
      <c r="G115">
        <v>83</v>
      </c>
      <c r="H115">
        <v>19855</v>
      </c>
      <c r="I115">
        <v>84</v>
      </c>
      <c r="J115">
        <v>80</v>
      </c>
      <c r="K115">
        <v>108</v>
      </c>
      <c r="L115">
        <v>118</v>
      </c>
      <c r="M115">
        <v>107</v>
      </c>
      <c r="N115">
        <v>0.27380952380952384</v>
      </c>
      <c r="O115">
        <v>-9.2592592592592587E-3</v>
      </c>
      <c r="P115">
        <f>Kommuner[[#This Row],[Sum medlemmer]]/Kommuner[[#This Row],[Innbyggere]]</f>
        <v>5.3890707630319815E-3</v>
      </c>
      <c r="Q115">
        <v>70</v>
      </c>
      <c r="R115">
        <v>63</v>
      </c>
      <c r="S115">
        <v>91</v>
      </c>
      <c r="T115">
        <v>99</v>
      </c>
      <c r="U115">
        <v>83</v>
      </c>
      <c r="V115">
        <v>0.18571428571428572</v>
      </c>
      <c r="W115">
        <v>-8.7912087912087919E-2</v>
      </c>
    </row>
    <row r="116" spans="1:23" x14ac:dyDescent="0.25">
      <c r="A116">
        <v>32</v>
      </c>
      <c r="B116" t="s">
        <v>113</v>
      </c>
      <c r="C116">
        <v>3218</v>
      </c>
      <c r="D116" t="s">
        <v>122</v>
      </c>
      <c r="E116">
        <v>4</v>
      </c>
      <c r="F116">
        <v>228</v>
      </c>
      <c r="G116">
        <v>199</v>
      </c>
      <c r="H116">
        <v>22344</v>
      </c>
      <c r="I116">
        <v>219</v>
      </c>
      <c r="J116">
        <v>221</v>
      </c>
      <c r="K116">
        <v>205</v>
      </c>
      <c r="L116">
        <v>214</v>
      </c>
      <c r="M116">
        <v>228</v>
      </c>
      <c r="N116">
        <v>4.1095890410958902E-2</v>
      </c>
      <c r="O116">
        <v>0.11219512195121951</v>
      </c>
      <c r="P116">
        <f>Kommuner[[#This Row],[Sum medlemmer]]/Kommuner[[#This Row],[Innbyggere]]</f>
        <v>1.020408163265306E-2</v>
      </c>
      <c r="Q116">
        <v>202</v>
      </c>
      <c r="R116">
        <v>199</v>
      </c>
      <c r="S116">
        <v>186</v>
      </c>
      <c r="T116">
        <v>192</v>
      </c>
      <c r="U116">
        <v>199</v>
      </c>
      <c r="V116">
        <v>-1.4851485148514851E-2</v>
      </c>
      <c r="W116">
        <v>6.9892473118279563E-2</v>
      </c>
    </row>
    <row r="117" spans="1:23" x14ac:dyDescent="0.25">
      <c r="A117">
        <v>32</v>
      </c>
      <c r="B117" t="s">
        <v>113</v>
      </c>
      <c r="C117">
        <v>3220</v>
      </c>
      <c r="D117" t="s">
        <v>123</v>
      </c>
      <c r="E117">
        <v>2</v>
      </c>
      <c r="F117">
        <v>46</v>
      </c>
      <c r="G117">
        <v>35</v>
      </c>
      <c r="H117">
        <v>11549</v>
      </c>
      <c r="I117">
        <v>32</v>
      </c>
      <c r="J117">
        <v>45</v>
      </c>
      <c r="K117">
        <v>51</v>
      </c>
      <c r="L117">
        <v>52</v>
      </c>
      <c r="M117">
        <v>46</v>
      </c>
      <c r="N117">
        <v>0.4375</v>
      </c>
      <c r="O117">
        <v>-9.8039215686274508E-2</v>
      </c>
      <c r="P117">
        <f>Kommuner[[#This Row],[Sum medlemmer]]/Kommuner[[#This Row],[Innbyggere]]</f>
        <v>3.9830288336652527E-3</v>
      </c>
      <c r="Q117">
        <v>23</v>
      </c>
      <c r="R117">
        <v>31</v>
      </c>
      <c r="S117">
        <v>40</v>
      </c>
      <c r="T117">
        <v>40</v>
      </c>
      <c r="U117">
        <v>35</v>
      </c>
      <c r="V117">
        <v>0.52173913043478259</v>
      </c>
      <c r="W117">
        <v>-0.125</v>
      </c>
    </row>
    <row r="118" spans="1:23" x14ac:dyDescent="0.25">
      <c r="A118">
        <v>32</v>
      </c>
      <c r="B118" t="s">
        <v>113</v>
      </c>
      <c r="C118">
        <v>3222</v>
      </c>
      <c r="D118" t="s">
        <v>124</v>
      </c>
      <c r="E118">
        <v>5</v>
      </c>
      <c r="F118">
        <v>373</v>
      </c>
      <c r="G118">
        <v>342</v>
      </c>
      <c r="H118">
        <v>50013</v>
      </c>
      <c r="I118">
        <v>281</v>
      </c>
      <c r="J118">
        <v>274</v>
      </c>
      <c r="K118">
        <v>325</v>
      </c>
      <c r="L118">
        <v>362</v>
      </c>
      <c r="M118">
        <v>373</v>
      </c>
      <c r="N118">
        <v>0.32740213523131673</v>
      </c>
      <c r="O118">
        <v>0.14769230769230771</v>
      </c>
      <c r="P118">
        <f>Kommuner[[#This Row],[Sum medlemmer]]/Kommuner[[#This Row],[Innbyggere]]</f>
        <v>7.4580609041649173E-3</v>
      </c>
      <c r="Q118">
        <v>261</v>
      </c>
      <c r="R118">
        <v>255</v>
      </c>
      <c r="S118">
        <v>297</v>
      </c>
      <c r="T118">
        <v>328</v>
      </c>
      <c r="U118">
        <v>342</v>
      </c>
      <c r="V118">
        <v>0.31034482758620691</v>
      </c>
      <c r="W118">
        <v>0.15151515151515152</v>
      </c>
    </row>
    <row r="119" spans="1:23" x14ac:dyDescent="0.25">
      <c r="A119">
        <v>32</v>
      </c>
      <c r="B119" t="s">
        <v>113</v>
      </c>
      <c r="C119">
        <v>3224</v>
      </c>
      <c r="D119" t="s">
        <v>125</v>
      </c>
      <c r="E119">
        <v>2</v>
      </c>
      <c r="F119">
        <v>116</v>
      </c>
      <c r="G119">
        <v>99</v>
      </c>
      <c r="H119">
        <v>20509</v>
      </c>
      <c r="I119">
        <v>122</v>
      </c>
      <c r="J119">
        <v>131</v>
      </c>
      <c r="K119">
        <v>138</v>
      </c>
      <c r="L119">
        <v>122</v>
      </c>
      <c r="M119">
        <v>116</v>
      </c>
      <c r="N119">
        <v>-4.9180327868852458E-2</v>
      </c>
      <c r="O119">
        <v>-0.15942028985507245</v>
      </c>
      <c r="P119">
        <f>Kommuner[[#This Row],[Sum medlemmer]]/Kommuner[[#This Row],[Innbyggere]]</f>
        <v>5.6560534399531914E-3</v>
      </c>
      <c r="Q119">
        <v>98</v>
      </c>
      <c r="R119">
        <v>107</v>
      </c>
      <c r="S119">
        <v>121</v>
      </c>
      <c r="T119">
        <v>104</v>
      </c>
      <c r="U119">
        <v>99</v>
      </c>
      <c r="V119">
        <v>1.020408163265306E-2</v>
      </c>
      <c r="W119">
        <v>-0.18181818181818182</v>
      </c>
    </row>
    <row r="120" spans="1:23" x14ac:dyDescent="0.25">
      <c r="A120">
        <v>32</v>
      </c>
      <c r="B120" t="s">
        <v>113</v>
      </c>
      <c r="C120">
        <v>3226</v>
      </c>
      <c r="D120" t="s">
        <v>126</v>
      </c>
      <c r="E120">
        <v>5</v>
      </c>
      <c r="F120">
        <v>136</v>
      </c>
      <c r="G120">
        <v>103</v>
      </c>
      <c r="H120">
        <v>18314</v>
      </c>
      <c r="I120">
        <v>91</v>
      </c>
      <c r="J120">
        <v>95</v>
      </c>
      <c r="K120">
        <v>110</v>
      </c>
      <c r="L120">
        <v>111</v>
      </c>
      <c r="M120">
        <v>136</v>
      </c>
      <c r="N120">
        <v>0.49450549450549453</v>
      </c>
      <c r="O120">
        <v>0.23636363636363636</v>
      </c>
      <c r="P120">
        <f>Kommuner[[#This Row],[Sum medlemmer]]/Kommuner[[#This Row],[Innbyggere]]</f>
        <v>7.4260128863164795E-3</v>
      </c>
      <c r="Q120">
        <v>67</v>
      </c>
      <c r="R120">
        <v>75</v>
      </c>
      <c r="S120">
        <v>85</v>
      </c>
      <c r="T120">
        <v>87</v>
      </c>
      <c r="U120">
        <v>103</v>
      </c>
      <c r="V120">
        <v>0.53731343283582089</v>
      </c>
      <c r="W120">
        <v>0.21176470588235294</v>
      </c>
    </row>
    <row r="121" spans="1:23" x14ac:dyDescent="0.25">
      <c r="A121">
        <v>32</v>
      </c>
      <c r="B121" t="s">
        <v>113</v>
      </c>
      <c r="C121">
        <v>3228</v>
      </c>
      <c r="D121" t="s">
        <v>127</v>
      </c>
      <c r="E121">
        <v>7</v>
      </c>
      <c r="F121">
        <v>283</v>
      </c>
      <c r="G121">
        <v>234</v>
      </c>
      <c r="H121">
        <v>24897</v>
      </c>
      <c r="I121">
        <v>303</v>
      </c>
      <c r="J121">
        <v>281</v>
      </c>
      <c r="K121">
        <v>292</v>
      </c>
      <c r="L121">
        <v>299</v>
      </c>
      <c r="M121">
        <v>283</v>
      </c>
      <c r="N121">
        <v>-6.6006600660066E-2</v>
      </c>
      <c r="O121">
        <v>-3.0821917808219176E-2</v>
      </c>
      <c r="P121">
        <f>Kommuner[[#This Row],[Sum medlemmer]]/Kommuner[[#This Row],[Innbyggere]]</f>
        <v>1.1366831345141985E-2</v>
      </c>
      <c r="Q121">
        <v>255</v>
      </c>
      <c r="R121">
        <v>232</v>
      </c>
      <c r="S121">
        <v>236</v>
      </c>
      <c r="T121">
        <v>246</v>
      </c>
      <c r="U121">
        <v>234</v>
      </c>
      <c r="V121">
        <v>-8.2352941176470587E-2</v>
      </c>
      <c r="W121">
        <v>-8.4745762711864406E-3</v>
      </c>
    </row>
    <row r="122" spans="1:23" x14ac:dyDescent="0.25">
      <c r="A122">
        <v>32</v>
      </c>
      <c r="B122" t="s">
        <v>113</v>
      </c>
      <c r="C122">
        <v>3230</v>
      </c>
      <c r="D122" t="s">
        <v>128</v>
      </c>
      <c r="E122">
        <v>2</v>
      </c>
      <c r="F122">
        <v>89</v>
      </c>
      <c r="G122">
        <v>78</v>
      </c>
      <c r="H122">
        <v>7453</v>
      </c>
      <c r="I122">
        <v>74</v>
      </c>
      <c r="J122">
        <v>91</v>
      </c>
      <c r="K122">
        <v>92</v>
      </c>
      <c r="L122">
        <v>90</v>
      </c>
      <c r="M122">
        <v>89</v>
      </c>
      <c r="N122">
        <v>0.20270270270270271</v>
      </c>
      <c r="O122">
        <v>-3.2608695652173912E-2</v>
      </c>
      <c r="P122">
        <f>Kommuner[[#This Row],[Sum medlemmer]]/Kommuner[[#This Row],[Innbyggere]]</f>
        <v>1.194150006708708E-2</v>
      </c>
      <c r="Q122">
        <v>68</v>
      </c>
      <c r="R122">
        <v>83</v>
      </c>
      <c r="S122">
        <v>83</v>
      </c>
      <c r="T122">
        <v>79</v>
      </c>
      <c r="U122">
        <v>78</v>
      </c>
      <c r="V122">
        <v>0.14705882352941177</v>
      </c>
      <c r="W122">
        <v>-6.0240963855421686E-2</v>
      </c>
    </row>
    <row r="123" spans="1:23" x14ac:dyDescent="0.25">
      <c r="A123">
        <v>32</v>
      </c>
      <c r="B123" t="s">
        <v>113</v>
      </c>
      <c r="C123">
        <v>3232</v>
      </c>
      <c r="D123" t="s">
        <v>129</v>
      </c>
      <c r="E123">
        <v>5</v>
      </c>
      <c r="F123">
        <v>274</v>
      </c>
      <c r="G123">
        <v>240</v>
      </c>
      <c r="H123">
        <v>26023</v>
      </c>
      <c r="I123">
        <v>245</v>
      </c>
      <c r="J123">
        <v>281</v>
      </c>
      <c r="K123">
        <v>310</v>
      </c>
      <c r="L123">
        <v>299</v>
      </c>
      <c r="M123">
        <v>274</v>
      </c>
      <c r="N123">
        <v>0.11836734693877551</v>
      </c>
      <c r="O123">
        <v>-0.11612903225806452</v>
      </c>
      <c r="P123">
        <f>Kommuner[[#This Row],[Sum medlemmer]]/Kommuner[[#This Row],[Innbyggere]]</f>
        <v>1.0529147292779465E-2</v>
      </c>
      <c r="Q123">
        <v>219</v>
      </c>
      <c r="R123">
        <v>263</v>
      </c>
      <c r="S123">
        <v>274</v>
      </c>
      <c r="T123">
        <v>260</v>
      </c>
      <c r="U123">
        <v>240</v>
      </c>
      <c r="V123">
        <v>9.5890410958904104E-2</v>
      </c>
      <c r="W123">
        <v>-0.12408759124087591</v>
      </c>
    </row>
    <row r="124" spans="1:23" x14ac:dyDescent="0.25">
      <c r="A124">
        <v>32</v>
      </c>
      <c r="B124" t="s">
        <v>113</v>
      </c>
      <c r="C124">
        <v>3234</v>
      </c>
      <c r="D124" t="s">
        <v>130</v>
      </c>
      <c r="E124">
        <v>2</v>
      </c>
      <c r="F124">
        <v>49</v>
      </c>
      <c r="G124">
        <v>43</v>
      </c>
      <c r="H124">
        <v>9420</v>
      </c>
      <c r="I124">
        <v>59</v>
      </c>
      <c r="J124">
        <v>43</v>
      </c>
      <c r="K124">
        <v>45</v>
      </c>
      <c r="L124">
        <v>44</v>
      </c>
      <c r="M124">
        <v>49</v>
      </c>
      <c r="N124">
        <v>-0.16949152542372881</v>
      </c>
      <c r="O124">
        <v>8.8888888888888892E-2</v>
      </c>
      <c r="P124">
        <f>Kommuner[[#This Row],[Sum medlemmer]]/Kommuner[[#This Row],[Innbyggere]]</f>
        <v>5.2016985138004243E-3</v>
      </c>
      <c r="Q124">
        <v>53</v>
      </c>
      <c r="R124">
        <v>38</v>
      </c>
      <c r="S124">
        <v>39</v>
      </c>
      <c r="T124">
        <v>38</v>
      </c>
      <c r="U124">
        <v>43</v>
      </c>
      <c r="V124">
        <v>-0.18867924528301888</v>
      </c>
      <c r="W124">
        <v>0.10256410256410256</v>
      </c>
    </row>
    <row r="125" spans="1:23" x14ac:dyDescent="0.25">
      <c r="A125">
        <v>32</v>
      </c>
      <c r="B125" t="s">
        <v>113</v>
      </c>
      <c r="C125">
        <v>3236</v>
      </c>
      <c r="D125" t="s">
        <v>131</v>
      </c>
      <c r="E125">
        <v>1</v>
      </c>
      <c r="F125">
        <v>47</v>
      </c>
      <c r="G125">
        <v>46</v>
      </c>
      <c r="H125">
        <v>7043</v>
      </c>
      <c r="I125">
        <v>26</v>
      </c>
      <c r="J125">
        <v>22</v>
      </c>
      <c r="K125">
        <v>21</v>
      </c>
      <c r="L125">
        <v>47</v>
      </c>
      <c r="M125">
        <v>47</v>
      </c>
      <c r="N125">
        <v>0.80769230769230771</v>
      </c>
      <c r="O125">
        <v>1.2380952380952381</v>
      </c>
      <c r="P125">
        <f>Kommuner[[#This Row],[Sum medlemmer]]/Kommuner[[#This Row],[Innbyggere]]</f>
        <v>6.6732926309811163E-3</v>
      </c>
      <c r="Q125">
        <v>18</v>
      </c>
      <c r="R125">
        <v>22</v>
      </c>
      <c r="S125">
        <v>21</v>
      </c>
      <c r="T125">
        <v>47</v>
      </c>
      <c r="U125">
        <v>46</v>
      </c>
      <c r="V125">
        <v>1.5555555555555556</v>
      </c>
      <c r="W125">
        <v>1.1904761904761905</v>
      </c>
    </row>
    <row r="126" spans="1:23" x14ac:dyDescent="0.25">
      <c r="A126">
        <v>32</v>
      </c>
      <c r="B126" t="s">
        <v>113</v>
      </c>
      <c r="C126">
        <v>3238</v>
      </c>
      <c r="D126" t="s">
        <v>132</v>
      </c>
      <c r="E126">
        <v>1</v>
      </c>
      <c r="F126">
        <v>19</v>
      </c>
      <c r="G126">
        <v>13</v>
      </c>
      <c r="H126">
        <v>16505</v>
      </c>
      <c r="I126">
        <v>32</v>
      </c>
      <c r="J126">
        <v>24</v>
      </c>
      <c r="K126">
        <v>26</v>
      </c>
      <c r="L126">
        <v>23</v>
      </c>
      <c r="M126">
        <v>19</v>
      </c>
      <c r="N126">
        <v>-0.40625</v>
      </c>
      <c r="O126">
        <v>-0.26923076923076922</v>
      </c>
      <c r="P126">
        <f>Kommuner[[#This Row],[Sum medlemmer]]/Kommuner[[#This Row],[Innbyggere]]</f>
        <v>1.1511663132384125E-3</v>
      </c>
      <c r="Q126">
        <v>24</v>
      </c>
      <c r="R126">
        <v>16</v>
      </c>
      <c r="S126">
        <v>20</v>
      </c>
      <c r="T126">
        <v>20</v>
      </c>
      <c r="U126">
        <v>13</v>
      </c>
      <c r="V126">
        <v>-0.45833333333333331</v>
      </c>
      <c r="W126">
        <v>-0.35</v>
      </c>
    </row>
    <row r="127" spans="1:23" x14ac:dyDescent="0.25">
      <c r="A127">
        <v>32</v>
      </c>
      <c r="B127" t="s">
        <v>113</v>
      </c>
      <c r="C127">
        <v>3240</v>
      </c>
      <c r="D127" t="s">
        <v>133</v>
      </c>
      <c r="E127">
        <v>8</v>
      </c>
      <c r="F127">
        <v>342</v>
      </c>
      <c r="G127">
        <v>298</v>
      </c>
      <c r="H127">
        <v>28352</v>
      </c>
      <c r="I127">
        <v>228</v>
      </c>
      <c r="J127">
        <v>309</v>
      </c>
      <c r="K127">
        <v>343</v>
      </c>
      <c r="L127">
        <v>310</v>
      </c>
      <c r="M127">
        <v>342</v>
      </c>
      <c r="N127">
        <v>0.5</v>
      </c>
      <c r="O127">
        <v>-2.9154518950437317E-3</v>
      </c>
      <c r="P127">
        <f>Kommuner[[#This Row],[Sum medlemmer]]/Kommuner[[#This Row],[Innbyggere]]</f>
        <v>1.2062641083521444E-2</v>
      </c>
      <c r="Q127">
        <v>182</v>
      </c>
      <c r="R127">
        <v>254</v>
      </c>
      <c r="S127">
        <v>302</v>
      </c>
      <c r="T127">
        <v>275</v>
      </c>
      <c r="U127">
        <v>298</v>
      </c>
      <c r="V127">
        <v>0.63736263736263732</v>
      </c>
      <c r="W127">
        <v>-1.3245033112582781E-2</v>
      </c>
    </row>
    <row r="128" spans="1:23" x14ac:dyDescent="0.25">
      <c r="A128">
        <v>32</v>
      </c>
      <c r="B128" t="s">
        <v>113</v>
      </c>
      <c r="C128">
        <v>3242</v>
      </c>
      <c r="D128" t="s">
        <v>134</v>
      </c>
      <c r="E128">
        <v>2</v>
      </c>
      <c r="F128">
        <v>47</v>
      </c>
      <c r="G128">
        <v>47</v>
      </c>
      <c r="H128">
        <v>3022</v>
      </c>
      <c r="I128">
        <v>37</v>
      </c>
      <c r="J128">
        <v>38</v>
      </c>
      <c r="K128">
        <v>39</v>
      </c>
      <c r="L128">
        <v>40</v>
      </c>
      <c r="M128">
        <v>47</v>
      </c>
      <c r="N128">
        <v>0.27027027027027029</v>
      </c>
      <c r="O128">
        <v>0.20512820512820512</v>
      </c>
      <c r="P128">
        <f>Kommuner[[#This Row],[Sum medlemmer]]/Kommuner[[#This Row],[Innbyggere]]</f>
        <v>1.5552614162806089E-2</v>
      </c>
      <c r="Q128">
        <v>32</v>
      </c>
      <c r="R128">
        <v>35</v>
      </c>
      <c r="S128">
        <v>37</v>
      </c>
      <c r="T128">
        <v>40</v>
      </c>
      <c r="U128">
        <v>47</v>
      </c>
      <c r="V128">
        <v>0.46875</v>
      </c>
      <c r="W128">
        <v>0.27027027027027029</v>
      </c>
    </row>
    <row r="129" spans="1:23" x14ac:dyDescent="0.25">
      <c r="A129">
        <v>33</v>
      </c>
      <c r="B129" t="s">
        <v>135</v>
      </c>
      <c r="C129">
        <v>3301</v>
      </c>
      <c r="D129" t="s">
        <v>136</v>
      </c>
      <c r="E129">
        <v>17</v>
      </c>
      <c r="F129">
        <v>798</v>
      </c>
      <c r="G129">
        <v>685</v>
      </c>
      <c r="H129">
        <v>105452</v>
      </c>
      <c r="I129">
        <v>707</v>
      </c>
      <c r="J129">
        <v>722</v>
      </c>
      <c r="K129">
        <v>742</v>
      </c>
      <c r="L129">
        <v>768</v>
      </c>
      <c r="M129">
        <v>798</v>
      </c>
      <c r="N129">
        <v>0.12871287128712872</v>
      </c>
      <c r="O129">
        <v>7.5471698113207544E-2</v>
      </c>
      <c r="P129">
        <f>Kommuner[[#This Row],[Sum medlemmer]]/Kommuner[[#This Row],[Innbyggere]]</f>
        <v>7.567424041269962E-3</v>
      </c>
      <c r="Q129">
        <v>627</v>
      </c>
      <c r="R129">
        <v>634</v>
      </c>
      <c r="S129">
        <v>637</v>
      </c>
      <c r="T129">
        <v>647</v>
      </c>
      <c r="U129">
        <v>685</v>
      </c>
      <c r="V129">
        <v>9.2503987240829352E-2</v>
      </c>
      <c r="W129">
        <v>7.5353218210361061E-2</v>
      </c>
    </row>
    <row r="130" spans="1:23" x14ac:dyDescent="0.25">
      <c r="A130">
        <v>33</v>
      </c>
      <c r="B130" t="s">
        <v>135</v>
      </c>
      <c r="C130">
        <v>3303</v>
      </c>
      <c r="D130" t="s">
        <v>137</v>
      </c>
      <c r="E130">
        <v>5</v>
      </c>
      <c r="F130">
        <v>350</v>
      </c>
      <c r="G130">
        <v>321</v>
      </c>
      <c r="H130">
        <v>29011</v>
      </c>
      <c r="I130">
        <v>334</v>
      </c>
      <c r="J130">
        <v>325</v>
      </c>
      <c r="K130">
        <v>343</v>
      </c>
      <c r="L130">
        <v>336</v>
      </c>
      <c r="M130">
        <v>350</v>
      </c>
      <c r="N130">
        <v>4.790419161676647E-2</v>
      </c>
      <c r="O130">
        <v>2.0408163265306121E-2</v>
      </c>
      <c r="P130">
        <f>Kommuner[[#This Row],[Sum medlemmer]]/Kommuner[[#This Row],[Innbyggere]]</f>
        <v>1.2064389369549481E-2</v>
      </c>
      <c r="Q130">
        <v>291</v>
      </c>
      <c r="R130">
        <v>294</v>
      </c>
      <c r="S130">
        <v>314</v>
      </c>
      <c r="T130">
        <v>304</v>
      </c>
      <c r="U130">
        <v>321</v>
      </c>
      <c r="V130">
        <v>0.10309278350515463</v>
      </c>
      <c r="W130">
        <v>2.2292993630573247E-2</v>
      </c>
    </row>
    <row r="131" spans="1:23" x14ac:dyDescent="0.25">
      <c r="A131">
        <v>33</v>
      </c>
      <c r="B131" t="s">
        <v>135</v>
      </c>
      <c r="C131">
        <v>3305</v>
      </c>
      <c r="D131" t="s">
        <v>138</v>
      </c>
      <c r="E131">
        <v>5</v>
      </c>
      <c r="F131">
        <v>220</v>
      </c>
      <c r="G131">
        <v>198</v>
      </c>
      <c r="H131">
        <v>31793</v>
      </c>
      <c r="I131">
        <v>187</v>
      </c>
      <c r="J131">
        <v>187</v>
      </c>
      <c r="K131">
        <v>254</v>
      </c>
      <c r="L131">
        <v>212</v>
      </c>
      <c r="M131">
        <v>220</v>
      </c>
      <c r="N131">
        <v>0.17647058823529413</v>
      </c>
      <c r="O131">
        <v>-0.13385826771653545</v>
      </c>
      <c r="P131">
        <f>Kommuner[[#This Row],[Sum medlemmer]]/Kommuner[[#This Row],[Innbyggere]]</f>
        <v>6.9197622118076308E-3</v>
      </c>
      <c r="Q131">
        <v>165</v>
      </c>
      <c r="R131">
        <v>164</v>
      </c>
      <c r="S131">
        <v>225</v>
      </c>
      <c r="T131">
        <v>193</v>
      </c>
      <c r="U131">
        <v>198</v>
      </c>
      <c r="V131">
        <v>0.2</v>
      </c>
      <c r="W131">
        <v>-0.12</v>
      </c>
    </row>
    <row r="132" spans="1:23" x14ac:dyDescent="0.25">
      <c r="A132">
        <v>33</v>
      </c>
      <c r="B132" t="s">
        <v>135</v>
      </c>
      <c r="C132">
        <v>3310</v>
      </c>
      <c r="D132" t="s">
        <v>139</v>
      </c>
      <c r="E132">
        <v>1</v>
      </c>
      <c r="F132">
        <v>13</v>
      </c>
      <c r="G132">
        <v>12</v>
      </c>
      <c r="H132">
        <v>7065</v>
      </c>
      <c r="I132">
        <v>0</v>
      </c>
      <c r="J132">
        <v>1</v>
      </c>
      <c r="K132">
        <v>14</v>
      </c>
      <c r="L132">
        <v>14</v>
      </c>
      <c r="M132">
        <v>13</v>
      </c>
      <c r="N132">
        <v>0</v>
      </c>
      <c r="O132">
        <v>-7.1428571428571425E-2</v>
      </c>
      <c r="P132">
        <f>Kommuner[[#This Row],[Sum medlemmer]]/Kommuner[[#This Row],[Innbyggere]]</f>
        <v>1.8400566171266808E-3</v>
      </c>
      <c r="Q132">
        <v>0</v>
      </c>
      <c r="R132">
        <v>0</v>
      </c>
      <c r="S132">
        <v>13</v>
      </c>
      <c r="T132">
        <v>13</v>
      </c>
      <c r="U132">
        <v>12</v>
      </c>
      <c r="V132">
        <v>0</v>
      </c>
      <c r="W132">
        <v>-7.6923076923076927E-2</v>
      </c>
    </row>
    <row r="133" spans="1:23" x14ac:dyDescent="0.25">
      <c r="A133">
        <v>33</v>
      </c>
      <c r="B133" t="s">
        <v>135</v>
      </c>
      <c r="C133">
        <v>3312</v>
      </c>
      <c r="D133" t="s">
        <v>140</v>
      </c>
      <c r="E133">
        <v>6</v>
      </c>
      <c r="F133">
        <v>323</v>
      </c>
      <c r="G133">
        <v>273</v>
      </c>
      <c r="H133">
        <v>28642</v>
      </c>
      <c r="I133">
        <v>252</v>
      </c>
      <c r="J133">
        <v>267</v>
      </c>
      <c r="K133">
        <v>289</v>
      </c>
      <c r="L133">
        <v>322</v>
      </c>
      <c r="M133">
        <v>323</v>
      </c>
      <c r="N133">
        <v>0.28174603174603174</v>
      </c>
      <c r="O133">
        <v>0.11764705882352941</v>
      </c>
      <c r="P133">
        <f>Kommuner[[#This Row],[Sum medlemmer]]/Kommuner[[#This Row],[Innbyggere]]</f>
        <v>1.1277145450736681E-2</v>
      </c>
      <c r="Q133">
        <v>208</v>
      </c>
      <c r="R133">
        <v>219</v>
      </c>
      <c r="S133">
        <v>244</v>
      </c>
      <c r="T133">
        <v>275</v>
      </c>
      <c r="U133">
        <v>273</v>
      </c>
      <c r="V133">
        <v>0.3125</v>
      </c>
      <c r="W133">
        <v>0.11885245901639344</v>
      </c>
    </row>
    <row r="134" spans="1:23" x14ac:dyDescent="0.25">
      <c r="A134">
        <v>33</v>
      </c>
      <c r="B134" t="s">
        <v>135</v>
      </c>
      <c r="C134">
        <v>3314</v>
      </c>
      <c r="D134" t="s">
        <v>141</v>
      </c>
      <c r="E134">
        <v>5</v>
      </c>
      <c r="F134">
        <v>174</v>
      </c>
      <c r="G134">
        <v>144</v>
      </c>
      <c r="H134">
        <v>20861</v>
      </c>
      <c r="I134">
        <v>151</v>
      </c>
      <c r="J134">
        <v>168</v>
      </c>
      <c r="K134">
        <v>175</v>
      </c>
      <c r="L134">
        <v>181</v>
      </c>
      <c r="M134">
        <v>174</v>
      </c>
      <c r="N134">
        <v>0.15231788079470199</v>
      </c>
      <c r="O134">
        <v>-5.7142857142857143E-3</v>
      </c>
      <c r="P134">
        <f>Kommuner[[#This Row],[Sum medlemmer]]/Kommuner[[#This Row],[Innbyggere]]</f>
        <v>8.3409232539187958E-3</v>
      </c>
      <c r="Q134">
        <v>135</v>
      </c>
      <c r="R134">
        <v>149</v>
      </c>
      <c r="S134">
        <v>152</v>
      </c>
      <c r="T134">
        <v>149</v>
      </c>
      <c r="U134">
        <v>144</v>
      </c>
      <c r="V134">
        <v>6.6666666666666666E-2</v>
      </c>
      <c r="W134">
        <v>-5.2631578947368418E-2</v>
      </c>
    </row>
    <row r="135" spans="1:23" x14ac:dyDescent="0.25">
      <c r="A135">
        <v>33</v>
      </c>
      <c r="B135" t="s">
        <v>135</v>
      </c>
      <c r="C135">
        <v>3316</v>
      </c>
      <c r="D135" t="s">
        <v>142</v>
      </c>
      <c r="E135">
        <v>3</v>
      </c>
      <c r="F135">
        <v>115</v>
      </c>
      <c r="G135">
        <v>112</v>
      </c>
      <c r="H135">
        <v>14664</v>
      </c>
      <c r="I135">
        <v>77</v>
      </c>
      <c r="J135">
        <v>75</v>
      </c>
      <c r="K135">
        <v>74</v>
      </c>
      <c r="L135">
        <v>109</v>
      </c>
      <c r="M135">
        <v>115</v>
      </c>
      <c r="N135">
        <v>0.4935064935064935</v>
      </c>
      <c r="O135">
        <v>0.55405405405405406</v>
      </c>
      <c r="P135">
        <f>Kommuner[[#This Row],[Sum medlemmer]]/Kommuner[[#This Row],[Innbyggere]]</f>
        <v>7.8423349699945442E-3</v>
      </c>
      <c r="Q135">
        <v>75</v>
      </c>
      <c r="R135">
        <v>73</v>
      </c>
      <c r="S135">
        <v>72</v>
      </c>
      <c r="T135">
        <v>106</v>
      </c>
      <c r="U135">
        <v>112</v>
      </c>
      <c r="V135">
        <v>0.49333333333333335</v>
      </c>
      <c r="W135">
        <v>0.55555555555555558</v>
      </c>
    </row>
    <row r="136" spans="1:23" x14ac:dyDescent="0.25">
      <c r="A136">
        <v>33</v>
      </c>
      <c r="B136" t="s">
        <v>135</v>
      </c>
      <c r="C136">
        <v>3318</v>
      </c>
      <c r="D136" t="s">
        <v>143</v>
      </c>
      <c r="E136">
        <v>0</v>
      </c>
      <c r="F136">
        <v>0</v>
      </c>
      <c r="G136">
        <v>0</v>
      </c>
      <c r="H136">
        <v>2235</v>
      </c>
      <c r="I136">
        <v>0</v>
      </c>
      <c r="J136">
        <v>0</v>
      </c>
      <c r="K136">
        <v>0</v>
      </c>
      <c r="L136">
        <v>0</v>
      </c>
      <c r="M136">
        <v>0</v>
      </c>
      <c r="N136">
        <v>0</v>
      </c>
      <c r="O136">
        <v>0</v>
      </c>
      <c r="P136">
        <f>Kommuner[[#This Row],[Sum medlemmer]]/Kommuner[[#This Row],[Innbyggere]]</f>
        <v>0</v>
      </c>
      <c r="Q136">
        <v>0</v>
      </c>
      <c r="R136">
        <v>0</v>
      </c>
      <c r="S136">
        <v>0</v>
      </c>
      <c r="T136">
        <v>0</v>
      </c>
      <c r="U136">
        <v>0</v>
      </c>
      <c r="V136">
        <v>0</v>
      </c>
      <c r="W136">
        <v>0</v>
      </c>
    </row>
    <row r="137" spans="1:23" x14ac:dyDescent="0.25">
      <c r="A137">
        <v>33</v>
      </c>
      <c r="B137" t="s">
        <v>135</v>
      </c>
      <c r="C137">
        <v>3320</v>
      </c>
      <c r="D137" t="s">
        <v>144</v>
      </c>
      <c r="E137">
        <v>0</v>
      </c>
      <c r="F137">
        <v>0</v>
      </c>
      <c r="G137">
        <v>0</v>
      </c>
      <c r="H137">
        <v>1117</v>
      </c>
      <c r="I137">
        <v>0</v>
      </c>
      <c r="J137">
        <v>0</v>
      </c>
      <c r="K137">
        <v>0</v>
      </c>
      <c r="L137">
        <v>0</v>
      </c>
      <c r="M137">
        <v>0</v>
      </c>
      <c r="N137">
        <v>0</v>
      </c>
      <c r="O137">
        <v>0</v>
      </c>
      <c r="P137">
        <f>Kommuner[[#This Row],[Sum medlemmer]]/Kommuner[[#This Row],[Innbyggere]]</f>
        <v>0</v>
      </c>
      <c r="Q137">
        <v>0</v>
      </c>
      <c r="R137">
        <v>0</v>
      </c>
      <c r="S137">
        <v>0</v>
      </c>
      <c r="T137">
        <v>0</v>
      </c>
      <c r="U137">
        <v>0</v>
      </c>
      <c r="V137">
        <v>0</v>
      </c>
      <c r="W137">
        <v>0</v>
      </c>
    </row>
    <row r="138" spans="1:23" x14ac:dyDescent="0.25">
      <c r="A138">
        <v>33</v>
      </c>
      <c r="B138" t="s">
        <v>135</v>
      </c>
      <c r="C138">
        <v>3322</v>
      </c>
      <c r="D138" t="s">
        <v>145</v>
      </c>
      <c r="E138">
        <v>2</v>
      </c>
      <c r="F138">
        <v>69</v>
      </c>
      <c r="G138">
        <v>55</v>
      </c>
      <c r="H138">
        <v>3266</v>
      </c>
      <c r="I138">
        <v>68</v>
      </c>
      <c r="J138">
        <v>71</v>
      </c>
      <c r="K138">
        <v>78</v>
      </c>
      <c r="L138">
        <v>74</v>
      </c>
      <c r="M138">
        <v>69</v>
      </c>
      <c r="N138">
        <v>1.4705882352941176E-2</v>
      </c>
      <c r="O138">
        <v>-0.11538461538461539</v>
      </c>
      <c r="P138">
        <f>Kommuner[[#This Row],[Sum medlemmer]]/Kommuner[[#This Row],[Innbyggere]]</f>
        <v>2.1126760563380281E-2</v>
      </c>
      <c r="Q138">
        <v>54</v>
      </c>
      <c r="R138">
        <v>56</v>
      </c>
      <c r="S138">
        <v>63</v>
      </c>
      <c r="T138">
        <v>60</v>
      </c>
      <c r="U138">
        <v>55</v>
      </c>
      <c r="V138">
        <v>1.8518518518518517E-2</v>
      </c>
      <c r="W138">
        <v>-0.12698412698412698</v>
      </c>
    </row>
    <row r="139" spans="1:23" x14ac:dyDescent="0.25">
      <c r="A139">
        <v>33</v>
      </c>
      <c r="B139" t="s">
        <v>135</v>
      </c>
      <c r="C139">
        <v>3324</v>
      </c>
      <c r="D139" t="s">
        <v>146</v>
      </c>
      <c r="E139">
        <v>1</v>
      </c>
      <c r="F139">
        <v>12</v>
      </c>
      <c r="G139">
        <v>11</v>
      </c>
      <c r="H139">
        <v>4888</v>
      </c>
      <c r="I139">
        <v>12</v>
      </c>
      <c r="J139">
        <v>12</v>
      </c>
      <c r="K139">
        <v>12</v>
      </c>
      <c r="L139">
        <v>13</v>
      </c>
      <c r="M139">
        <v>12</v>
      </c>
      <c r="N139">
        <v>0</v>
      </c>
      <c r="O139">
        <v>0</v>
      </c>
      <c r="P139">
        <f>Kommuner[[#This Row],[Sum medlemmer]]/Kommuner[[#This Row],[Innbyggere]]</f>
        <v>2.4549918166939444E-3</v>
      </c>
      <c r="Q139">
        <v>11</v>
      </c>
      <c r="R139">
        <v>11</v>
      </c>
      <c r="S139">
        <v>11</v>
      </c>
      <c r="T139">
        <v>12</v>
      </c>
      <c r="U139">
        <v>11</v>
      </c>
      <c r="V139">
        <v>0</v>
      </c>
      <c r="W139">
        <v>0</v>
      </c>
    </row>
    <row r="140" spans="1:23" x14ac:dyDescent="0.25">
      <c r="A140">
        <v>33</v>
      </c>
      <c r="B140" t="s">
        <v>135</v>
      </c>
      <c r="C140">
        <v>3326</v>
      </c>
      <c r="D140" t="s">
        <v>147</v>
      </c>
      <c r="E140">
        <v>0</v>
      </c>
      <c r="F140">
        <v>0</v>
      </c>
      <c r="G140">
        <v>0</v>
      </c>
      <c r="H140">
        <v>2685</v>
      </c>
      <c r="I140">
        <v>0</v>
      </c>
      <c r="J140">
        <v>0</v>
      </c>
      <c r="K140">
        <v>0</v>
      </c>
      <c r="L140">
        <v>0</v>
      </c>
      <c r="M140">
        <v>0</v>
      </c>
      <c r="N140">
        <v>0</v>
      </c>
      <c r="O140">
        <v>0</v>
      </c>
      <c r="P140">
        <f>Kommuner[[#This Row],[Sum medlemmer]]/Kommuner[[#This Row],[Innbyggere]]</f>
        <v>0</v>
      </c>
      <c r="Q140">
        <v>0</v>
      </c>
      <c r="R140">
        <v>0</v>
      </c>
      <c r="S140">
        <v>0</v>
      </c>
      <c r="T140">
        <v>0</v>
      </c>
      <c r="U140">
        <v>0</v>
      </c>
      <c r="V140">
        <v>0</v>
      </c>
      <c r="W140">
        <v>0</v>
      </c>
    </row>
    <row r="141" spans="1:23" x14ac:dyDescent="0.25">
      <c r="A141">
        <v>33</v>
      </c>
      <c r="B141" t="s">
        <v>135</v>
      </c>
      <c r="C141">
        <v>3328</v>
      </c>
      <c r="D141" t="s">
        <v>148</v>
      </c>
      <c r="E141">
        <v>1</v>
      </c>
      <c r="F141">
        <v>16</v>
      </c>
      <c r="G141">
        <v>16</v>
      </c>
      <c r="H141">
        <v>4835</v>
      </c>
      <c r="I141">
        <v>18</v>
      </c>
      <c r="J141">
        <v>19</v>
      </c>
      <c r="K141">
        <v>18</v>
      </c>
      <c r="L141">
        <v>16</v>
      </c>
      <c r="M141">
        <v>16</v>
      </c>
      <c r="N141">
        <v>-0.1111111111111111</v>
      </c>
      <c r="O141">
        <v>-0.1111111111111111</v>
      </c>
      <c r="P141">
        <f>Kommuner[[#This Row],[Sum medlemmer]]/Kommuner[[#This Row],[Innbyggere]]</f>
        <v>3.3092037228541881E-3</v>
      </c>
      <c r="Q141">
        <v>18</v>
      </c>
      <c r="R141">
        <v>19</v>
      </c>
      <c r="S141">
        <v>18</v>
      </c>
      <c r="T141">
        <v>16</v>
      </c>
      <c r="U141">
        <v>16</v>
      </c>
      <c r="V141">
        <v>-0.1111111111111111</v>
      </c>
      <c r="W141">
        <v>-0.1111111111111111</v>
      </c>
    </row>
    <row r="142" spans="1:23" x14ac:dyDescent="0.25">
      <c r="A142">
        <v>33</v>
      </c>
      <c r="B142" t="s">
        <v>135</v>
      </c>
      <c r="C142">
        <v>3330</v>
      </c>
      <c r="D142" t="s">
        <v>149</v>
      </c>
      <c r="E142">
        <v>2</v>
      </c>
      <c r="F142">
        <v>14</v>
      </c>
      <c r="G142">
        <v>13</v>
      </c>
      <c r="H142">
        <v>4527</v>
      </c>
      <c r="I142">
        <v>30</v>
      </c>
      <c r="J142">
        <v>29</v>
      </c>
      <c r="K142">
        <v>11</v>
      </c>
      <c r="L142">
        <v>8</v>
      </c>
      <c r="M142">
        <v>14</v>
      </c>
      <c r="N142">
        <v>-0.53333333333333333</v>
      </c>
      <c r="O142">
        <v>0.27272727272727271</v>
      </c>
      <c r="P142">
        <f>Kommuner[[#This Row],[Sum medlemmer]]/Kommuner[[#This Row],[Innbyggere]]</f>
        <v>3.0925557764523966E-3</v>
      </c>
      <c r="Q142">
        <v>20</v>
      </c>
      <c r="R142">
        <v>23</v>
      </c>
      <c r="S142">
        <v>6</v>
      </c>
      <c r="T142">
        <v>7</v>
      </c>
      <c r="U142">
        <v>13</v>
      </c>
      <c r="V142">
        <v>-0.35</v>
      </c>
      <c r="W142">
        <v>1.1666666666666667</v>
      </c>
    </row>
    <row r="143" spans="1:23" x14ac:dyDescent="0.25">
      <c r="A143">
        <v>33</v>
      </c>
      <c r="B143" t="s">
        <v>135</v>
      </c>
      <c r="C143">
        <v>3332</v>
      </c>
      <c r="D143" t="s">
        <v>150</v>
      </c>
      <c r="E143">
        <v>3</v>
      </c>
      <c r="F143">
        <v>78</v>
      </c>
      <c r="G143">
        <v>71</v>
      </c>
      <c r="H143">
        <v>3530</v>
      </c>
      <c r="I143">
        <v>66</v>
      </c>
      <c r="J143">
        <v>68</v>
      </c>
      <c r="K143">
        <v>55</v>
      </c>
      <c r="L143">
        <v>76</v>
      </c>
      <c r="M143">
        <v>78</v>
      </c>
      <c r="N143">
        <v>0.18181818181818182</v>
      </c>
      <c r="O143">
        <v>0.41818181818181815</v>
      </c>
      <c r="P143">
        <f>Kommuner[[#This Row],[Sum medlemmer]]/Kommuner[[#This Row],[Innbyggere]]</f>
        <v>2.2096317280453259E-2</v>
      </c>
      <c r="Q143">
        <v>51</v>
      </c>
      <c r="R143">
        <v>50</v>
      </c>
      <c r="S143">
        <v>47</v>
      </c>
      <c r="T143">
        <v>64</v>
      </c>
      <c r="U143">
        <v>71</v>
      </c>
      <c r="V143">
        <v>0.39215686274509803</v>
      </c>
      <c r="W143">
        <v>0.51063829787234039</v>
      </c>
    </row>
    <row r="144" spans="1:23" x14ac:dyDescent="0.25">
      <c r="A144">
        <v>33</v>
      </c>
      <c r="B144" t="s">
        <v>135</v>
      </c>
      <c r="C144">
        <v>3334</v>
      </c>
      <c r="D144" t="s">
        <v>151</v>
      </c>
      <c r="E144">
        <v>1</v>
      </c>
      <c r="F144">
        <v>22</v>
      </c>
      <c r="G144">
        <v>19</v>
      </c>
      <c r="H144">
        <v>2797</v>
      </c>
      <c r="I144">
        <v>22</v>
      </c>
      <c r="J144">
        <v>19</v>
      </c>
      <c r="K144">
        <v>19</v>
      </c>
      <c r="L144">
        <v>22</v>
      </c>
      <c r="M144">
        <v>22</v>
      </c>
      <c r="N144">
        <v>0</v>
      </c>
      <c r="O144">
        <v>0.15789473684210525</v>
      </c>
      <c r="P144">
        <f>Kommuner[[#This Row],[Sum medlemmer]]/Kommuner[[#This Row],[Innbyggere]]</f>
        <v>7.8655702538434034E-3</v>
      </c>
      <c r="Q144">
        <v>21</v>
      </c>
      <c r="R144">
        <v>18</v>
      </c>
      <c r="S144">
        <v>18</v>
      </c>
      <c r="T144">
        <v>21</v>
      </c>
      <c r="U144">
        <v>19</v>
      </c>
      <c r="V144">
        <v>-9.5238095238095233E-2</v>
      </c>
      <c r="W144">
        <v>5.5555555555555552E-2</v>
      </c>
    </row>
    <row r="145" spans="1:23" x14ac:dyDescent="0.25">
      <c r="A145">
        <v>33</v>
      </c>
      <c r="B145" t="s">
        <v>135</v>
      </c>
      <c r="C145">
        <v>3336</v>
      </c>
      <c r="D145" t="s">
        <v>152</v>
      </c>
      <c r="E145">
        <v>1</v>
      </c>
      <c r="F145">
        <v>10</v>
      </c>
      <c r="G145">
        <v>7</v>
      </c>
      <c r="H145">
        <v>1414</v>
      </c>
      <c r="I145">
        <v>27</v>
      </c>
      <c r="J145">
        <v>29</v>
      </c>
      <c r="K145">
        <v>22</v>
      </c>
      <c r="L145">
        <v>20</v>
      </c>
      <c r="M145">
        <v>10</v>
      </c>
      <c r="N145">
        <v>-0.62962962962962965</v>
      </c>
      <c r="O145">
        <v>-0.54545454545454541</v>
      </c>
      <c r="P145">
        <f>Kommuner[[#This Row],[Sum medlemmer]]/Kommuner[[#This Row],[Innbyggere]]</f>
        <v>7.0721357850070717E-3</v>
      </c>
      <c r="Q145">
        <v>26</v>
      </c>
      <c r="R145">
        <v>27</v>
      </c>
      <c r="S145">
        <v>20</v>
      </c>
      <c r="T145">
        <v>17</v>
      </c>
      <c r="U145">
        <v>7</v>
      </c>
      <c r="V145">
        <v>-0.73076923076923073</v>
      </c>
      <c r="W145">
        <v>-0.65</v>
      </c>
    </row>
    <row r="146" spans="1:23" x14ac:dyDescent="0.25">
      <c r="A146">
        <v>33</v>
      </c>
      <c r="B146" t="s">
        <v>135</v>
      </c>
      <c r="C146">
        <v>3338</v>
      </c>
      <c r="D146" t="s">
        <v>153</v>
      </c>
      <c r="E146">
        <v>0</v>
      </c>
      <c r="F146">
        <v>0</v>
      </c>
      <c r="G146">
        <v>0</v>
      </c>
      <c r="H146">
        <v>2466</v>
      </c>
      <c r="I146">
        <v>0</v>
      </c>
      <c r="J146">
        <v>0</v>
      </c>
      <c r="K146">
        <v>0</v>
      </c>
      <c r="L146">
        <v>0</v>
      </c>
      <c r="M146">
        <v>0</v>
      </c>
      <c r="N146">
        <v>0</v>
      </c>
      <c r="O146">
        <v>0</v>
      </c>
      <c r="P146">
        <f>Kommuner[[#This Row],[Sum medlemmer]]/Kommuner[[#This Row],[Innbyggere]]</f>
        <v>0</v>
      </c>
      <c r="Q146">
        <v>0</v>
      </c>
      <c r="R146">
        <v>0</v>
      </c>
      <c r="S146">
        <v>0</v>
      </c>
      <c r="T146">
        <v>0</v>
      </c>
      <c r="U146">
        <v>0</v>
      </c>
      <c r="V146">
        <v>0</v>
      </c>
      <c r="W146">
        <v>0</v>
      </c>
    </row>
    <row r="147" spans="1:23" x14ac:dyDescent="0.25">
      <c r="A147">
        <v>34</v>
      </c>
      <c r="B147" t="s">
        <v>154</v>
      </c>
      <c r="C147">
        <v>3401</v>
      </c>
      <c r="D147" t="s">
        <v>155</v>
      </c>
      <c r="E147">
        <v>4</v>
      </c>
      <c r="F147">
        <v>134</v>
      </c>
      <c r="G147">
        <v>121</v>
      </c>
      <c r="H147">
        <v>18109</v>
      </c>
      <c r="I147">
        <v>123</v>
      </c>
      <c r="J147">
        <v>126</v>
      </c>
      <c r="K147">
        <v>119</v>
      </c>
      <c r="L147">
        <v>120</v>
      </c>
      <c r="M147">
        <v>134</v>
      </c>
      <c r="N147">
        <v>8.943089430894309E-2</v>
      </c>
      <c r="O147">
        <v>0.12605042016806722</v>
      </c>
      <c r="P147">
        <f>Kommuner[[#This Row],[Sum medlemmer]]/Kommuner[[#This Row],[Innbyggere]]</f>
        <v>7.3996355403390581E-3</v>
      </c>
      <c r="Q147">
        <v>109</v>
      </c>
      <c r="R147">
        <v>107</v>
      </c>
      <c r="S147">
        <v>97</v>
      </c>
      <c r="T147">
        <v>105</v>
      </c>
      <c r="U147">
        <v>121</v>
      </c>
      <c r="V147">
        <v>0.11009174311926606</v>
      </c>
      <c r="W147">
        <v>0.24742268041237114</v>
      </c>
    </row>
    <row r="148" spans="1:23" x14ac:dyDescent="0.25">
      <c r="A148">
        <v>34</v>
      </c>
      <c r="B148" t="s">
        <v>154</v>
      </c>
      <c r="C148">
        <v>3403</v>
      </c>
      <c r="D148" t="s">
        <v>156</v>
      </c>
      <c r="E148">
        <v>5</v>
      </c>
      <c r="F148">
        <v>339</v>
      </c>
      <c r="G148">
        <v>295</v>
      </c>
      <c r="H148">
        <v>33441</v>
      </c>
      <c r="I148">
        <v>340</v>
      </c>
      <c r="J148">
        <v>348</v>
      </c>
      <c r="K148">
        <v>339</v>
      </c>
      <c r="L148">
        <v>334</v>
      </c>
      <c r="M148">
        <v>339</v>
      </c>
      <c r="N148">
        <v>-2.9411764705882353E-3</v>
      </c>
      <c r="O148">
        <v>0</v>
      </c>
      <c r="P148">
        <f>Kommuner[[#This Row],[Sum medlemmer]]/Kommuner[[#This Row],[Innbyggere]]</f>
        <v>1.0137256660985019E-2</v>
      </c>
      <c r="Q148">
        <v>297</v>
      </c>
      <c r="R148">
        <v>311</v>
      </c>
      <c r="S148">
        <v>300</v>
      </c>
      <c r="T148">
        <v>298</v>
      </c>
      <c r="U148">
        <v>295</v>
      </c>
      <c r="V148">
        <v>-6.7340067340067337E-3</v>
      </c>
      <c r="W148">
        <v>-1.6666666666666666E-2</v>
      </c>
    </row>
    <row r="149" spans="1:23" x14ac:dyDescent="0.25">
      <c r="A149">
        <v>34</v>
      </c>
      <c r="B149" t="s">
        <v>154</v>
      </c>
      <c r="C149">
        <v>3405</v>
      </c>
      <c r="D149" t="s">
        <v>157</v>
      </c>
      <c r="E149">
        <v>11</v>
      </c>
      <c r="F149">
        <v>383</v>
      </c>
      <c r="G149">
        <v>318</v>
      </c>
      <c r="H149">
        <v>29011</v>
      </c>
      <c r="I149">
        <v>367</v>
      </c>
      <c r="J149">
        <v>379</v>
      </c>
      <c r="K149">
        <v>388</v>
      </c>
      <c r="L149">
        <v>396</v>
      </c>
      <c r="M149">
        <v>383</v>
      </c>
      <c r="N149">
        <v>4.3596730245231606E-2</v>
      </c>
      <c r="O149">
        <v>-1.2886597938144329E-2</v>
      </c>
      <c r="P149">
        <f>Kommuner[[#This Row],[Sum medlemmer]]/Kommuner[[#This Row],[Innbyggere]]</f>
        <v>1.3201888938678432E-2</v>
      </c>
      <c r="Q149">
        <v>306</v>
      </c>
      <c r="R149">
        <v>319</v>
      </c>
      <c r="S149">
        <v>328</v>
      </c>
      <c r="T149">
        <v>327</v>
      </c>
      <c r="U149">
        <v>318</v>
      </c>
      <c r="V149">
        <v>3.9215686274509803E-2</v>
      </c>
      <c r="W149">
        <v>-3.048780487804878E-2</v>
      </c>
    </row>
    <row r="150" spans="1:23" x14ac:dyDescent="0.25">
      <c r="A150">
        <v>34</v>
      </c>
      <c r="B150" t="s">
        <v>154</v>
      </c>
      <c r="C150">
        <v>3407</v>
      </c>
      <c r="D150" t="s">
        <v>158</v>
      </c>
      <c r="E150">
        <v>10</v>
      </c>
      <c r="F150">
        <v>401</v>
      </c>
      <c r="G150">
        <v>353</v>
      </c>
      <c r="H150">
        <v>31175</v>
      </c>
      <c r="I150">
        <v>330</v>
      </c>
      <c r="J150">
        <v>332</v>
      </c>
      <c r="K150">
        <v>393</v>
      </c>
      <c r="L150">
        <v>382</v>
      </c>
      <c r="M150">
        <v>401</v>
      </c>
      <c r="N150">
        <v>0.21515151515151515</v>
      </c>
      <c r="O150">
        <v>2.0356234096692113E-2</v>
      </c>
      <c r="P150">
        <f>Kommuner[[#This Row],[Sum medlemmer]]/Kommuner[[#This Row],[Innbyggere]]</f>
        <v>1.2862870890136328E-2</v>
      </c>
      <c r="Q150">
        <v>285</v>
      </c>
      <c r="R150">
        <v>291</v>
      </c>
      <c r="S150">
        <v>349</v>
      </c>
      <c r="T150">
        <v>331</v>
      </c>
      <c r="U150">
        <v>353</v>
      </c>
      <c r="V150">
        <v>0.23859649122807017</v>
      </c>
      <c r="W150">
        <v>1.1461318051575931E-2</v>
      </c>
    </row>
    <row r="151" spans="1:23" x14ac:dyDescent="0.25">
      <c r="A151">
        <v>34</v>
      </c>
      <c r="B151" t="s">
        <v>154</v>
      </c>
      <c r="C151">
        <v>3411</v>
      </c>
      <c r="D151" t="s">
        <v>159</v>
      </c>
      <c r="E151">
        <v>14</v>
      </c>
      <c r="F151">
        <v>408</v>
      </c>
      <c r="G151">
        <v>368</v>
      </c>
      <c r="H151">
        <v>35911</v>
      </c>
      <c r="I151">
        <v>385</v>
      </c>
      <c r="J151">
        <v>416</v>
      </c>
      <c r="K151">
        <v>421</v>
      </c>
      <c r="L151">
        <v>412</v>
      </c>
      <c r="M151">
        <v>408</v>
      </c>
      <c r="N151">
        <v>5.9740259740259739E-2</v>
      </c>
      <c r="O151">
        <v>-3.0878859857482184E-2</v>
      </c>
      <c r="P151">
        <f>Kommuner[[#This Row],[Sum medlemmer]]/Kommuner[[#This Row],[Innbyggere]]</f>
        <v>1.1361421291526274E-2</v>
      </c>
      <c r="Q151">
        <v>337</v>
      </c>
      <c r="R151">
        <v>366</v>
      </c>
      <c r="S151">
        <v>368</v>
      </c>
      <c r="T151">
        <v>364</v>
      </c>
      <c r="U151">
        <v>368</v>
      </c>
      <c r="V151">
        <v>9.1988130563798218E-2</v>
      </c>
      <c r="W151">
        <v>0</v>
      </c>
    </row>
    <row r="152" spans="1:23" x14ac:dyDescent="0.25">
      <c r="A152">
        <v>34</v>
      </c>
      <c r="B152" t="s">
        <v>154</v>
      </c>
      <c r="C152">
        <v>3412</v>
      </c>
      <c r="D152" t="s">
        <v>160</v>
      </c>
      <c r="E152">
        <v>3</v>
      </c>
      <c r="F152">
        <v>112</v>
      </c>
      <c r="G152">
        <v>102</v>
      </c>
      <c r="H152">
        <v>7931</v>
      </c>
      <c r="I152">
        <v>119</v>
      </c>
      <c r="J152">
        <v>126</v>
      </c>
      <c r="K152">
        <v>118</v>
      </c>
      <c r="L152">
        <v>108</v>
      </c>
      <c r="M152">
        <v>112</v>
      </c>
      <c r="N152">
        <v>-5.8823529411764705E-2</v>
      </c>
      <c r="O152">
        <v>-5.0847457627118647E-2</v>
      </c>
      <c r="P152">
        <f>Kommuner[[#This Row],[Sum medlemmer]]/Kommuner[[#This Row],[Innbyggere]]</f>
        <v>1.412180052956752E-2</v>
      </c>
      <c r="Q152">
        <v>99</v>
      </c>
      <c r="R152">
        <v>105</v>
      </c>
      <c r="S152">
        <v>102</v>
      </c>
      <c r="T152">
        <v>96</v>
      </c>
      <c r="U152">
        <v>102</v>
      </c>
      <c r="V152">
        <v>3.0303030303030304E-2</v>
      </c>
      <c r="W152">
        <v>0</v>
      </c>
    </row>
    <row r="153" spans="1:23" x14ac:dyDescent="0.25">
      <c r="A153">
        <v>34</v>
      </c>
      <c r="B153" t="s">
        <v>154</v>
      </c>
      <c r="C153">
        <v>3413</v>
      </c>
      <c r="D153" t="s">
        <v>161</v>
      </c>
      <c r="E153">
        <v>6</v>
      </c>
      <c r="F153">
        <v>259</v>
      </c>
      <c r="G153">
        <v>199</v>
      </c>
      <c r="H153">
        <v>21691</v>
      </c>
      <c r="I153">
        <v>265</v>
      </c>
      <c r="J153">
        <v>296</v>
      </c>
      <c r="K153">
        <v>293</v>
      </c>
      <c r="L153">
        <v>264</v>
      </c>
      <c r="M153">
        <v>259</v>
      </c>
      <c r="N153">
        <v>-2.2641509433962263E-2</v>
      </c>
      <c r="O153">
        <v>-0.11604095563139932</v>
      </c>
      <c r="P153">
        <f>Kommuner[[#This Row],[Sum medlemmer]]/Kommuner[[#This Row],[Innbyggere]]</f>
        <v>1.1940436125582038E-2</v>
      </c>
      <c r="Q153">
        <v>213</v>
      </c>
      <c r="R153">
        <v>247</v>
      </c>
      <c r="S153">
        <v>240</v>
      </c>
      <c r="T153">
        <v>213</v>
      </c>
      <c r="U153">
        <v>199</v>
      </c>
      <c r="V153">
        <v>-6.5727699530516437E-2</v>
      </c>
      <c r="W153">
        <v>-0.17083333333333334</v>
      </c>
    </row>
    <row r="154" spans="1:23" x14ac:dyDescent="0.25">
      <c r="A154">
        <v>34</v>
      </c>
      <c r="B154" t="s">
        <v>154</v>
      </c>
      <c r="C154">
        <v>3414</v>
      </c>
      <c r="D154" t="s">
        <v>162</v>
      </c>
      <c r="E154">
        <v>2</v>
      </c>
      <c r="F154">
        <v>67</v>
      </c>
      <c r="G154">
        <v>60</v>
      </c>
      <c r="H154">
        <v>5006</v>
      </c>
      <c r="I154">
        <v>79</v>
      </c>
      <c r="J154">
        <v>73</v>
      </c>
      <c r="K154">
        <v>65</v>
      </c>
      <c r="L154">
        <v>76</v>
      </c>
      <c r="M154">
        <v>67</v>
      </c>
      <c r="N154">
        <v>-0.15189873417721519</v>
      </c>
      <c r="O154">
        <v>3.0769230769230771E-2</v>
      </c>
      <c r="P154">
        <f>Kommuner[[#This Row],[Sum medlemmer]]/Kommuner[[#This Row],[Innbyggere]]</f>
        <v>1.3383939272872554E-2</v>
      </c>
      <c r="Q154">
        <v>66</v>
      </c>
      <c r="R154">
        <v>59</v>
      </c>
      <c r="S154">
        <v>55</v>
      </c>
      <c r="T154">
        <v>67</v>
      </c>
      <c r="U154">
        <v>60</v>
      </c>
      <c r="V154">
        <v>-9.0909090909090912E-2</v>
      </c>
      <c r="W154">
        <v>9.0909090909090912E-2</v>
      </c>
    </row>
    <row r="155" spans="1:23" x14ac:dyDescent="0.25">
      <c r="A155">
        <v>34</v>
      </c>
      <c r="B155" t="s">
        <v>154</v>
      </c>
      <c r="C155">
        <v>3415</v>
      </c>
      <c r="D155" t="s">
        <v>163</v>
      </c>
      <c r="E155">
        <v>1</v>
      </c>
      <c r="F155">
        <v>29</v>
      </c>
      <c r="G155">
        <v>19</v>
      </c>
      <c r="H155">
        <v>8150</v>
      </c>
      <c r="I155">
        <v>8</v>
      </c>
      <c r="J155">
        <v>21</v>
      </c>
      <c r="K155">
        <v>16</v>
      </c>
      <c r="L155">
        <v>23</v>
      </c>
      <c r="M155">
        <v>29</v>
      </c>
      <c r="N155">
        <v>2.625</v>
      </c>
      <c r="O155">
        <v>0.8125</v>
      </c>
      <c r="P155">
        <f>Kommuner[[#This Row],[Sum medlemmer]]/Kommuner[[#This Row],[Innbyggere]]</f>
        <v>3.5582822085889572E-3</v>
      </c>
      <c r="Q155">
        <v>6</v>
      </c>
      <c r="R155">
        <v>16</v>
      </c>
      <c r="S155">
        <v>11</v>
      </c>
      <c r="T155">
        <v>13</v>
      </c>
      <c r="U155">
        <v>19</v>
      </c>
      <c r="V155">
        <v>2.1666666666666665</v>
      </c>
      <c r="W155">
        <v>0.72727272727272729</v>
      </c>
    </row>
    <row r="156" spans="1:23" x14ac:dyDescent="0.25">
      <c r="A156">
        <v>34</v>
      </c>
      <c r="B156" t="s">
        <v>154</v>
      </c>
      <c r="C156">
        <v>3416</v>
      </c>
      <c r="D156" t="s">
        <v>164</v>
      </c>
      <c r="E156">
        <v>3</v>
      </c>
      <c r="F156">
        <v>65</v>
      </c>
      <c r="G156">
        <v>59</v>
      </c>
      <c r="H156">
        <v>6059</v>
      </c>
      <c r="I156">
        <v>54</v>
      </c>
      <c r="J156">
        <v>53</v>
      </c>
      <c r="K156">
        <v>61</v>
      </c>
      <c r="L156">
        <v>70</v>
      </c>
      <c r="M156">
        <v>65</v>
      </c>
      <c r="N156">
        <v>0.20370370370370369</v>
      </c>
      <c r="O156">
        <v>6.5573770491803282E-2</v>
      </c>
      <c r="P156">
        <f>Kommuner[[#This Row],[Sum medlemmer]]/Kommuner[[#This Row],[Innbyggere]]</f>
        <v>1.0727842878362766E-2</v>
      </c>
      <c r="Q156">
        <v>48</v>
      </c>
      <c r="R156">
        <v>47</v>
      </c>
      <c r="S156">
        <v>54</v>
      </c>
      <c r="T156">
        <v>64</v>
      </c>
      <c r="U156">
        <v>59</v>
      </c>
      <c r="V156">
        <v>0.22916666666666666</v>
      </c>
      <c r="W156">
        <v>9.2592592592592587E-2</v>
      </c>
    </row>
    <row r="157" spans="1:23" x14ac:dyDescent="0.25">
      <c r="A157">
        <v>34</v>
      </c>
      <c r="B157" t="s">
        <v>154</v>
      </c>
      <c r="C157">
        <v>3417</v>
      </c>
      <c r="D157" t="s">
        <v>165</v>
      </c>
      <c r="E157">
        <v>1</v>
      </c>
      <c r="F157">
        <v>1</v>
      </c>
      <c r="G157">
        <v>0</v>
      </c>
      <c r="H157">
        <v>4513</v>
      </c>
      <c r="I157">
        <v>1</v>
      </c>
      <c r="J157">
        <v>1</v>
      </c>
      <c r="K157">
        <v>0</v>
      </c>
      <c r="L157">
        <v>1</v>
      </c>
      <c r="M157">
        <v>1</v>
      </c>
      <c r="N157">
        <v>0</v>
      </c>
      <c r="O157">
        <v>0</v>
      </c>
      <c r="P157">
        <f>Kommuner[[#This Row],[Sum medlemmer]]/Kommuner[[#This Row],[Innbyggere]]</f>
        <v>2.2158209616662973E-4</v>
      </c>
      <c r="Q157">
        <v>0</v>
      </c>
      <c r="R157">
        <v>0</v>
      </c>
      <c r="S157">
        <v>0</v>
      </c>
      <c r="T157">
        <v>0</v>
      </c>
      <c r="U157">
        <v>0</v>
      </c>
      <c r="V157">
        <v>0</v>
      </c>
      <c r="W157">
        <v>0</v>
      </c>
    </row>
    <row r="158" spans="1:23" x14ac:dyDescent="0.25">
      <c r="A158">
        <v>34</v>
      </c>
      <c r="B158" t="s">
        <v>154</v>
      </c>
      <c r="C158">
        <v>3418</v>
      </c>
      <c r="D158" t="s">
        <v>166</v>
      </c>
      <c r="E158">
        <v>2</v>
      </c>
      <c r="F158">
        <v>92</v>
      </c>
      <c r="G158">
        <v>80</v>
      </c>
      <c r="H158">
        <v>7247</v>
      </c>
      <c r="I158">
        <v>91</v>
      </c>
      <c r="J158">
        <v>112</v>
      </c>
      <c r="K158">
        <v>104</v>
      </c>
      <c r="L158">
        <v>107</v>
      </c>
      <c r="M158">
        <v>92</v>
      </c>
      <c r="N158">
        <v>1.098901098901099E-2</v>
      </c>
      <c r="O158">
        <v>-0.11538461538461539</v>
      </c>
      <c r="P158">
        <f>Kommuner[[#This Row],[Sum medlemmer]]/Kommuner[[#This Row],[Innbyggere]]</f>
        <v>1.2694908237891541E-2</v>
      </c>
      <c r="Q158">
        <v>85</v>
      </c>
      <c r="R158">
        <v>101</v>
      </c>
      <c r="S158">
        <v>89</v>
      </c>
      <c r="T158">
        <v>97</v>
      </c>
      <c r="U158">
        <v>80</v>
      </c>
      <c r="V158">
        <v>-5.8823529411764705E-2</v>
      </c>
      <c r="W158">
        <v>-0.10112359550561797</v>
      </c>
    </row>
    <row r="159" spans="1:23" x14ac:dyDescent="0.25">
      <c r="A159">
        <v>34</v>
      </c>
      <c r="B159" t="s">
        <v>154</v>
      </c>
      <c r="C159">
        <v>3419</v>
      </c>
      <c r="D159" t="s">
        <v>167</v>
      </c>
      <c r="E159">
        <v>0</v>
      </c>
      <c r="F159">
        <v>0</v>
      </c>
      <c r="G159">
        <v>0</v>
      </c>
      <c r="H159">
        <v>3559</v>
      </c>
      <c r="I159">
        <v>0</v>
      </c>
      <c r="J159">
        <v>0</v>
      </c>
      <c r="K159">
        <v>0</v>
      </c>
      <c r="L159">
        <v>0</v>
      </c>
      <c r="M159">
        <v>0</v>
      </c>
      <c r="N159">
        <v>0</v>
      </c>
      <c r="O159">
        <v>0</v>
      </c>
      <c r="P159">
        <f>Kommuner[[#This Row],[Sum medlemmer]]/Kommuner[[#This Row],[Innbyggere]]</f>
        <v>0</v>
      </c>
      <c r="Q159">
        <v>0</v>
      </c>
      <c r="R159">
        <v>0</v>
      </c>
      <c r="S159">
        <v>0</v>
      </c>
      <c r="T159">
        <v>0</v>
      </c>
      <c r="U159">
        <v>0</v>
      </c>
      <c r="V159">
        <v>0</v>
      </c>
      <c r="W159">
        <v>0</v>
      </c>
    </row>
    <row r="160" spans="1:23" x14ac:dyDescent="0.25">
      <c r="A160">
        <v>34</v>
      </c>
      <c r="B160" t="s">
        <v>154</v>
      </c>
      <c r="C160">
        <v>3420</v>
      </c>
      <c r="D160" t="s">
        <v>168</v>
      </c>
      <c r="E160">
        <v>8</v>
      </c>
      <c r="F160">
        <v>221</v>
      </c>
      <c r="G160">
        <v>179</v>
      </c>
      <c r="H160">
        <v>21899</v>
      </c>
      <c r="I160">
        <v>229</v>
      </c>
      <c r="J160">
        <v>241</v>
      </c>
      <c r="K160">
        <v>249</v>
      </c>
      <c r="L160">
        <v>238</v>
      </c>
      <c r="M160">
        <v>221</v>
      </c>
      <c r="N160">
        <v>-3.4934497816593885E-2</v>
      </c>
      <c r="O160">
        <v>-0.11244979919678715</v>
      </c>
      <c r="P160">
        <f>Kommuner[[#This Row],[Sum medlemmer]]/Kommuner[[#This Row],[Innbyggere]]</f>
        <v>1.0091785013014293E-2</v>
      </c>
      <c r="Q160">
        <v>191</v>
      </c>
      <c r="R160">
        <v>199</v>
      </c>
      <c r="S160">
        <v>206</v>
      </c>
      <c r="T160">
        <v>193</v>
      </c>
      <c r="U160">
        <v>179</v>
      </c>
      <c r="V160">
        <v>-6.2827225130890049E-2</v>
      </c>
      <c r="W160">
        <v>-0.13106796116504854</v>
      </c>
    </row>
    <row r="161" spans="1:23" x14ac:dyDescent="0.25">
      <c r="A161">
        <v>34</v>
      </c>
      <c r="B161" t="s">
        <v>154</v>
      </c>
      <c r="C161">
        <v>3421</v>
      </c>
      <c r="D161" t="s">
        <v>169</v>
      </c>
      <c r="E161">
        <v>5</v>
      </c>
      <c r="F161">
        <v>76</v>
      </c>
      <c r="G161">
        <v>67</v>
      </c>
      <c r="H161">
        <v>6542</v>
      </c>
      <c r="I161">
        <v>78</v>
      </c>
      <c r="J161">
        <v>73</v>
      </c>
      <c r="K161">
        <v>65</v>
      </c>
      <c r="L161">
        <v>76</v>
      </c>
      <c r="M161">
        <v>76</v>
      </c>
      <c r="N161">
        <v>-2.564102564102564E-2</v>
      </c>
      <c r="O161">
        <v>0.16923076923076924</v>
      </c>
      <c r="P161">
        <f>Kommuner[[#This Row],[Sum medlemmer]]/Kommuner[[#This Row],[Innbyggere]]</f>
        <v>1.1617242433506572E-2</v>
      </c>
      <c r="Q161">
        <v>68</v>
      </c>
      <c r="R161">
        <v>64</v>
      </c>
      <c r="S161">
        <v>59</v>
      </c>
      <c r="T161">
        <v>68</v>
      </c>
      <c r="U161">
        <v>67</v>
      </c>
      <c r="V161">
        <v>-1.4705882352941176E-2</v>
      </c>
      <c r="W161">
        <v>0.13559322033898305</v>
      </c>
    </row>
    <row r="162" spans="1:23" x14ac:dyDescent="0.25">
      <c r="A162">
        <v>34</v>
      </c>
      <c r="B162" t="s">
        <v>154</v>
      </c>
      <c r="C162">
        <v>3422</v>
      </c>
      <c r="D162" t="s">
        <v>170</v>
      </c>
      <c r="E162">
        <v>3</v>
      </c>
      <c r="F162">
        <v>73</v>
      </c>
      <c r="G162">
        <v>65</v>
      </c>
      <c r="H162">
        <v>4205</v>
      </c>
      <c r="I162">
        <v>54</v>
      </c>
      <c r="J162">
        <v>59</v>
      </c>
      <c r="K162">
        <v>51</v>
      </c>
      <c r="L162">
        <v>53</v>
      </c>
      <c r="M162">
        <v>73</v>
      </c>
      <c r="N162">
        <v>0.35185185185185186</v>
      </c>
      <c r="O162">
        <v>0.43137254901960786</v>
      </c>
      <c r="P162">
        <f>Kommuner[[#This Row],[Sum medlemmer]]/Kommuner[[#This Row],[Innbyggere]]</f>
        <v>1.7360285374554103E-2</v>
      </c>
      <c r="Q162">
        <v>51</v>
      </c>
      <c r="R162">
        <v>56</v>
      </c>
      <c r="S162">
        <v>50</v>
      </c>
      <c r="T162">
        <v>50</v>
      </c>
      <c r="U162">
        <v>65</v>
      </c>
      <c r="V162">
        <v>0.27450980392156865</v>
      </c>
      <c r="W162">
        <v>0.3</v>
      </c>
    </row>
    <row r="163" spans="1:23" x14ac:dyDescent="0.25">
      <c r="A163">
        <v>34</v>
      </c>
      <c r="B163" t="s">
        <v>154</v>
      </c>
      <c r="C163">
        <v>3423</v>
      </c>
      <c r="D163" t="s">
        <v>171</v>
      </c>
      <c r="E163">
        <v>2</v>
      </c>
      <c r="F163">
        <v>18</v>
      </c>
      <c r="G163">
        <v>4</v>
      </c>
      <c r="H163">
        <v>2250</v>
      </c>
      <c r="I163">
        <v>54</v>
      </c>
      <c r="J163">
        <v>55</v>
      </c>
      <c r="K163">
        <v>49</v>
      </c>
      <c r="L163">
        <v>15</v>
      </c>
      <c r="M163">
        <v>18</v>
      </c>
      <c r="N163">
        <v>-0.66666666666666663</v>
      </c>
      <c r="O163">
        <v>-0.63265306122448983</v>
      </c>
      <c r="P163">
        <f>Kommuner[[#This Row],[Sum medlemmer]]/Kommuner[[#This Row],[Innbyggere]]</f>
        <v>8.0000000000000002E-3</v>
      </c>
      <c r="Q163">
        <v>39</v>
      </c>
      <c r="R163">
        <v>44</v>
      </c>
      <c r="S163">
        <v>38</v>
      </c>
      <c r="T163">
        <v>9</v>
      </c>
      <c r="U163">
        <v>4</v>
      </c>
      <c r="V163">
        <v>-0.89743589743589747</v>
      </c>
      <c r="W163">
        <v>-0.89473684210526316</v>
      </c>
    </row>
    <row r="164" spans="1:23" x14ac:dyDescent="0.25">
      <c r="A164">
        <v>34</v>
      </c>
      <c r="B164" t="s">
        <v>154</v>
      </c>
      <c r="C164">
        <v>3424</v>
      </c>
      <c r="D164" t="s">
        <v>172</v>
      </c>
      <c r="E164">
        <v>2</v>
      </c>
      <c r="F164">
        <v>81</v>
      </c>
      <c r="G164">
        <v>72</v>
      </c>
      <c r="H164">
        <v>1846</v>
      </c>
      <c r="I164">
        <v>81</v>
      </c>
      <c r="J164">
        <v>84</v>
      </c>
      <c r="K164">
        <v>79</v>
      </c>
      <c r="L164">
        <v>86</v>
      </c>
      <c r="M164">
        <v>81</v>
      </c>
      <c r="N164">
        <v>0</v>
      </c>
      <c r="O164">
        <v>2.5316455696202531E-2</v>
      </c>
      <c r="P164">
        <f>Kommuner[[#This Row],[Sum medlemmer]]/Kommuner[[#This Row],[Innbyggere]]</f>
        <v>4.3878656554712896E-2</v>
      </c>
      <c r="Q164">
        <v>71</v>
      </c>
      <c r="R164">
        <v>72</v>
      </c>
      <c r="S164">
        <v>67</v>
      </c>
      <c r="T164">
        <v>76</v>
      </c>
      <c r="U164">
        <v>72</v>
      </c>
      <c r="V164">
        <v>1.4084507042253521E-2</v>
      </c>
      <c r="W164">
        <v>7.4626865671641784E-2</v>
      </c>
    </row>
    <row r="165" spans="1:23" x14ac:dyDescent="0.25">
      <c r="A165">
        <v>34</v>
      </c>
      <c r="B165" t="s">
        <v>154</v>
      </c>
      <c r="C165">
        <v>3425</v>
      </c>
      <c r="D165" t="s">
        <v>173</v>
      </c>
      <c r="E165">
        <v>1</v>
      </c>
      <c r="F165">
        <v>14</v>
      </c>
      <c r="G165">
        <v>13</v>
      </c>
      <c r="H165">
        <v>1326</v>
      </c>
      <c r="I165">
        <v>18</v>
      </c>
      <c r="J165">
        <v>16</v>
      </c>
      <c r="K165">
        <v>17</v>
      </c>
      <c r="L165">
        <v>18</v>
      </c>
      <c r="M165">
        <v>14</v>
      </c>
      <c r="N165">
        <v>-0.22222222222222221</v>
      </c>
      <c r="O165">
        <v>-0.17647058823529413</v>
      </c>
      <c r="P165">
        <f>Kommuner[[#This Row],[Sum medlemmer]]/Kommuner[[#This Row],[Innbyggere]]</f>
        <v>1.0558069381598794E-2</v>
      </c>
      <c r="Q165">
        <v>17</v>
      </c>
      <c r="R165">
        <v>15</v>
      </c>
      <c r="S165">
        <v>16</v>
      </c>
      <c r="T165">
        <v>17</v>
      </c>
      <c r="U165">
        <v>13</v>
      </c>
      <c r="V165">
        <v>-0.23529411764705882</v>
      </c>
      <c r="W165">
        <v>-0.1875</v>
      </c>
    </row>
    <row r="166" spans="1:23" x14ac:dyDescent="0.25">
      <c r="A166">
        <v>34</v>
      </c>
      <c r="B166" t="s">
        <v>154</v>
      </c>
      <c r="C166">
        <v>3426</v>
      </c>
      <c r="D166" t="s">
        <v>174</v>
      </c>
      <c r="E166">
        <v>1</v>
      </c>
      <c r="F166">
        <v>21</v>
      </c>
      <c r="G166">
        <v>15</v>
      </c>
      <c r="H166">
        <v>1606</v>
      </c>
      <c r="I166">
        <v>16</v>
      </c>
      <c r="J166">
        <v>22</v>
      </c>
      <c r="K166">
        <v>23</v>
      </c>
      <c r="L166">
        <v>20</v>
      </c>
      <c r="M166">
        <v>21</v>
      </c>
      <c r="N166">
        <v>0.3125</v>
      </c>
      <c r="O166">
        <v>-8.6956521739130432E-2</v>
      </c>
      <c r="P166">
        <f>Kommuner[[#This Row],[Sum medlemmer]]/Kommuner[[#This Row],[Innbyggere]]</f>
        <v>1.3075965130759652E-2</v>
      </c>
      <c r="Q166">
        <v>11</v>
      </c>
      <c r="R166">
        <v>17</v>
      </c>
      <c r="S166">
        <v>17</v>
      </c>
      <c r="T166">
        <v>15</v>
      </c>
      <c r="U166">
        <v>15</v>
      </c>
      <c r="V166">
        <v>0.36363636363636365</v>
      </c>
      <c r="W166">
        <v>-0.11764705882352941</v>
      </c>
    </row>
    <row r="167" spans="1:23" x14ac:dyDescent="0.25">
      <c r="A167">
        <v>34</v>
      </c>
      <c r="B167" t="s">
        <v>154</v>
      </c>
      <c r="C167">
        <v>3427</v>
      </c>
      <c r="D167" t="s">
        <v>175</v>
      </c>
      <c r="E167">
        <v>7</v>
      </c>
      <c r="F167">
        <v>212</v>
      </c>
      <c r="G167">
        <v>190</v>
      </c>
      <c r="H167">
        <v>5722</v>
      </c>
      <c r="I167">
        <v>201</v>
      </c>
      <c r="J167">
        <v>226</v>
      </c>
      <c r="K167">
        <v>236</v>
      </c>
      <c r="L167">
        <v>246</v>
      </c>
      <c r="M167">
        <v>212</v>
      </c>
      <c r="N167">
        <v>5.4726368159203981E-2</v>
      </c>
      <c r="O167">
        <v>-0.10169491525423729</v>
      </c>
      <c r="P167">
        <f>Kommuner[[#This Row],[Sum medlemmer]]/Kommuner[[#This Row],[Innbyggere]]</f>
        <v>3.704998252359315E-2</v>
      </c>
      <c r="Q167">
        <v>174</v>
      </c>
      <c r="R167">
        <v>196</v>
      </c>
      <c r="S167">
        <v>215</v>
      </c>
      <c r="T167">
        <v>223</v>
      </c>
      <c r="U167">
        <v>190</v>
      </c>
      <c r="V167">
        <v>9.1954022988505746E-2</v>
      </c>
      <c r="W167">
        <v>-0.11627906976744186</v>
      </c>
    </row>
    <row r="168" spans="1:23" x14ac:dyDescent="0.25">
      <c r="A168">
        <v>34</v>
      </c>
      <c r="B168" t="s">
        <v>154</v>
      </c>
      <c r="C168">
        <v>3428</v>
      </c>
      <c r="D168" t="s">
        <v>176</v>
      </c>
      <c r="E168">
        <v>1</v>
      </c>
      <c r="F168">
        <v>18</v>
      </c>
      <c r="G168">
        <v>12</v>
      </c>
      <c r="H168">
        <v>2509</v>
      </c>
      <c r="I168">
        <v>19</v>
      </c>
      <c r="J168">
        <v>15</v>
      </c>
      <c r="K168">
        <v>14</v>
      </c>
      <c r="L168">
        <v>16</v>
      </c>
      <c r="M168">
        <v>18</v>
      </c>
      <c r="N168">
        <v>-5.2631578947368418E-2</v>
      </c>
      <c r="O168">
        <v>0.2857142857142857</v>
      </c>
      <c r="P168">
        <f>Kommuner[[#This Row],[Sum medlemmer]]/Kommuner[[#This Row],[Innbyggere]]</f>
        <v>7.1741729772817854E-3</v>
      </c>
      <c r="Q168">
        <v>11</v>
      </c>
      <c r="R168">
        <v>8</v>
      </c>
      <c r="S168">
        <v>8</v>
      </c>
      <c r="T168">
        <v>9</v>
      </c>
      <c r="U168">
        <v>12</v>
      </c>
      <c r="V168">
        <v>9.0909090909090912E-2</v>
      </c>
      <c r="W168">
        <v>0.5</v>
      </c>
    </row>
    <row r="169" spans="1:23" x14ac:dyDescent="0.25">
      <c r="A169">
        <v>34</v>
      </c>
      <c r="B169" t="s">
        <v>154</v>
      </c>
      <c r="C169">
        <v>3429</v>
      </c>
      <c r="D169" t="s">
        <v>177</v>
      </c>
      <c r="E169">
        <v>2</v>
      </c>
      <c r="F169">
        <v>47</v>
      </c>
      <c r="G169">
        <v>41</v>
      </c>
      <c r="H169">
        <v>1540</v>
      </c>
      <c r="I169">
        <v>60</v>
      </c>
      <c r="J169">
        <v>52</v>
      </c>
      <c r="K169">
        <v>52</v>
      </c>
      <c r="L169">
        <v>47</v>
      </c>
      <c r="M169">
        <v>47</v>
      </c>
      <c r="N169">
        <v>-0.21666666666666667</v>
      </c>
      <c r="O169">
        <v>-9.6153846153846159E-2</v>
      </c>
      <c r="P169">
        <f>Kommuner[[#This Row],[Sum medlemmer]]/Kommuner[[#This Row],[Innbyggere]]</f>
        <v>3.0519480519480519E-2</v>
      </c>
      <c r="Q169">
        <v>48</v>
      </c>
      <c r="R169">
        <v>44</v>
      </c>
      <c r="S169">
        <v>43</v>
      </c>
      <c r="T169">
        <v>39</v>
      </c>
      <c r="U169">
        <v>41</v>
      </c>
      <c r="V169">
        <v>-0.14583333333333334</v>
      </c>
      <c r="W169">
        <v>-4.6511627906976744E-2</v>
      </c>
    </row>
    <row r="170" spans="1:23" x14ac:dyDescent="0.25">
      <c r="A170">
        <v>34</v>
      </c>
      <c r="B170" t="s">
        <v>154</v>
      </c>
      <c r="C170">
        <v>3430</v>
      </c>
      <c r="D170" t="s">
        <v>178</v>
      </c>
      <c r="E170">
        <v>2</v>
      </c>
      <c r="F170">
        <v>16</v>
      </c>
      <c r="G170">
        <v>15</v>
      </c>
      <c r="H170">
        <v>1895</v>
      </c>
      <c r="I170">
        <v>18</v>
      </c>
      <c r="J170">
        <v>19</v>
      </c>
      <c r="K170">
        <v>19</v>
      </c>
      <c r="L170">
        <v>19</v>
      </c>
      <c r="M170">
        <v>16</v>
      </c>
      <c r="N170">
        <v>-0.1111111111111111</v>
      </c>
      <c r="O170">
        <v>-0.15789473684210525</v>
      </c>
      <c r="P170">
        <f>Kommuner[[#This Row],[Sum medlemmer]]/Kommuner[[#This Row],[Innbyggere]]</f>
        <v>8.4432717678100261E-3</v>
      </c>
      <c r="Q170">
        <v>12</v>
      </c>
      <c r="R170">
        <v>13</v>
      </c>
      <c r="S170">
        <v>15</v>
      </c>
      <c r="T170">
        <v>17</v>
      </c>
      <c r="U170">
        <v>15</v>
      </c>
      <c r="V170">
        <v>0.25</v>
      </c>
      <c r="W170">
        <v>0</v>
      </c>
    </row>
    <row r="171" spans="1:23" x14ac:dyDescent="0.25">
      <c r="A171">
        <v>34</v>
      </c>
      <c r="B171" t="s">
        <v>154</v>
      </c>
      <c r="C171">
        <v>3431</v>
      </c>
      <c r="D171" t="s">
        <v>179</v>
      </c>
      <c r="E171">
        <v>2</v>
      </c>
      <c r="F171">
        <v>46</v>
      </c>
      <c r="G171">
        <v>43</v>
      </c>
      <c r="H171">
        <v>2516</v>
      </c>
      <c r="I171">
        <v>52</v>
      </c>
      <c r="J171">
        <v>44</v>
      </c>
      <c r="K171">
        <v>47</v>
      </c>
      <c r="L171">
        <v>46</v>
      </c>
      <c r="M171">
        <v>46</v>
      </c>
      <c r="N171">
        <v>-0.11538461538461539</v>
      </c>
      <c r="O171">
        <v>-2.1276595744680851E-2</v>
      </c>
      <c r="P171">
        <f>Kommuner[[#This Row],[Sum medlemmer]]/Kommuner[[#This Row],[Innbyggere]]</f>
        <v>1.8282988871224166E-2</v>
      </c>
      <c r="Q171">
        <v>40</v>
      </c>
      <c r="R171">
        <v>39</v>
      </c>
      <c r="S171">
        <v>42</v>
      </c>
      <c r="T171">
        <v>42</v>
      </c>
      <c r="U171">
        <v>43</v>
      </c>
      <c r="V171">
        <v>7.4999999999999997E-2</v>
      </c>
      <c r="W171">
        <v>2.3809523809523808E-2</v>
      </c>
    </row>
    <row r="172" spans="1:23" x14ac:dyDescent="0.25">
      <c r="A172">
        <v>34</v>
      </c>
      <c r="B172" t="s">
        <v>154</v>
      </c>
      <c r="C172">
        <v>3432</v>
      </c>
      <c r="D172" t="s">
        <v>180</v>
      </c>
      <c r="E172">
        <v>3</v>
      </c>
      <c r="F172">
        <v>44</v>
      </c>
      <c r="G172">
        <v>37</v>
      </c>
      <c r="H172">
        <v>2006</v>
      </c>
      <c r="I172">
        <v>65</v>
      </c>
      <c r="J172">
        <v>45</v>
      </c>
      <c r="K172">
        <v>41</v>
      </c>
      <c r="L172">
        <v>45</v>
      </c>
      <c r="M172">
        <v>44</v>
      </c>
      <c r="N172">
        <v>-0.32307692307692309</v>
      </c>
      <c r="O172">
        <v>7.3170731707317069E-2</v>
      </c>
      <c r="P172">
        <f>Kommuner[[#This Row],[Sum medlemmer]]/Kommuner[[#This Row],[Innbyggere]]</f>
        <v>2.1934197407776669E-2</v>
      </c>
      <c r="Q172">
        <v>51</v>
      </c>
      <c r="R172">
        <v>34</v>
      </c>
      <c r="S172">
        <v>30</v>
      </c>
      <c r="T172">
        <v>35</v>
      </c>
      <c r="U172">
        <v>37</v>
      </c>
      <c r="V172">
        <v>-0.27450980392156865</v>
      </c>
      <c r="W172">
        <v>0.23333333333333334</v>
      </c>
    </row>
    <row r="173" spans="1:23" x14ac:dyDescent="0.25">
      <c r="A173">
        <v>34</v>
      </c>
      <c r="B173" t="s">
        <v>154</v>
      </c>
      <c r="C173">
        <v>3433</v>
      </c>
      <c r="D173" t="s">
        <v>181</v>
      </c>
      <c r="E173">
        <v>0</v>
      </c>
      <c r="F173">
        <v>0</v>
      </c>
      <c r="G173">
        <v>0</v>
      </c>
      <c r="H173">
        <v>2179</v>
      </c>
      <c r="I173">
        <v>0</v>
      </c>
      <c r="J173">
        <v>0</v>
      </c>
      <c r="K173">
        <v>0</v>
      </c>
      <c r="L173">
        <v>0</v>
      </c>
      <c r="M173">
        <v>0</v>
      </c>
      <c r="N173">
        <v>0</v>
      </c>
      <c r="O173">
        <v>0</v>
      </c>
      <c r="P173">
        <f>Kommuner[[#This Row],[Sum medlemmer]]/Kommuner[[#This Row],[Innbyggere]]</f>
        <v>0</v>
      </c>
      <c r="Q173">
        <v>0</v>
      </c>
      <c r="R173">
        <v>0</v>
      </c>
      <c r="S173">
        <v>0</v>
      </c>
      <c r="T173">
        <v>0</v>
      </c>
      <c r="U173">
        <v>0</v>
      </c>
      <c r="V173">
        <v>0</v>
      </c>
      <c r="W173">
        <v>0</v>
      </c>
    </row>
    <row r="174" spans="1:23" x14ac:dyDescent="0.25">
      <c r="A174">
        <v>34</v>
      </c>
      <c r="B174" t="s">
        <v>154</v>
      </c>
      <c r="C174">
        <v>3434</v>
      </c>
      <c r="D174" t="s">
        <v>182</v>
      </c>
      <c r="E174">
        <v>1</v>
      </c>
      <c r="F174">
        <v>13</v>
      </c>
      <c r="G174">
        <v>10</v>
      </c>
      <c r="H174">
        <v>2215</v>
      </c>
      <c r="I174">
        <v>7</v>
      </c>
      <c r="J174">
        <v>17</v>
      </c>
      <c r="K174">
        <v>20</v>
      </c>
      <c r="L174">
        <v>13</v>
      </c>
      <c r="M174">
        <v>13</v>
      </c>
      <c r="N174">
        <v>0.8571428571428571</v>
      </c>
      <c r="O174">
        <v>-0.35</v>
      </c>
      <c r="P174">
        <f>Kommuner[[#This Row],[Sum medlemmer]]/Kommuner[[#This Row],[Innbyggere]]</f>
        <v>5.8690744920993224E-3</v>
      </c>
      <c r="Q174">
        <v>4</v>
      </c>
      <c r="R174">
        <v>12</v>
      </c>
      <c r="S174">
        <v>16</v>
      </c>
      <c r="T174">
        <v>10</v>
      </c>
      <c r="U174">
        <v>10</v>
      </c>
      <c r="V174">
        <v>1.5</v>
      </c>
      <c r="W174">
        <v>-0.375</v>
      </c>
    </row>
    <row r="175" spans="1:23" x14ac:dyDescent="0.25">
      <c r="A175">
        <v>34</v>
      </c>
      <c r="B175" t="s">
        <v>154</v>
      </c>
      <c r="C175">
        <v>3435</v>
      </c>
      <c r="D175" t="s">
        <v>183</v>
      </c>
      <c r="E175">
        <v>3</v>
      </c>
      <c r="F175">
        <v>81</v>
      </c>
      <c r="G175">
        <v>73</v>
      </c>
      <c r="H175">
        <v>3529</v>
      </c>
      <c r="I175">
        <v>70</v>
      </c>
      <c r="J175">
        <v>69</v>
      </c>
      <c r="K175">
        <v>65</v>
      </c>
      <c r="L175">
        <v>73</v>
      </c>
      <c r="M175">
        <v>81</v>
      </c>
      <c r="N175">
        <v>0.15714285714285714</v>
      </c>
      <c r="O175">
        <v>0.24615384615384617</v>
      </c>
      <c r="P175">
        <f>Kommuner[[#This Row],[Sum medlemmer]]/Kommuner[[#This Row],[Innbyggere]]</f>
        <v>2.2952677812411448E-2</v>
      </c>
      <c r="Q175">
        <v>62</v>
      </c>
      <c r="R175">
        <v>59</v>
      </c>
      <c r="S175">
        <v>58</v>
      </c>
      <c r="T175">
        <v>66</v>
      </c>
      <c r="U175">
        <v>73</v>
      </c>
      <c r="V175">
        <v>0.17741935483870969</v>
      </c>
      <c r="W175">
        <v>0.25862068965517243</v>
      </c>
    </row>
    <row r="176" spans="1:23" x14ac:dyDescent="0.25">
      <c r="A176">
        <v>34</v>
      </c>
      <c r="B176" t="s">
        <v>154</v>
      </c>
      <c r="C176">
        <v>3436</v>
      </c>
      <c r="D176" t="s">
        <v>184</v>
      </c>
      <c r="E176">
        <v>5</v>
      </c>
      <c r="F176">
        <v>138</v>
      </c>
      <c r="G176">
        <v>111</v>
      </c>
      <c r="H176">
        <v>5553</v>
      </c>
      <c r="I176">
        <v>135</v>
      </c>
      <c r="J176">
        <v>138</v>
      </c>
      <c r="K176">
        <v>149</v>
      </c>
      <c r="L176">
        <v>139</v>
      </c>
      <c r="M176">
        <v>138</v>
      </c>
      <c r="N176">
        <v>2.2222222222222223E-2</v>
      </c>
      <c r="O176">
        <v>-7.3825503355704702E-2</v>
      </c>
      <c r="P176">
        <f>Kommuner[[#This Row],[Sum medlemmer]]/Kommuner[[#This Row],[Innbyggere]]</f>
        <v>2.4851431658562941E-2</v>
      </c>
      <c r="Q176">
        <v>112</v>
      </c>
      <c r="R176">
        <v>116</v>
      </c>
      <c r="S176">
        <v>122</v>
      </c>
      <c r="T176">
        <v>115</v>
      </c>
      <c r="U176">
        <v>111</v>
      </c>
      <c r="V176">
        <v>-8.9285714285714281E-3</v>
      </c>
      <c r="W176">
        <v>-9.0163934426229511E-2</v>
      </c>
    </row>
    <row r="177" spans="1:23" x14ac:dyDescent="0.25">
      <c r="A177">
        <v>34</v>
      </c>
      <c r="B177" t="s">
        <v>154</v>
      </c>
      <c r="C177">
        <v>3437</v>
      </c>
      <c r="D177" t="s">
        <v>185</v>
      </c>
      <c r="E177">
        <v>3</v>
      </c>
      <c r="F177">
        <v>60</v>
      </c>
      <c r="G177">
        <v>54</v>
      </c>
      <c r="H177">
        <v>5623</v>
      </c>
      <c r="I177">
        <v>71</v>
      </c>
      <c r="J177">
        <v>58</v>
      </c>
      <c r="K177">
        <v>71</v>
      </c>
      <c r="L177">
        <v>63</v>
      </c>
      <c r="M177">
        <v>60</v>
      </c>
      <c r="N177">
        <v>-0.15492957746478872</v>
      </c>
      <c r="O177">
        <v>-0.15492957746478872</v>
      </c>
      <c r="P177">
        <f>Kommuner[[#This Row],[Sum medlemmer]]/Kommuner[[#This Row],[Innbyggere]]</f>
        <v>1.0670460608216255E-2</v>
      </c>
      <c r="Q177">
        <v>64</v>
      </c>
      <c r="R177">
        <v>51</v>
      </c>
      <c r="S177">
        <v>65</v>
      </c>
      <c r="T177">
        <v>57</v>
      </c>
      <c r="U177">
        <v>54</v>
      </c>
      <c r="V177">
        <v>-0.15625</v>
      </c>
      <c r="W177">
        <v>-0.16923076923076924</v>
      </c>
    </row>
    <row r="178" spans="1:23" x14ac:dyDescent="0.25">
      <c r="A178">
        <v>34</v>
      </c>
      <c r="B178" t="s">
        <v>154</v>
      </c>
      <c r="C178">
        <v>3438</v>
      </c>
      <c r="D178" t="s">
        <v>186</v>
      </c>
      <c r="E178">
        <v>2</v>
      </c>
      <c r="F178">
        <v>90</v>
      </c>
      <c r="G178">
        <v>75</v>
      </c>
      <c r="H178">
        <v>3128</v>
      </c>
      <c r="I178">
        <v>96</v>
      </c>
      <c r="J178">
        <v>97</v>
      </c>
      <c r="K178">
        <v>98</v>
      </c>
      <c r="L178">
        <v>93</v>
      </c>
      <c r="M178">
        <v>90</v>
      </c>
      <c r="N178">
        <v>-6.25E-2</v>
      </c>
      <c r="O178">
        <v>-8.1632653061224483E-2</v>
      </c>
      <c r="P178">
        <f>Kommuner[[#This Row],[Sum medlemmer]]/Kommuner[[#This Row],[Innbyggere]]</f>
        <v>2.877237851662404E-2</v>
      </c>
      <c r="Q178">
        <v>81</v>
      </c>
      <c r="R178">
        <v>81</v>
      </c>
      <c r="S178">
        <v>80</v>
      </c>
      <c r="T178">
        <v>73</v>
      </c>
      <c r="U178">
        <v>75</v>
      </c>
      <c r="V178">
        <v>-7.407407407407407E-2</v>
      </c>
      <c r="W178">
        <v>-6.25E-2</v>
      </c>
    </row>
    <row r="179" spans="1:23" x14ac:dyDescent="0.25">
      <c r="A179">
        <v>34</v>
      </c>
      <c r="B179" t="s">
        <v>154</v>
      </c>
      <c r="C179">
        <v>3439</v>
      </c>
      <c r="D179" t="s">
        <v>187</v>
      </c>
      <c r="E179">
        <v>3</v>
      </c>
      <c r="F179">
        <v>78</v>
      </c>
      <c r="G179">
        <v>69</v>
      </c>
      <c r="H179">
        <v>4447</v>
      </c>
      <c r="I179">
        <v>70</v>
      </c>
      <c r="J179">
        <v>72</v>
      </c>
      <c r="K179">
        <v>76</v>
      </c>
      <c r="L179">
        <v>85</v>
      </c>
      <c r="M179">
        <v>78</v>
      </c>
      <c r="N179">
        <v>0.11428571428571428</v>
      </c>
      <c r="O179">
        <v>2.6315789473684209E-2</v>
      </c>
      <c r="P179">
        <f>Kommuner[[#This Row],[Sum medlemmer]]/Kommuner[[#This Row],[Innbyggere]]</f>
        <v>1.7539914549134249E-2</v>
      </c>
      <c r="Q179">
        <v>58</v>
      </c>
      <c r="R179">
        <v>64</v>
      </c>
      <c r="S179">
        <v>68</v>
      </c>
      <c r="T179">
        <v>75</v>
      </c>
      <c r="U179">
        <v>69</v>
      </c>
      <c r="V179">
        <v>0.18965517241379309</v>
      </c>
      <c r="W179">
        <v>1.4705882352941176E-2</v>
      </c>
    </row>
    <row r="180" spans="1:23" x14ac:dyDescent="0.25">
      <c r="A180">
        <v>34</v>
      </c>
      <c r="B180" t="s">
        <v>154</v>
      </c>
      <c r="C180">
        <v>3440</v>
      </c>
      <c r="D180" t="s">
        <v>188</v>
      </c>
      <c r="E180">
        <v>2</v>
      </c>
      <c r="F180">
        <v>90</v>
      </c>
      <c r="G180">
        <v>77</v>
      </c>
      <c r="H180">
        <v>5134</v>
      </c>
      <c r="I180">
        <v>72</v>
      </c>
      <c r="J180">
        <v>78</v>
      </c>
      <c r="K180">
        <v>89</v>
      </c>
      <c r="L180">
        <v>99</v>
      </c>
      <c r="M180">
        <v>90</v>
      </c>
      <c r="N180">
        <v>0.25</v>
      </c>
      <c r="O180">
        <v>1.1235955056179775E-2</v>
      </c>
      <c r="P180">
        <f>Kommuner[[#This Row],[Sum medlemmer]]/Kommuner[[#This Row],[Innbyggere]]</f>
        <v>1.7530190884300741E-2</v>
      </c>
      <c r="Q180">
        <v>62</v>
      </c>
      <c r="R180">
        <v>68</v>
      </c>
      <c r="S180">
        <v>77</v>
      </c>
      <c r="T180">
        <v>88</v>
      </c>
      <c r="U180">
        <v>77</v>
      </c>
      <c r="V180">
        <v>0.24193548387096775</v>
      </c>
      <c r="W180">
        <v>0</v>
      </c>
    </row>
    <row r="181" spans="1:23" x14ac:dyDescent="0.25">
      <c r="A181">
        <v>34</v>
      </c>
      <c r="B181" t="s">
        <v>154</v>
      </c>
      <c r="C181">
        <v>3441</v>
      </c>
      <c r="D181" t="s">
        <v>189</v>
      </c>
      <c r="E181">
        <v>5</v>
      </c>
      <c r="F181">
        <v>126</v>
      </c>
      <c r="G181">
        <v>114</v>
      </c>
      <c r="H181">
        <v>6174</v>
      </c>
      <c r="I181">
        <v>124</v>
      </c>
      <c r="J181">
        <v>123</v>
      </c>
      <c r="K181">
        <v>122</v>
      </c>
      <c r="L181">
        <v>128</v>
      </c>
      <c r="M181">
        <v>126</v>
      </c>
      <c r="N181">
        <v>1.6129032258064516E-2</v>
      </c>
      <c r="O181">
        <v>3.2786885245901641E-2</v>
      </c>
      <c r="P181">
        <f>Kommuner[[#This Row],[Sum medlemmer]]/Kommuner[[#This Row],[Innbyggere]]</f>
        <v>2.0408163265306121E-2</v>
      </c>
      <c r="Q181">
        <v>117</v>
      </c>
      <c r="R181">
        <v>115</v>
      </c>
      <c r="S181">
        <v>113</v>
      </c>
      <c r="T181">
        <v>118</v>
      </c>
      <c r="U181">
        <v>114</v>
      </c>
      <c r="V181">
        <v>-2.564102564102564E-2</v>
      </c>
      <c r="W181">
        <v>8.8495575221238937E-3</v>
      </c>
    </row>
    <row r="182" spans="1:23" x14ac:dyDescent="0.25">
      <c r="A182">
        <v>34</v>
      </c>
      <c r="B182" t="s">
        <v>154</v>
      </c>
      <c r="C182">
        <v>3442</v>
      </c>
      <c r="D182" t="s">
        <v>190</v>
      </c>
      <c r="E182">
        <v>6</v>
      </c>
      <c r="F182">
        <v>257</v>
      </c>
      <c r="G182">
        <v>216</v>
      </c>
      <c r="H182">
        <v>14827</v>
      </c>
      <c r="I182">
        <v>273</v>
      </c>
      <c r="J182">
        <v>254</v>
      </c>
      <c r="K182">
        <v>233</v>
      </c>
      <c r="L182">
        <v>245</v>
      </c>
      <c r="M182">
        <v>257</v>
      </c>
      <c r="N182">
        <v>-5.8608058608058608E-2</v>
      </c>
      <c r="O182">
        <v>0.10300429184549356</v>
      </c>
      <c r="P182">
        <f>Kommuner[[#This Row],[Sum medlemmer]]/Kommuner[[#This Row],[Innbyggere]]</f>
        <v>1.7333243407297499E-2</v>
      </c>
      <c r="Q182">
        <v>226</v>
      </c>
      <c r="R182">
        <v>215</v>
      </c>
      <c r="S182">
        <v>204</v>
      </c>
      <c r="T182">
        <v>207</v>
      </c>
      <c r="U182">
        <v>216</v>
      </c>
      <c r="V182">
        <v>-4.4247787610619468E-2</v>
      </c>
      <c r="W182">
        <v>5.8823529411764705E-2</v>
      </c>
    </row>
    <row r="183" spans="1:23" x14ac:dyDescent="0.25">
      <c r="A183">
        <v>34</v>
      </c>
      <c r="B183" t="s">
        <v>154</v>
      </c>
      <c r="C183">
        <v>3443</v>
      </c>
      <c r="D183" t="s">
        <v>191</v>
      </c>
      <c r="E183">
        <v>7</v>
      </c>
      <c r="F183">
        <v>271</v>
      </c>
      <c r="G183">
        <v>225</v>
      </c>
      <c r="H183">
        <v>13649</v>
      </c>
      <c r="I183">
        <v>242</v>
      </c>
      <c r="J183">
        <v>233</v>
      </c>
      <c r="K183">
        <v>221</v>
      </c>
      <c r="L183">
        <v>261</v>
      </c>
      <c r="M183">
        <v>271</v>
      </c>
      <c r="N183">
        <v>0.11983471074380166</v>
      </c>
      <c r="O183">
        <v>0.22624434389140272</v>
      </c>
      <c r="P183">
        <f>Kommuner[[#This Row],[Sum medlemmer]]/Kommuner[[#This Row],[Innbyggere]]</f>
        <v>1.9854934427430582E-2</v>
      </c>
      <c r="Q183">
        <v>206</v>
      </c>
      <c r="R183">
        <v>195</v>
      </c>
      <c r="S183">
        <v>181</v>
      </c>
      <c r="T183">
        <v>211</v>
      </c>
      <c r="U183">
        <v>225</v>
      </c>
      <c r="V183">
        <v>9.2233009708737865E-2</v>
      </c>
      <c r="W183">
        <v>0.24309392265193369</v>
      </c>
    </row>
    <row r="184" spans="1:23" x14ac:dyDescent="0.25">
      <c r="A184">
        <v>34</v>
      </c>
      <c r="B184" t="s">
        <v>154</v>
      </c>
      <c r="C184">
        <v>3446</v>
      </c>
      <c r="D184" t="s">
        <v>192</v>
      </c>
      <c r="E184">
        <v>5</v>
      </c>
      <c r="F184">
        <v>241</v>
      </c>
      <c r="G184">
        <v>207</v>
      </c>
      <c r="H184">
        <v>13660</v>
      </c>
      <c r="I184">
        <v>246</v>
      </c>
      <c r="J184">
        <v>254</v>
      </c>
      <c r="K184">
        <v>227</v>
      </c>
      <c r="L184">
        <v>205</v>
      </c>
      <c r="M184">
        <v>241</v>
      </c>
      <c r="N184">
        <v>-2.032520325203252E-2</v>
      </c>
      <c r="O184">
        <v>6.1674008810572688E-2</v>
      </c>
      <c r="P184">
        <f>Kommuner[[#This Row],[Sum medlemmer]]/Kommuner[[#This Row],[Innbyggere]]</f>
        <v>1.7642752562225476E-2</v>
      </c>
      <c r="Q184">
        <v>201</v>
      </c>
      <c r="R184">
        <v>207</v>
      </c>
      <c r="S184">
        <v>176</v>
      </c>
      <c r="T184">
        <v>174</v>
      </c>
      <c r="U184">
        <v>207</v>
      </c>
      <c r="V184">
        <v>2.9850746268656716E-2</v>
      </c>
      <c r="W184">
        <v>0.17613636363636365</v>
      </c>
    </row>
    <row r="185" spans="1:23" x14ac:dyDescent="0.25">
      <c r="A185">
        <v>34</v>
      </c>
      <c r="B185" t="s">
        <v>154</v>
      </c>
      <c r="C185">
        <v>3447</v>
      </c>
      <c r="D185" t="s">
        <v>193</v>
      </c>
      <c r="E185">
        <v>2</v>
      </c>
      <c r="F185">
        <v>84</v>
      </c>
      <c r="G185">
        <v>78</v>
      </c>
      <c r="H185">
        <v>5597</v>
      </c>
      <c r="I185">
        <v>81</v>
      </c>
      <c r="J185">
        <v>81</v>
      </c>
      <c r="K185">
        <v>89</v>
      </c>
      <c r="L185">
        <v>99</v>
      </c>
      <c r="M185">
        <v>84</v>
      </c>
      <c r="N185">
        <v>3.7037037037037035E-2</v>
      </c>
      <c r="O185">
        <v>-5.6179775280898875E-2</v>
      </c>
      <c r="P185">
        <f>Kommuner[[#This Row],[Sum medlemmer]]/Kommuner[[#This Row],[Innbyggere]]</f>
        <v>1.5008040021440057E-2</v>
      </c>
      <c r="Q185">
        <v>75</v>
      </c>
      <c r="R185">
        <v>71</v>
      </c>
      <c r="S185">
        <v>81</v>
      </c>
      <c r="T185">
        <v>92</v>
      </c>
      <c r="U185">
        <v>78</v>
      </c>
      <c r="V185">
        <v>0.04</v>
      </c>
      <c r="W185">
        <v>-3.7037037037037035E-2</v>
      </c>
    </row>
    <row r="186" spans="1:23" x14ac:dyDescent="0.25">
      <c r="A186">
        <v>34</v>
      </c>
      <c r="B186" t="s">
        <v>154</v>
      </c>
      <c r="C186">
        <v>3448</v>
      </c>
      <c r="D186" t="s">
        <v>194</v>
      </c>
      <c r="E186">
        <v>4</v>
      </c>
      <c r="F186">
        <v>143</v>
      </c>
      <c r="G186">
        <v>127</v>
      </c>
      <c r="H186">
        <v>6544</v>
      </c>
      <c r="I186">
        <v>141</v>
      </c>
      <c r="J186">
        <v>142</v>
      </c>
      <c r="K186">
        <v>123</v>
      </c>
      <c r="L186">
        <v>137</v>
      </c>
      <c r="M186">
        <v>143</v>
      </c>
      <c r="N186">
        <v>1.4184397163120567E-2</v>
      </c>
      <c r="O186">
        <v>0.16260162601626016</v>
      </c>
      <c r="P186">
        <f>Kommuner[[#This Row],[Sum medlemmer]]/Kommuner[[#This Row],[Innbyggere]]</f>
        <v>2.1852078239608802E-2</v>
      </c>
      <c r="Q186">
        <v>116</v>
      </c>
      <c r="R186">
        <v>118</v>
      </c>
      <c r="S186">
        <v>105</v>
      </c>
      <c r="T186">
        <v>117</v>
      </c>
      <c r="U186">
        <v>127</v>
      </c>
      <c r="V186">
        <v>9.4827586206896547E-2</v>
      </c>
      <c r="W186">
        <v>0.20952380952380953</v>
      </c>
    </row>
    <row r="187" spans="1:23" x14ac:dyDescent="0.25">
      <c r="A187">
        <v>34</v>
      </c>
      <c r="B187" t="s">
        <v>154</v>
      </c>
      <c r="C187">
        <v>3449</v>
      </c>
      <c r="D187" t="s">
        <v>195</v>
      </c>
      <c r="E187">
        <v>4</v>
      </c>
      <c r="F187">
        <v>40</v>
      </c>
      <c r="G187">
        <v>39</v>
      </c>
      <c r="H187">
        <v>2822</v>
      </c>
      <c r="I187">
        <v>40</v>
      </c>
      <c r="J187">
        <v>36</v>
      </c>
      <c r="K187">
        <v>37</v>
      </c>
      <c r="L187">
        <v>42</v>
      </c>
      <c r="M187">
        <v>40</v>
      </c>
      <c r="N187">
        <v>0</v>
      </c>
      <c r="O187">
        <v>8.1081081081081086E-2</v>
      </c>
      <c r="P187">
        <f>Kommuner[[#This Row],[Sum medlemmer]]/Kommuner[[#This Row],[Innbyggere]]</f>
        <v>1.4174344436569808E-2</v>
      </c>
      <c r="Q187">
        <v>38</v>
      </c>
      <c r="R187">
        <v>34</v>
      </c>
      <c r="S187">
        <v>35</v>
      </c>
      <c r="T187">
        <v>40</v>
      </c>
      <c r="U187">
        <v>39</v>
      </c>
      <c r="V187">
        <v>2.6315789473684209E-2</v>
      </c>
      <c r="W187">
        <v>0.11428571428571428</v>
      </c>
    </row>
    <row r="188" spans="1:23" x14ac:dyDescent="0.25">
      <c r="A188">
        <v>34</v>
      </c>
      <c r="B188" t="s">
        <v>154</v>
      </c>
      <c r="C188">
        <v>3450</v>
      </c>
      <c r="D188" t="s">
        <v>196</v>
      </c>
      <c r="E188">
        <v>1</v>
      </c>
      <c r="F188">
        <v>26</v>
      </c>
      <c r="G188">
        <v>25</v>
      </c>
      <c r="H188">
        <v>1254</v>
      </c>
      <c r="I188">
        <v>22</v>
      </c>
      <c r="J188">
        <v>24</v>
      </c>
      <c r="K188">
        <v>26</v>
      </c>
      <c r="L188">
        <v>27</v>
      </c>
      <c r="M188">
        <v>26</v>
      </c>
      <c r="N188">
        <v>0.18181818181818182</v>
      </c>
      <c r="O188">
        <v>0</v>
      </c>
      <c r="P188">
        <f>Kommuner[[#This Row],[Sum medlemmer]]/Kommuner[[#This Row],[Innbyggere]]</f>
        <v>2.0733652312599681E-2</v>
      </c>
      <c r="Q188">
        <v>21</v>
      </c>
      <c r="R188">
        <v>23</v>
      </c>
      <c r="S188">
        <v>25</v>
      </c>
      <c r="T188">
        <v>26</v>
      </c>
      <c r="U188">
        <v>25</v>
      </c>
      <c r="V188">
        <v>0.19047619047619047</v>
      </c>
      <c r="W188">
        <v>0</v>
      </c>
    </row>
    <row r="189" spans="1:23" x14ac:dyDescent="0.25">
      <c r="A189">
        <v>34</v>
      </c>
      <c r="B189" t="s">
        <v>154</v>
      </c>
      <c r="C189">
        <v>3451</v>
      </c>
      <c r="D189" t="s">
        <v>197</v>
      </c>
      <c r="E189">
        <v>2</v>
      </c>
      <c r="F189">
        <v>35</v>
      </c>
      <c r="G189">
        <v>28</v>
      </c>
      <c r="H189">
        <v>6455</v>
      </c>
      <c r="I189">
        <v>40</v>
      </c>
      <c r="J189">
        <v>38</v>
      </c>
      <c r="K189">
        <v>39</v>
      </c>
      <c r="L189">
        <v>37</v>
      </c>
      <c r="M189">
        <v>35</v>
      </c>
      <c r="N189">
        <v>-0.125</v>
      </c>
      <c r="O189">
        <v>-0.10256410256410256</v>
      </c>
      <c r="P189">
        <f>Kommuner[[#This Row],[Sum medlemmer]]/Kommuner[[#This Row],[Innbyggere]]</f>
        <v>5.422153369481022E-3</v>
      </c>
      <c r="Q189">
        <v>29</v>
      </c>
      <c r="R189">
        <v>31</v>
      </c>
      <c r="S189">
        <v>32</v>
      </c>
      <c r="T189">
        <v>30</v>
      </c>
      <c r="U189">
        <v>28</v>
      </c>
      <c r="V189">
        <v>-3.4482758620689655E-2</v>
      </c>
      <c r="W189">
        <v>-0.125</v>
      </c>
    </row>
    <row r="190" spans="1:23" x14ac:dyDescent="0.25">
      <c r="A190">
        <v>34</v>
      </c>
      <c r="B190" t="s">
        <v>154</v>
      </c>
      <c r="C190">
        <v>3452</v>
      </c>
      <c r="D190" t="s">
        <v>198</v>
      </c>
      <c r="E190">
        <v>0</v>
      </c>
      <c r="F190">
        <v>0</v>
      </c>
      <c r="G190">
        <v>0</v>
      </c>
      <c r="H190">
        <v>2142</v>
      </c>
      <c r="I190">
        <v>0</v>
      </c>
      <c r="J190">
        <v>0</v>
      </c>
      <c r="K190">
        <v>0</v>
      </c>
      <c r="L190">
        <v>0</v>
      </c>
      <c r="M190">
        <v>0</v>
      </c>
      <c r="N190">
        <v>0</v>
      </c>
      <c r="O190">
        <v>0</v>
      </c>
      <c r="P190">
        <f>Kommuner[[#This Row],[Sum medlemmer]]/Kommuner[[#This Row],[Innbyggere]]</f>
        <v>0</v>
      </c>
      <c r="Q190">
        <v>0</v>
      </c>
      <c r="R190">
        <v>0</v>
      </c>
      <c r="S190">
        <v>0</v>
      </c>
      <c r="T190">
        <v>0</v>
      </c>
      <c r="U190">
        <v>0</v>
      </c>
      <c r="V190">
        <v>0</v>
      </c>
      <c r="W190">
        <v>0</v>
      </c>
    </row>
    <row r="191" spans="1:23" x14ac:dyDescent="0.25">
      <c r="A191">
        <v>34</v>
      </c>
      <c r="B191" t="s">
        <v>154</v>
      </c>
      <c r="C191">
        <v>3453</v>
      </c>
      <c r="D191" t="s">
        <v>199</v>
      </c>
      <c r="E191">
        <v>1</v>
      </c>
      <c r="F191">
        <v>29</v>
      </c>
      <c r="G191">
        <v>29</v>
      </c>
      <c r="H191">
        <v>3311</v>
      </c>
      <c r="I191">
        <v>23</v>
      </c>
      <c r="J191">
        <v>25</v>
      </c>
      <c r="K191">
        <v>26</v>
      </c>
      <c r="L191">
        <v>30</v>
      </c>
      <c r="M191">
        <v>29</v>
      </c>
      <c r="N191">
        <v>0.2608695652173913</v>
      </c>
      <c r="O191">
        <v>0.11538461538461539</v>
      </c>
      <c r="P191">
        <f>Kommuner[[#This Row],[Sum medlemmer]]/Kommuner[[#This Row],[Innbyggere]]</f>
        <v>8.7586831772878283E-3</v>
      </c>
      <c r="Q191">
        <v>23</v>
      </c>
      <c r="R191">
        <v>25</v>
      </c>
      <c r="S191">
        <v>26</v>
      </c>
      <c r="T191">
        <v>30</v>
      </c>
      <c r="U191">
        <v>29</v>
      </c>
      <c r="V191">
        <v>0.2608695652173913</v>
      </c>
      <c r="W191">
        <v>0.11538461538461539</v>
      </c>
    </row>
    <row r="192" spans="1:23" x14ac:dyDescent="0.25">
      <c r="A192">
        <v>34</v>
      </c>
      <c r="B192" t="s">
        <v>154</v>
      </c>
      <c r="C192">
        <v>3454</v>
      </c>
      <c r="D192" t="s">
        <v>200</v>
      </c>
      <c r="E192">
        <v>1</v>
      </c>
      <c r="F192">
        <v>42</v>
      </c>
      <c r="G192">
        <v>42</v>
      </c>
      <c r="H192">
        <v>1648</v>
      </c>
      <c r="I192">
        <v>34</v>
      </c>
      <c r="J192">
        <v>33</v>
      </c>
      <c r="K192">
        <v>29</v>
      </c>
      <c r="L192">
        <v>38</v>
      </c>
      <c r="M192">
        <v>42</v>
      </c>
      <c r="N192">
        <v>0.23529411764705882</v>
      </c>
      <c r="O192">
        <v>0.44827586206896552</v>
      </c>
      <c r="P192">
        <f>Kommuner[[#This Row],[Sum medlemmer]]/Kommuner[[#This Row],[Innbyggere]]</f>
        <v>2.5485436893203883E-2</v>
      </c>
      <c r="Q192">
        <v>33</v>
      </c>
      <c r="R192">
        <v>33</v>
      </c>
      <c r="S192">
        <v>29</v>
      </c>
      <c r="T192">
        <v>38</v>
      </c>
      <c r="U192">
        <v>42</v>
      </c>
      <c r="V192">
        <v>0.27272727272727271</v>
      </c>
      <c r="W192">
        <v>0.44827586206896552</v>
      </c>
    </row>
    <row r="193" spans="1:23" x14ac:dyDescent="0.25">
      <c r="A193">
        <v>39</v>
      </c>
      <c r="B193" t="s">
        <v>201</v>
      </c>
      <c r="C193">
        <v>3901</v>
      </c>
      <c r="D193" t="s">
        <v>202</v>
      </c>
      <c r="E193">
        <v>7</v>
      </c>
      <c r="F193">
        <v>337</v>
      </c>
      <c r="G193">
        <v>267</v>
      </c>
      <c r="H193">
        <v>28039</v>
      </c>
      <c r="I193">
        <v>303</v>
      </c>
      <c r="J193">
        <v>315</v>
      </c>
      <c r="K193">
        <v>313</v>
      </c>
      <c r="L193">
        <v>350</v>
      </c>
      <c r="M193">
        <v>337</v>
      </c>
      <c r="N193">
        <v>0.11221122112211221</v>
      </c>
      <c r="O193">
        <v>7.6677316293929709E-2</v>
      </c>
      <c r="P193">
        <f>Kommuner[[#This Row],[Sum medlemmer]]/Kommuner[[#This Row],[Innbyggere]]</f>
        <v>1.2018973572523984E-2</v>
      </c>
      <c r="Q193">
        <v>239</v>
      </c>
      <c r="R193">
        <v>257</v>
      </c>
      <c r="S193">
        <v>253</v>
      </c>
      <c r="T193">
        <v>290</v>
      </c>
      <c r="U193">
        <v>267</v>
      </c>
      <c r="V193">
        <v>0.11715481171548117</v>
      </c>
      <c r="W193">
        <v>5.533596837944664E-2</v>
      </c>
    </row>
    <row r="194" spans="1:23" x14ac:dyDescent="0.25">
      <c r="A194">
        <v>39</v>
      </c>
      <c r="B194" t="s">
        <v>201</v>
      </c>
      <c r="C194">
        <v>3903</v>
      </c>
      <c r="D194" t="s">
        <v>203</v>
      </c>
      <c r="E194">
        <v>6</v>
      </c>
      <c r="F194">
        <v>230</v>
      </c>
      <c r="G194">
        <v>201</v>
      </c>
      <c r="H194">
        <v>27005</v>
      </c>
      <c r="I194">
        <v>223</v>
      </c>
      <c r="J194">
        <v>204</v>
      </c>
      <c r="K194">
        <v>204</v>
      </c>
      <c r="L194">
        <v>226</v>
      </c>
      <c r="M194">
        <v>230</v>
      </c>
      <c r="N194">
        <v>3.1390134529147982E-2</v>
      </c>
      <c r="O194">
        <v>0.12745098039215685</v>
      </c>
      <c r="P194">
        <f>Kommuner[[#This Row],[Sum medlemmer]]/Kommuner[[#This Row],[Innbyggere]]</f>
        <v>8.5169413071653401E-3</v>
      </c>
      <c r="Q194">
        <v>199</v>
      </c>
      <c r="R194">
        <v>180</v>
      </c>
      <c r="S194">
        <v>179</v>
      </c>
      <c r="T194">
        <v>200</v>
      </c>
      <c r="U194">
        <v>201</v>
      </c>
      <c r="V194">
        <v>1.0050251256281407E-2</v>
      </c>
      <c r="W194">
        <v>0.12290502793296089</v>
      </c>
    </row>
    <row r="195" spans="1:23" x14ac:dyDescent="0.25">
      <c r="A195">
        <v>39</v>
      </c>
      <c r="B195" t="s">
        <v>201</v>
      </c>
      <c r="C195">
        <v>3905</v>
      </c>
      <c r="D195" t="s">
        <v>204</v>
      </c>
      <c r="E195">
        <v>8</v>
      </c>
      <c r="F195">
        <v>478</v>
      </c>
      <c r="G195">
        <v>410</v>
      </c>
      <c r="H195">
        <v>59830</v>
      </c>
      <c r="I195">
        <v>385</v>
      </c>
      <c r="J195">
        <v>364</v>
      </c>
      <c r="K195">
        <v>399</v>
      </c>
      <c r="L195">
        <v>464</v>
      </c>
      <c r="M195">
        <v>478</v>
      </c>
      <c r="N195">
        <v>0.24155844155844156</v>
      </c>
      <c r="O195">
        <v>0.19799498746867167</v>
      </c>
      <c r="P195">
        <f>Kommuner[[#This Row],[Sum medlemmer]]/Kommuner[[#This Row],[Innbyggere]]</f>
        <v>7.9893030252381741E-3</v>
      </c>
      <c r="Q195">
        <v>322</v>
      </c>
      <c r="R195">
        <v>304</v>
      </c>
      <c r="S195">
        <v>331</v>
      </c>
      <c r="T195">
        <v>388</v>
      </c>
      <c r="U195">
        <v>410</v>
      </c>
      <c r="V195">
        <v>0.27329192546583853</v>
      </c>
      <c r="W195">
        <v>0.23867069486404835</v>
      </c>
    </row>
    <row r="196" spans="1:23" x14ac:dyDescent="0.25">
      <c r="A196">
        <v>39</v>
      </c>
      <c r="B196" t="s">
        <v>201</v>
      </c>
      <c r="C196">
        <v>3907</v>
      </c>
      <c r="D196" t="s">
        <v>205</v>
      </c>
      <c r="E196">
        <v>11</v>
      </c>
      <c r="F196">
        <v>554</v>
      </c>
      <c r="G196">
        <v>477</v>
      </c>
      <c r="H196">
        <v>66758</v>
      </c>
      <c r="I196">
        <v>446</v>
      </c>
      <c r="J196">
        <v>462</v>
      </c>
      <c r="K196">
        <v>518</v>
      </c>
      <c r="L196">
        <v>546</v>
      </c>
      <c r="M196">
        <v>554</v>
      </c>
      <c r="N196">
        <v>0.24215246636771301</v>
      </c>
      <c r="O196">
        <v>6.9498069498069498E-2</v>
      </c>
      <c r="P196">
        <f>Kommuner[[#This Row],[Sum medlemmer]]/Kommuner[[#This Row],[Innbyggere]]</f>
        <v>8.2986308757002913E-3</v>
      </c>
      <c r="Q196">
        <v>375</v>
      </c>
      <c r="R196">
        <v>388</v>
      </c>
      <c r="S196">
        <v>445</v>
      </c>
      <c r="T196">
        <v>471</v>
      </c>
      <c r="U196">
        <v>477</v>
      </c>
      <c r="V196">
        <v>0.27200000000000002</v>
      </c>
      <c r="W196">
        <v>7.1910112359550568E-2</v>
      </c>
    </row>
    <row r="197" spans="1:23" x14ac:dyDescent="0.25">
      <c r="A197">
        <v>39</v>
      </c>
      <c r="B197" t="s">
        <v>201</v>
      </c>
      <c r="C197">
        <v>3909</v>
      </c>
      <c r="D197" t="s">
        <v>206</v>
      </c>
      <c r="E197">
        <v>16</v>
      </c>
      <c r="F197">
        <v>678</v>
      </c>
      <c r="G197">
        <v>583</v>
      </c>
      <c r="H197">
        <v>48870</v>
      </c>
      <c r="I197">
        <v>541</v>
      </c>
      <c r="J197">
        <v>548</v>
      </c>
      <c r="K197">
        <v>626</v>
      </c>
      <c r="L197">
        <v>673</v>
      </c>
      <c r="M197">
        <v>678</v>
      </c>
      <c r="N197">
        <v>0.25323475046210719</v>
      </c>
      <c r="O197">
        <v>8.3067092651757185E-2</v>
      </c>
      <c r="P197">
        <f>Kommuner[[#This Row],[Sum medlemmer]]/Kommuner[[#This Row],[Innbyggere]]</f>
        <v>1.3873542050337631E-2</v>
      </c>
      <c r="Q197">
        <v>468</v>
      </c>
      <c r="R197">
        <v>479</v>
      </c>
      <c r="S197">
        <v>553</v>
      </c>
      <c r="T197">
        <v>589</v>
      </c>
      <c r="U197">
        <v>583</v>
      </c>
      <c r="V197">
        <v>0.24572649572649571</v>
      </c>
      <c r="W197">
        <v>5.4249547920433995E-2</v>
      </c>
    </row>
    <row r="198" spans="1:23" x14ac:dyDescent="0.25">
      <c r="A198">
        <v>39</v>
      </c>
      <c r="B198" t="s">
        <v>201</v>
      </c>
      <c r="C198">
        <v>3911</v>
      </c>
      <c r="D198" t="s">
        <v>207</v>
      </c>
      <c r="E198">
        <v>3</v>
      </c>
      <c r="F198">
        <v>228</v>
      </c>
      <c r="G198">
        <v>186</v>
      </c>
      <c r="H198">
        <v>27569</v>
      </c>
      <c r="I198">
        <v>204</v>
      </c>
      <c r="J198">
        <v>223</v>
      </c>
      <c r="K198">
        <v>247</v>
      </c>
      <c r="L198">
        <v>241</v>
      </c>
      <c r="M198">
        <v>228</v>
      </c>
      <c r="N198">
        <v>0.11764705882352941</v>
      </c>
      <c r="O198">
        <v>-7.6923076923076927E-2</v>
      </c>
      <c r="P198">
        <f>Kommuner[[#This Row],[Sum medlemmer]]/Kommuner[[#This Row],[Innbyggere]]</f>
        <v>8.2701585113714674E-3</v>
      </c>
      <c r="Q198">
        <v>180</v>
      </c>
      <c r="R198">
        <v>197</v>
      </c>
      <c r="S198">
        <v>216</v>
      </c>
      <c r="T198">
        <v>201</v>
      </c>
      <c r="U198">
        <v>186</v>
      </c>
      <c r="V198">
        <v>3.3333333333333333E-2</v>
      </c>
      <c r="W198">
        <v>-0.1388888888888889</v>
      </c>
    </row>
    <row r="199" spans="1:23" x14ac:dyDescent="0.25">
      <c r="A199">
        <v>40</v>
      </c>
      <c r="B199" t="s">
        <v>208</v>
      </c>
      <c r="C199">
        <v>4001</v>
      </c>
      <c r="D199" t="s">
        <v>209</v>
      </c>
      <c r="E199">
        <v>10</v>
      </c>
      <c r="F199">
        <v>486</v>
      </c>
      <c r="G199">
        <v>429</v>
      </c>
      <c r="H199">
        <v>37289</v>
      </c>
      <c r="I199">
        <v>441</v>
      </c>
      <c r="J199">
        <v>424</v>
      </c>
      <c r="K199">
        <v>449</v>
      </c>
      <c r="L199">
        <v>439</v>
      </c>
      <c r="M199">
        <v>486</v>
      </c>
      <c r="N199">
        <v>0.10204081632653061</v>
      </c>
      <c r="O199">
        <v>8.2405345211581285E-2</v>
      </c>
      <c r="P199">
        <f>Kommuner[[#This Row],[Sum medlemmer]]/Kommuner[[#This Row],[Innbyggere]]</f>
        <v>1.3033334227252004E-2</v>
      </c>
      <c r="Q199">
        <v>378</v>
      </c>
      <c r="R199">
        <v>370</v>
      </c>
      <c r="S199">
        <v>383</v>
      </c>
      <c r="T199">
        <v>370</v>
      </c>
      <c r="U199">
        <v>429</v>
      </c>
      <c r="V199">
        <v>0.13492063492063491</v>
      </c>
      <c r="W199">
        <v>0.12010443864229765</v>
      </c>
    </row>
    <row r="200" spans="1:23" x14ac:dyDescent="0.25">
      <c r="A200">
        <v>40</v>
      </c>
      <c r="B200" t="s">
        <v>208</v>
      </c>
      <c r="C200">
        <v>4003</v>
      </c>
      <c r="D200" t="s">
        <v>210</v>
      </c>
      <c r="E200">
        <v>13</v>
      </c>
      <c r="F200">
        <v>651</v>
      </c>
      <c r="G200">
        <v>560</v>
      </c>
      <c r="H200">
        <v>56866</v>
      </c>
      <c r="I200">
        <v>527</v>
      </c>
      <c r="J200">
        <v>542</v>
      </c>
      <c r="K200">
        <v>582</v>
      </c>
      <c r="L200">
        <v>621</v>
      </c>
      <c r="M200">
        <v>651</v>
      </c>
      <c r="N200">
        <v>0.23529411764705882</v>
      </c>
      <c r="O200">
        <v>0.11855670103092783</v>
      </c>
      <c r="P200">
        <f>Kommuner[[#This Row],[Sum medlemmer]]/Kommuner[[#This Row],[Innbyggere]]</f>
        <v>1.1447965392325819E-2</v>
      </c>
      <c r="Q200">
        <v>443</v>
      </c>
      <c r="R200">
        <v>448</v>
      </c>
      <c r="S200">
        <v>484</v>
      </c>
      <c r="T200">
        <v>521</v>
      </c>
      <c r="U200">
        <v>560</v>
      </c>
      <c r="V200">
        <v>0.26410835214446954</v>
      </c>
      <c r="W200">
        <v>0.15702479338842976</v>
      </c>
    </row>
    <row r="201" spans="1:23" x14ac:dyDescent="0.25">
      <c r="A201">
        <v>40</v>
      </c>
      <c r="B201" t="s">
        <v>208</v>
      </c>
      <c r="C201">
        <v>4005</v>
      </c>
      <c r="D201" t="s">
        <v>211</v>
      </c>
      <c r="E201">
        <v>3</v>
      </c>
      <c r="F201">
        <v>64</v>
      </c>
      <c r="G201">
        <v>54</v>
      </c>
      <c r="H201">
        <v>13333</v>
      </c>
      <c r="I201">
        <v>37</v>
      </c>
      <c r="J201">
        <v>37</v>
      </c>
      <c r="K201">
        <v>37</v>
      </c>
      <c r="L201">
        <v>47</v>
      </c>
      <c r="M201">
        <v>64</v>
      </c>
      <c r="N201">
        <v>0.72972972972972971</v>
      </c>
      <c r="O201">
        <v>0.72972972972972971</v>
      </c>
      <c r="P201">
        <f>Kommuner[[#This Row],[Sum medlemmer]]/Kommuner[[#This Row],[Innbyggere]]</f>
        <v>4.8001200030000747E-3</v>
      </c>
      <c r="Q201">
        <v>36</v>
      </c>
      <c r="R201">
        <v>36</v>
      </c>
      <c r="S201">
        <v>36</v>
      </c>
      <c r="T201">
        <v>44</v>
      </c>
      <c r="U201">
        <v>54</v>
      </c>
      <c r="V201">
        <v>0.5</v>
      </c>
      <c r="W201">
        <v>0.5</v>
      </c>
    </row>
    <row r="202" spans="1:23" x14ac:dyDescent="0.25">
      <c r="A202">
        <v>40</v>
      </c>
      <c r="B202" t="s">
        <v>208</v>
      </c>
      <c r="C202">
        <v>4010</v>
      </c>
      <c r="D202" t="s">
        <v>212</v>
      </c>
      <c r="E202">
        <v>1</v>
      </c>
      <c r="F202">
        <v>15</v>
      </c>
      <c r="G202">
        <v>12</v>
      </c>
      <c r="H202">
        <v>2389</v>
      </c>
      <c r="I202">
        <v>13</v>
      </c>
      <c r="J202">
        <v>4</v>
      </c>
      <c r="K202">
        <v>3</v>
      </c>
      <c r="L202">
        <v>16</v>
      </c>
      <c r="M202">
        <v>15</v>
      </c>
      <c r="N202">
        <v>0.15384615384615385</v>
      </c>
      <c r="O202">
        <v>4</v>
      </c>
      <c r="P202">
        <f>Kommuner[[#This Row],[Sum medlemmer]]/Kommuner[[#This Row],[Innbyggere]]</f>
        <v>6.2787777312683134E-3</v>
      </c>
      <c r="Q202">
        <v>9</v>
      </c>
      <c r="R202">
        <v>0</v>
      </c>
      <c r="S202">
        <v>0</v>
      </c>
      <c r="T202">
        <v>12</v>
      </c>
      <c r="U202">
        <v>12</v>
      </c>
      <c r="V202">
        <v>0.33333333333333331</v>
      </c>
      <c r="W202">
        <v>0</v>
      </c>
    </row>
    <row r="203" spans="1:23" x14ac:dyDescent="0.25">
      <c r="A203">
        <v>40</v>
      </c>
      <c r="B203" t="s">
        <v>208</v>
      </c>
      <c r="C203">
        <v>4012</v>
      </c>
      <c r="D203" t="s">
        <v>213</v>
      </c>
      <c r="E203">
        <v>7</v>
      </c>
      <c r="F203">
        <v>304</v>
      </c>
      <c r="G203">
        <v>250</v>
      </c>
      <c r="H203">
        <v>14310</v>
      </c>
      <c r="I203">
        <v>237</v>
      </c>
      <c r="J203">
        <v>228</v>
      </c>
      <c r="K203">
        <v>242</v>
      </c>
      <c r="L203">
        <v>272</v>
      </c>
      <c r="M203">
        <v>304</v>
      </c>
      <c r="N203">
        <v>0.28270042194092826</v>
      </c>
      <c r="O203">
        <v>0.256198347107438</v>
      </c>
      <c r="P203">
        <f>Kommuner[[#This Row],[Sum medlemmer]]/Kommuner[[#This Row],[Innbyggere]]</f>
        <v>2.1243885394828792E-2</v>
      </c>
      <c r="Q203">
        <v>201</v>
      </c>
      <c r="R203">
        <v>195</v>
      </c>
      <c r="S203">
        <v>205</v>
      </c>
      <c r="T203">
        <v>222</v>
      </c>
      <c r="U203">
        <v>250</v>
      </c>
      <c r="V203">
        <v>0.24378109452736318</v>
      </c>
      <c r="W203">
        <v>0.21951219512195122</v>
      </c>
    </row>
    <row r="204" spans="1:23" x14ac:dyDescent="0.25">
      <c r="A204">
        <v>40</v>
      </c>
      <c r="B204" t="s">
        <v>208</v>
      </c>
      <c r="C204">
        <v>4014</v>
      </c>
      <c r="D204" t="s">
        <v>214</v>
      </c>
      <c r="E204">
        <v>4</v>
      </c>
      <c r="F204">
        <v>123</v>
      </c>
      <c r="G204">
        <v>91</v>
      </c>
      <c r="H204">
        <v>10446</v>
      </c>
      <c r="I204">
        <v>111</v>
      </c>
      <c r="J204">
        <v>120</v>
      </c>
      <c r="K204">
        <v>118</v>
      </c>
      <c r="L204">
        <v>124</v>
      </c>
      <c r="M204">
        <v>123</v>
      </c>
      <c r="N204">
        <v>0.10810810810810811</v>
      </c>
      <c r="O204">
        <v>4.2372881355932202E-2</v>
      </c>
      <c r="P204">
        <f>Kommuner[[#This Row],[Sum medlemmer]]/Kommuner[[#This Row],[Innbyggere]]</f>
        <v>1.1774842044801838E-2</v>
      </c>
      <c r="Q204">
        <v>87</v>
      </c>
      <c r="R204">
        <v>96</v>
      </c>
      <c r="S204">
        <v>90</v>
      </c>
      <c r="T204">
        <v>92</v>
      </c>
      <c r="U204">
        <v>91</v>
      </c>
      <c r="V204">
        <v>4.5977011494252873E-2</v>
      </c>
      <c r="W204">
        <v>1.1111111111111112E-2</v>
      </c>
    </row>
    <row r="205" spans="1:23" x14ac:dyDescent="0.25">
      <c r="A205">
        <v>40</v>
      </c>
      <c r="B205" t="s">
        <v>208</v>
      </c>
      <c r="C205">
        <v>4016</v>
      </c>
      <c r="D205" t="s">
        <v>215</v>
      </c>
      <c r="E205">
        <v>2</v>
      </c>
      <c r="F205">
        <v>36</v>
      </c>
      <c r="G205">
        <v>29</v>
      </c>
      <c r="H205">
        <v>4067</v>
      </c>
      <c r="I205">
        <v>18</v>
      </c>
      <c r="J205">
        <v>27</v>
      </c>
      <c r="K205">
        <v>37</v>
      </c>
      <c r="L205">
        <v>37</v>
      </c>
      <c r="M205">
        <v>36</v>
      </c>
      <c r="N205">
        <v>1</v>
      </c>
      <c r="O205">
        <v>-2.7027027027027029E-2</v>
      </c>
      <c r="P205">
        <f>Kommuner[[#This Row],[Sum medlemmer]]/Kommuner[[#This Row],[Innbyggere]]</f>
        <v>8.8517334644701261E-3</v>
      </c>
      <c r="Q205">
        <v>11</v>
      </c>
      <c r="R205">
        <v>20</v>
      </c>
      <c r="S205">
        <v>30</v>
      </c>
      <c r="T205">
        <v>29</v>
      </c>
      <c r="U205">
        <v>29</v>
      </c>
      <c r="V205">
        <v>1.6363636363636365</v>
      </c>
      <c r="W205">
        <v>-3.3333333333333333E-2</v>
      </c>
    </row>
    <row r="206" spans="1:23" x14ac:dyDescent="0.25">
      <c r="A206">
        <v>40</v>
      </c>
      <c r="B206" t="s">
        <v>208</v>
      </c>
      <c r="C206">
        <v>4018</v>
      </c>
      <c r="D206" t="s">
        <v>216</v>
      </c>
      <c r="E206">
        <v>1</v>
      </c>
      <c r="F206">
        <v>69</v>
      </c>
      <c r="G206">
        <v>58</v>
      </c>
      <c r="H206">
        <v>6558</v>
      </c>
      <c r="I206">
        <v>63</v>
      </c>
      <c r="J206">
        <v>72</v>
      </c>
      <c r="K206">
        <v>74</v>
      </c>
      <c r="L206">
        <v>63</v>
      </c>
      <c r="M206">
        <v>69</v>
      </c>
      <c r="N206">
        <v>9.5238095238095233E-2</v>
      </c>
      <c r="O206">
        <v>-6.7567567567567571E-2</v>
      </c>
      <c r="P206">
        <f>Kommuner[[#This Row],[Sum medlemmer]]/Kommuner[[#This Row],[Innbyggere]]</f>
        <v>1.0521500457456541E-2</v>
      </c>
      <c r="Q206">
        <v>47</v>
      </c>
      <c r="R206">
        <v>59</v>
      </c>
      <c r="S206">
        <v>61</v>
      </c>
      <c r="T206">
        <v>51</v>
      </c>
      <c r="U206">
        <v>58</v>
      </c>
      <c r="V206">
        <v>0.23404255319148937</v>
      </c>
      <c r="W206">
        <v>-4.9180327868852458E-2</v>
      </c>
    </row>
    <row r="207" spans="1:23" x14ac:dyDescent="0.25">
      <c r="A207">
        <v>40</v>
      </c>
      <c r="B207" t="s">
        <v>208</v>
      </c>
      <c r="C207">
        <v>4020</v>
      </c>
      <c r="D207" t="s">
        <v>217</v>
      </c>
      <c r="E207">
        <v>1</v>
      </c>
      <c r="F207">
        <v>70</v>
      </c>
      <c r="G207">
        <v>64</v>
      </c>
      <c r="H207">
        <v>11135</v>
      </c>
      <c r="I207">
        <v>84</v>
      </c>
      <c r="J207">
        <v>89</v>
      </c>
      <c r="K207">
        <v>77</v>
      </c>
      <c r="L207">
        <v>75</v>
      </c>
      <c r="M207">
        <v>70</v>
      </c>
      <c r="N207">
        <v>-0.16666666666666666</v>
      </c>
      <c r="O207">
        <v>-9.0909090909090912E-2</v>
      </c>
      <c r="P207">
        <f>Kommuner[[#This Row],[Sum medlemmer]]/Kommuner[[#This Row],[Innbyggere]]</f>
        <v>6.2864840592725636E-3</v>
      </c>
      <c r="Q207">
        <v>77</v>
      </c>
      <c r="R207">
        <v>80</v>
      </c>
      <c r="S207">
        <v>68</v>
      </c>
      <c r="T207">
        <v>67</v>
      </c>
      <c r="U207">
        <v>64</v>
      </c>
      <c r="V207">
        <v>-0.16883116883116883</v>
      </c>
      <c r="W207">
        <v>-5.8823529411764705E-2</v>
      </c>
    </row>
    <row r="208" spans="1:23" x14ac:dyDescent="0.25">
      <c r="A208">
        <v>40</v>
      </c>
      <c r="B208" t="s">
        <v>208</v>
      </c>
      <c r="C208">
        <v>4022</v>
      </c>
      <c r="D208" t="s">
        <v>218</v>
      </c>
      <c r="E208">
        <v>1</v>
      </c>
      <c r="F208">
        <v>36</v>
      </c>
      <c r="G208">
        <v>32</v>
      </c>
      <c r="H208">
        <v>2981</v>
      </c>
      <c r="I208">
        <v>42</v>
      </c>
      <c r="J208">
        <v>49</v>
      </c>
      <c r="K208">
        <v>47</v>
      </c>
      <c r="L208">
        <v>42</v>
      </c>
      <c r="M208">
        <v>36</v>
      </c>
      <c r="N208">
        <v>-0.14285714285714285</v>
      </c>
      <c r="O208">
        <v>-0.23404255319148937</v>
      </c>
      <c r="P208">
        <f>Kommuner[[#This Row],[Sum medlemmer]]/Kommuner[[#This Row],[Innbyggere]]</f>
        <v>1.2076484401207649E-2</v>
      </c>
      <c r="Q208">
        <v>40</v>
      </c>
      <c r="R208">
        <v>45</v>
      </c>
      <c r="S208">
        <v>43</v>
      </c>
      <c r="T208">
        <v>37</v>
      </c>
      <c r="U208">
        <v>32</v>
      </c>
      <c r="V208">
        <v>-0.2</v>
      </c>
      <c r="W208">
        <v>-0.2558139534883721</v>
      </c>
    </row>
    <row r="209" spans="1:23" x14ac:dyDescent="0.25">
      <c r="A209">
        <v>40</v>
      </c>
      <c r="B209" t="s">
        <v>208</v>
      </c>
      <c r="C209">
        <v>4024</v>
      </c>
      <c r="D209" t="s">
        <v>219</v>
      </c>
      <c r="E209">
        <v>1</v>
      </c>
      <c r="F209">
        <v>29</v>
      </c>
      <c r="G209">
        <v>25</v>
      </c>
      <c r="H209">
        <v>1646</v>
      </c>
      <c r="I209">
        <v>15</v>
      </c>
      <c r="J209">
        <v>18</v>
      </c>
      <c r="K209">
        <v>19</v>
      </c>
      <c r="L209">
        <v>15</v>
      </c>
      <c r="M209">
        <v>29</v>
      </c>
      <c r="N209">
        <v>0.93333333333333335</v>
      </c>
      <c r="O209">
        <v>0.52631578947368418</v>
      </c>
      <c r="P209">
        <f>Kommuner[[#This Row],[Sum medlemmer]]/Kommuner[[#This Row],[Innbyggere]]</f>
        <v>1.7618469015795869E-2</v>
      </c>
      <c r="Q209">
        <v>14</v>
      </c>
      <c r="R209">
        <v>17</v>
      </c>
      <c r="S209">
        <v>18</v>
      </c>
      <c r="T209">
        <v>12</v>
      </c>
      <c r="U209">
        <v>25</v>
      </c>
      <c r="V209">
        <v>0.7857142857142857</v>
      </c>
      <c r="W209">
        <v>0.3888888888888889</v>
      </c>
    </row>
    <row r="210" spans="1:23" x14ac:dyDescent="0.25">
      <c r="A210">
        <v>40</v>
      </c>
      <c r="B210" t="s">
        <v>208</v>
      </c>
      <c r="C210">
        <v>4026</v>
      </c>
      <c r="D210" t="s">
        <v>220</v>
      </c>
      <c r="E210">
        <v>1</v>
      </c>
      <c r="F210">
        <v>19</v>
      </c>
      <c r="G210">
        <v>18</v>
      </c>
      <c r="H210">
        <v>5529</v>
      </c>
      <c r="I210">
        <v>21</v>
      </c>
      <c r="J210">
        <v>21</v>
      </c>
      <c r="K210">
        <v>22</v>
      </c>
      <c r="L210">
        <v>19</v>
      </c>
      <c r="M210">
        <v>19</v>
      </c>
      <c r="N210">
        <v>-9.5238095238095233E-2</v>
      </c>
      <c r="O210">
        <v>-0.13636363636363635</v>
      </c>
      <c r="P210">
        <f>Kommuner[[#This Row],[Sum medlemmer]]/Kommuner[[#This Row],[Innbyggere]]</f>
        <v>3.4364261168384879E-3</v>
      </c>
      <c r="Q210">
        <v>19</v>
      </c>
      <c r="R210">
        <v>20</v>
      </c>
      <c r="S210">
        <v>20</v>
      </c>
      <c r="T210">
        <v>18</v>
      </c>
      <c r="U210">
        <v>18</v>
      </c>
      <c r="V210">
        <v>-5.2631578947368418E-2</v>
      </c>
      <c r="W210">
        <v>-0.1</v>
      </c>
    </row>
    <row r="211" spans="1:23" x14ac:dyDescent="0.25">
      <c r="A211">
        <v>40</v>
      </c>
      <c r="B211" t="s">
        <v>208</v>
      </c>
      <c r="C211">
        <v>4028</v>
      </c>
      <c r="D211" t="s">
        <v>221</v>
      </c>
      <c r="E211">
        <v>1</v>
      </c>
      <c r="F211">
        <v>27</v>
      </c>
      <c r="G211">
        <v>25</v>
      </c>
      <c r="H211">
        <v>2473</v>
      </c>
      <c r="I211">
        <v>31</v>
      </c>
      <c r="J211">
        <v>24</v>
      </c>
      <c r="K211">
        <v>21</v>
      </c>
      <c r="L211">
        <v>21</v>
      </c>
      <c r="M211">
        <v>27</v>
      </c>
      <c r="N211">
        <v>-0.12903225806451613</v>
      </c>
      <c r="O211">
        <v>0.2857142857142857</v>
      </c>
      <c r="P211">
        <f>Kommuner[[#This Row],[Sum medlemmer]]/Kommuner[[#This Row],[Innbyggere]]</f>
        <v>1.0917913465426607E-2</v>
      </c>
      <c r="Q211">
        <v>23</v>
      </c>
      <c r="R211">
        <v>19</v>
      </c>
      <c r="S211">
        <v>18</v>
      </c>
      <c r="T211">
        <v>19</v>
      </c>
      <c r="U211">
        <v>25</v>
      </c>
      <c r="V211">
        <v>8.6956521739130432E-2</v>
      </c>
      <c r="W211">
        <v>0.3888888888888889</v>
      </c>
    </row>
    <row r="212" spans="1:23" x14ac:dyDescent="0.25">
      <c r="A212">
        <v>40</v>
      </c>
      <c r="B212" t="s">
        <v>208</v>
      </c>
      <c r="C212">
        <v>4030</v>
      </c>
      <c r="D212" t="s">
        <v>222</v>
      </c>
      <c r="E212">
        <v>1</v>
      </c>
      <c r="F212">
        <v>0</v>
      </c>
      <c r="G212">
        <v>0</v>
      </c>
      <c r="H212">
        <v>1486</v>
      </c>
      <c r="I212">
        <v>1</v>
      </c>
      <c r="J212">
        <v>0</v>
      </c>
      <c r="K212">
        <v>0</v>
      </c>
      <c r="L212">
        <v>0</v>
      </c>
      <c r="M212">
        <v>0</v>
      </c>
      <c r="N212">
        <v>-1</v>
      </c>
      <c r="O212">
        <v>0</v>
      </c>
      <c r="P212">
        <f>Kommuner[[#This Row],[Sum medlemmer]]/Kommuner[[#This Row],[Innbyggere]]</f>
        <v>0</v>
      </c>
      <c r="Q212">
        <v>0</v>
      </c>
      <c r="R212">
        <v>0</v>
      </c>
      <c r="S212">
        <v>0</v>
      </c>
      <c r="T212">
        <v>0</v>
      </c>
      <c r="U212">
        <v>0</v>
      </c>
      <c r="V212">
        <v>0</v>
      </c>
      <c r="W212">
        <v>0</v>
      </c>
    </row>
    <row r="213" spans="1:23" x14ac:dyDescent="0.25">
      <c r="A213">
        <v>40</v>
      </c>
      <c r="B213" t="s">
        <v>208</v>
      </c>
      <c r="C213">
        <v>4032</v>
      </c>
      <c r="D213" t="s">
        <v>223</v>
      </c>
      <c r="E213">
        <v>1</v>
      </c>
      <c r="F213">
        <v>20</v>
      </c>
      <c r="G213">
        <v>18</v>
      </c>
      <c r="H213">
        <v>1256</v>
      </c>
      <c r="I213">
        <v>28</v>
      </c>
      <c r="J213">
        <v>23</v>
      </c>
      <c r="K213">
        <v>22</v>
      </c>
      <c r="L213">
        <v>21</v>
      </c>
      <c r="M213">
        <v>20</v>
      </c>
      <c r="N213">
        <v>-0.2857142857142857</v>
      </c>
      <c r="O213">
        <v>-9.0909090909090912E-2</v>
      </c>
      <c r="P213">
        <f>Kommuner[[#This Row],[Sum medlemmer]]/Kommuner[[#This Row],[Innbyggere]]</f>
        <v>1.5923566878980892E-2</v>
      </c>
      <c r="Q213">
        <v>23</v>
      </c>
      <c r="R213">
        <v>20</v>
      </c>
      <c r="S213">
        <v>19</v>
      </c>
      <c r="T213">
        <v>18</v>
      </c>
      <c r="U213">
        <v>18</v>
      </c>
      <c r="V213">
        <v>-0.21739130434782608</v>
      </c>
      <c r="W213">
        <v>-5.2631578947368418E-2</v>
      </c>
    </row>
    <row r="214" spans="1:23" x14ac:dyDescent="0.25">
      <c r="A214">
        <v>40</v>
      </c>
      <c r="B214" t="s">
        <v>208</v>
      </c>
      <c r="C214">
        <v>4034</v>
      </c>
      <c r="D214" t="s">
        <v>224</v>
      </c>
      <c r="E214">
        <v>2</v>
      </c>
      <c r="F214">
        <v>50</v>
      </c>
      <c r="G214">
        <v>38</v>
      </c>
      <c r="H214">
        <v>2238</v>
      </c>
      <c r="I214">
        <v>25</v>
      </c>
      <c r="J214">
        <v>52</v>
      </c>
      <c r="K214">
        <v>47</v>
      </c>
      <c r="L214">
        <v>50</v>
      </c>
      <c r="M214">
        <v>50</v>
      </c>
      <c r="N214">
        <v>1</v>
      </c>
      <c r="O214">
        <v>6.3829787234042548E-2</v>
      </c>
      <c r="P214">
        <f>Kommuner[[#This Row],[Sum medlemmer]]/Kommuner[[#This Row],[Innbyggere]]</f>
        <v>2.2341376228775692E-2</v>
      </c>
      <c r="Q214">
        <v>18</v>
      </c>
      <c r="R214">
        <v>43</v>
      </c>
      <c r="S214">
        <v>33</v>
      </c>
      <c r="T214">
        <v>37</v>
      </c>
      <c r="U214">
        <v>38</v>
      </c>
      <c r="V214">
        <v>1.1111111111111112</v>
      </c>
      <c r="W214">
        <v>0.15151515151515152</v>
      </c>
    </row>
    <row r="215" spans="1:23" x14ac:dyDescent="0.25">
      <c r="A215">
        <v>40</v>
      </c>
      <c r="B215" t="s">
        <v>208</v>
      </c>
      <c r="C215">
        <v>4036</v>
      </c>
      <c r="D215" t="s">
        <v>225</v>
      </c>
      <c r="E215">
        <v>0</v>
      </c>
      <c r="F215">
        <v>0</v>
      </c>
      <c r="G215">
        <v>0</v>
      </c>
      <c r="H215">
        <v>3861</v>
      </c>
      <c r="I215">
        <v>0</v>
      </c>
      <c r="J215">
        <v>0</v>
      </c>
      <c r="K215">
        <v>0</v>
      </c>
      <c r="L215">
        <v>0</v>
      </c>
      <c r="M215">
        <v>0</v>
      </c>
      <c r="N215">
        <v>0</v>
      </c>
      <c r="O215">
        <v>0</v>
      </c>
      <c r="P215">
        <f>Kommuner[[#This Row],[Sum medlemmer]]/Kommuner[[#This Row],[Innbyggere]]</f>
        <v>0</v>
      </c>
      <c r="Q215">
        <v>0</v>
      </c>
      <c r="R215">
        <v>0</v>
      </c>
      <c r="S215">
        <v>0</v>
      </c>
      <c r="T215">
        <v>0</v>
      </c>
      <c r="U215">
        <v>0</v>
      </c>
      <c r="V215">
        <v>0</v>
      </c>
      <c r="W215">
        <v>0</v>
      </c>
    </row>
    <row r="216" spans="1:23" x14ac:dyDescent="0.25">
      <c r="A216">
        <v>42</v>
      </c>
      <c r="B216" t="s">
        <v>226</v>
      </c>
      <c r="C216">
        <v>4201</v>
      </c>
      <c r="D216" t="s">
        <v>227</v>
      </c>
      <c r="E216">
        <v>2</v>
      </c>
      <c r="F216">
        <v>58</v>
      </c>
      <c r="G216">
        <v>51</v>
      </c>
      <c r="H216">
        <v>6687</v>
      </c>
      <c r="I216">
        <v>59</v>
      </c>
      <c r="J216">
        <v>59</v>
      </c>
      <c r="K216">
        <v>67</v>
      </c>
      <c r="L216">
        <v>54</v>
      </c>
      <c r="M216">
        <v>58</v>
      </c>
      <c r="N216">
        <v>-1.6949152542372881E-2</v>
      </c>
      <c r="O216">
        <v>-0.13432835820895522</v>
      </c>
      <c r="P216">
        <f>Kommuner[[#This Row],[Sum medlemmer]]/Kommuner[[#This Row],[Innbyggere]]</f>
        <v>8.6735456856587411E-3</v>
      </c>
      <c r="Q216">
        <v>44</v>
      </c>
      <c r="R216">
        <v>46</v>
      </c>
      <c r="S216">
        <v>55</v>
      </c>
      <c r="T216">
        <v>47</v>
      </c>
      <c r="U216">
        <v>51</v>
      </c>
      <c r="V216">
        <v>0.15909090909090909</v>
      </c>
      <c r="W216">
        <v>-7.2727272727272724E-2</v>
      </c>
    </row>
    <row r="217" spans="1:23" x14ac:dyDescent="0.25">
      <c r="A217">
        <v>42</v>
      </c>
      <c r="B217" t="s">
        <v>226</v>
      </c>
      <c r="C217">
        <v>4202</v>
      </c>
      <c r="D217" t="s">
        <v>228</v>
      </c>
      <c r="E217">
        <v>4</v>
      </c>
      <c r="F217">
        <v>155</v>
      </c>
      <c r="G217">
        <v>134</v>
      </c>
      <c r="H217">
        <v>25419</v>
      </c>
      <c r="I217">
        <v>131</v>
      </c>
      <c r="J217">
        <v>139</v>
      </c>
      <c r="K217">
        <v>147</v>
      </c>
      <c r="L217">
        <v>157</v>
      </c>
      <c r="M217">
        <v>155</v>
      </c>
      <c r="N217">
        <v>0.18320610687022901</v>
      </c>
      <c r="O217">
        <v>5.4421768707482991E-2</v>
      </c>
      <c r="P217">
        <f>Kommuner[[#This Row],[Sum medlemmer]]/Kommuner[[#This Row],[Innbyggere]]</f>
        <v>6.0978008576261849E-3</v>
      </c>
      <c r="Q217">
        <v>110</v>
      </c>
      <c r="R217">
        <v>116</v>
      </c>
      <c r="S217">
        <v>126</v>
      </c>
      <c r="T217">
        <v>136</v>
      </c>
      <c r="U217">
        <v>134</v>
      </c>
      <c r="V217">
        <v>0.21818181818181817</v>
      </c>
      <c r="W217">
        <v>6.3492063492063489E-2</v>
      </c>
    </row>
    <row r="218" spans="1:23" x14ac:dyDescent="0.25">
      <c r="A218">
        <v>42</v>
      </c>
      <c r="B218" t="s">
        <v>226</v>
      </c>
      <c r="C218">
        <v>4203</v>
      </c>
      <c r="D218" t="s">
        <v>229</v>
      </c>
      <c r="E218">
        <v>9</v>
      </c>
      <c r="F218">
        <v>375</v>
      </c>
      <c r="G218">
        <v>318</v>
      </c>
      <c r="H218">
        <v>46568</v>
      </c>
      <c r="I218">
        <v>292</v>
      </c>
      <c r="J218">
        <v>330</v>
      </c>
      <c r="K218">
        <v>341</v>
      </c>
      <c r="L218">
        <v>368</v>
      </c>
      <c r="M218">
        <v>375</v>
      </c>
      <c r="N218">
        <v>0.28424657534246578</v>
      </c>
      <c r="O218">
        <v>9.9706744868035185E-2</v>
      </c>
      <c r="P218">
        <f>Kommuner[[#This Row],[Sum medlemmer]]/Kommuner[[#This Row],[Innbyggere]]</f>
        <v>8.0527400790242221E-3</v>
      </c>
      <c r="Q218">
        <v>249</v>
      </c>
      <c r="R218">
        <v>287</v>
      </c>
      <c r="S218">
        <v>293</v>
      </c>
      <c r="T218">
        <v>311</v>
      </c>
      <c r="U218">
        <v>318</v>
      </c>
      <c r="V218">
        <v>0.27710843373493976</v>
      </c>
      <c r="W218">
        <v>8.5324232081911269E-2</v>
      </c>
    </row>
    <row r="219" spans="1:23" x14ac:dyDescent="0.25">
      <c r="A219">
        <v>42</v>
      </c>
      <c r="B219" t="s">
        <v>226</v>
      </c>
      <c r="C219">
        <v>4204</v>
      </c>
      <c r="D219" t="s">
        <v>230</v>
      </c>
      <c r="E219">
        <v>17</v>
      </c>
      <c r="F219">
        <v>965</v>
      </c>
      <c r="G219">
        <v>797</v>
      </c>
      <c r="H219">
        <v>118221</v>
      </c>
      <c r="I219">
        <v>734</v>
      </c>
      <c r="J219">
        <v>747</v>
      </c>
      <c r="K219">
        <v>824</v>
      </c>
      <c r="L219">
        <v>897</v>
      </c>
      <c r="M219">
        <v>965</v>
      </c>
      <c r="N219">
        <v>0.31471389645776565</v>
      </c>
      <c r="O219">
        <v>0.17111650485436894</v>
      </c>
      <c r="P219">
        <f>Kommuner[[#This Row],[Sum medlemmer]]/Kommuner[[#This Row],[Innbyggere]]</f>
        <v>8.1626783735546139E-3</v>
      </c>
      <c r="Q219">
        <v>626</v>
      </c>
      <c r="R219">
        <v>623</v>
      </c>
      <c r="S219">
        <v>680</v>
      </c>
      <c r="T219">
        <v>732</v>
      </c>
      <c r="U219">
        <v>797</v>
      </c>
      <c r="V219">
        <v>0.2731629392971246</v>
      </c>
      <c r="W219">
        <v>0.17205882352941176</v>
      </c>
    </row>
    <row r="220" spans="1:23" x14ac:dyDescent="0.25">
      <c r="A220">
        <v>42</v>
      </c>
      <c r="B220" t="s">
        <v>226</v>
      </c>
      <c r="C220">
        <v>4205</v>
      </c>
      <c r="D220" t="s">
        <v>231</v>
      </c>
      <c r="E220">
        <v>5</v>
      </c>
      <c r="F220">
        <v>279</v>
      </c>
      <c r="G220">
        <v>238</v>
      </c>
      <c r="H220">
        <v>23768</v>
      </c>
      <c r="I220">
        <v>336</v>
      </c>
      <c r="J220">
        <v>305</v>
      </c>
      <c r="K220">
        <v>289</v>
      </c>
      <c r="L220">
        <v>296</v>
      </c>
      <c r="M220">
        <v>279</v>
      </c>
      <c r="N220">
        <v>-0.16964285714285715</v>
      </c>
      <c r="O220">
        <v>-3.4602076124567477E-2</v>
      </c>
      <c r="P220">
        <f>Kommuner[[#This Row],[Sum medlemmer]]/Kommuner[[#This Row],[Innbyggere]]</f>
        <v>1.1738471894984854E-2</v>
      </c>
      <c r="Q220">
        <v>271</v>
      </c>
      <c r="R220">
        <v>245</v>
      </c>
      <c r="S220">
        <v>236</v>
      </c>
      <c r="T220">
        <v>241</v>
      </c>
      <c r="U220">
        <v>238</v>
      </c>
      <c r="V220">
        <v>-0.12177121771217712</v>
      </c>
      <c r="W220">
        <v>8.4745762711864406E-3</v>
      </c>
    </row>
    <row r="221" spans="1:23" x14ac:dyDescent="0.25">
      <c r="A221">
        <v>42</v>
      </c>
      <c r="B221" t="s">
        <v>226</v>
      </c>
      <c r="C221">
        <v>4206</v>
      </c>
      <c r="D221" t="s">
        <v>232</v>
      </c>
      <c r="E221">
        <v>1</v>
      </c>
      <c r="F221">
        <v>65</v>
      </c>
      <c r="G221">
        <v>44</v>
      </c>
      <c r="H221">
        <v>9880</v>
      </c>
      <c r="I221">
        <v>53</v>
      </c>
      <c r="J221">
        <v>75</v>
      </c>
      <c r="K221">
        <v>89</v>
      </c>
      <c r="L221">
        <v>59</v>
      </c>
      <c r="M221">
        <v>65</v>
      </c>
      <c r="N221">
        <v>0.22641509433962265</v>
      </c>
      <c r="O221">
        <v>-0.2696629213483146</v>
      </c>
      <c r="P221">
        <f>Kommuner[[#This Row],[Sum medlemmer]]/Kommuner[[#This Row],[Innbyggere]]</f>
        <v>6.5789473684210523E-3</v>
      </c>
      <c r="Q221">
        <v>42</v>
      </c>
      <c r="R221">
        <v>62</v>
      </c>
      <c r="S221">
        <v>77</v>
      </c>
      <c r="T221">
        <v>42</v>
      </c>
      <c r="U221">
        <v>44</v>
      </c>
      <c r="V221">
        <v>4.7619047619047616E-2</v>
      </c>
      <c r="W221">
        <v>-0.42857142857142855</v>
      </c>
    </row>
    <row r="222" spans="1:23" x14ac:dyDescent="0.25">
      <c r="A222">
        <v>42</v>
      </c>
      <c r="B222" t="s">
        <v>226</v>
      </c>
      <c r="C222">
        <v>4207</v>
      </c>
      <c r="D222" t="s">
        <v>233</v>
      </c>
      <c r="E222">
        <v>5</v>
      </c>
      <c r="F222">
        <v>124</v>
      </c>
      <c r="G222">
        <v>115</v>
      </c>
      <c r="H222">
        <v>9329</v>
      </c>
      <c r="I222">
        <v>89</v>
      </c>
      <c r="J222">
        <v>106</v>
      </c>
      <c r="K222">
        <v>109</v>
      </c>
      <c r="L222">
        <v>107</v>
      </c>
      <c r="M222">
        <v>124</v>
      </c>
      <c r="N222">
        <v>0.39325842696629215</v>
      </c>
      <c r="O222">
        <v>0.13761467889908258</v>
      </c>
      <c r="P222">
        <f>Kommuner[[#This Row],[Sum medlemmer]]/Kommuner[[#This Row],[Innbyggere]]</f>
        <v>1.3291885518276342E-2</v>
      </c>
      <c r="Q222">
        <v>80</v>
      </c>
      <c r="R222">
        <v>96</v>
      </c>
      <c r="S222">
        <v>99</v>
      </c>
      <c r="T222">
        <v>97</v>
      </c>
      <c r="U222">
        <v>115</v>
      </c>
      <c r="V222">
        <v>0.4375</v>
      </c>
      <c r="W222">
        <v>0.16161616161616163</v>
      </c>
    </row>
    <row r="223" spans="1:23" x14ac:dyDescent="0.25">
      <c r="A223">
        <v>42</v>
      </c>
      <c r="B223" t="s">
        <v>226</v>
      </c>
      <c r="C223">
        <v>4211</v>
      </c>
      <c r="D223" t="s">
        <v>234</v>
      </c>
      <c r="E223">
        <v>2</v>
      </c>
      <c r="F223">
        <v>43</v>
      </c>
      <c r="G223">
        <v>31</v>
      </c>
      <c r="H223">
        <v>2492</v>
      </c>
      <c r="I223">
        <v>43</v>
      </c>
      <c r="J223">
        <v>54</v>
      </c>
      <c r="K223">
        <v>45</v>
      </c>
      <c r="L223">
        <v>44</v>
      </c>
      <c r="M223">
        <v>43</v>
      </c>
      <c r="N223">
        <v>0</v>
      </c>
      <c r="O223">
        <v>-4.4444444444444446E-2</v>
      </c>
      <c r="P223">
        <f>Kommuner[[#This Row],[Sum medlemmer]]/Kommuner[[#This Row],[Innbyggere]]</f>
        <v>1.7255216693418941E-2</v>
      </c>
      <c r="Q223">
        <v>35</v>
      </c>
      <c r="R223">
        <v>45</v>
      </c>
      <c r="S223">
        <v>37</v>
      </c>
      <c r="T223">
        <v>34</v>
      </c>
      <c r="U223">
        <v>31</v>
      </c>
      <c r="V223">
        <v>-0.11428571428571428</v>
      </c>
      <c r="W223">
        <v>-0.16216216216216217</v>
      </c>
    </row>
    <row r="224" spans="1:23" x14ac:dyDescent="0.25">
      <c r="A224">
        <v>42</v>
      </c>
      <c r="B224" t="s">
        <v>226</v>
      </c>
      <c r="C224">
        <v>4212</v>
      </c>
      <c r="D224" t="s">
        <v>235</v>
      </c>
      <c r="E224">
        <v>0</v>
      </c>
      <c r="F224">
        <v>0</v>
      </c>
      <c r="G224">
        <v>0</v>
      </c>
      <c r="H224">
        <v>2285</v>
      </c>
      <c r="I224">
        <v>0</v>
      </c>
      <c r="J224">
        <v>0</v>
      </c>
      <c r="K224">
        <v>0</v>
      </c>
      <c r="L224">
        <v>0</v>
      </c>
      <c r="M224">
        <v>0</v>
      </c>
      <c r="N224">
        <v>0</v>
      </c>
      <c r="O224">
        <v>0</v>
      </c>
      <c r="P224">
        <f>Kommuner[[#This Row],[Sum medlemmer]]/Kommuner[[#This Row],[Innbyggere]]</f>
        <v>0</v>
      </c>
      <c r="Q224">
        <v>0</v>
      </c>
      <c r="R224">
        <v>0</v>
      </c>
      <c r="S224">
        <v>0</v>
      </c>
      <c r="T224">
        <v>0</v>
      </c>
      <c r="U224">
        <v>0</v>
      </c>
      <c r="V224">
        <v>0</v>
      </c>
      <c r="W224">
        <v>0</v>
      </c>
    </row>
    <row r="225" spans="1:23" x14ac:dyDescent="0.25">
      <c r="A225">
        <v>42</v>
      </c>
      <c r="B225" t="s">
        <v>226</v>
      </c>
      <c r="C225">
        <v>4213</v>
      </c>
      <c r="D225" t="s">
        <v>236</v>
      </c>
      <c r="E225">
        <v>2</v>
      </c>
      <c r="F225">
        <v>19</v>
      </c>
      <c r="G225">
        <v>13</v>
      </c>
      <c r="H225">
        <v>6464</v>
      </c>
      <c r="I225">
        <v>27</v>
      </c>
      <c r="J225">
        <v>27</v>
      </c>
      <c r="K225">
        <v>26</v>
      </c>
      <c r="L225">
        <v>25</v>
      </c>
      <c r="M225">
        <v>19</v>
      </c>
      <c r="N225">
        <v>-0.29629629629629628</v>
      </c>
      <c r="O225">
        <v>-0.26923076923076922</v>
      </c>
      <c r="P225">
        <f>Kommuner[[#This Row],[Sum medlemmer]]/Kommuner[[#This Row],[Innbyggere]]</f>
        <v>2.9393564356435644E-3</v>
      </c>
      <c r="Q225">
        <v>22</v>
      </c>
      <c r="R225">
        <v>22</v>
      </c>
      <c r="S225">
        <v>20</v>
      </c>
      <c r="T225">
        <v>18</v>
      </c>
      <c r="U225">
        <v>13</v>
      </c>
      <c r="V225">
        <v>-0.40909090909090912</v>
      </c>
      <c r="W225">
        <v>-0.35</v>
      </c>
    </row>
    <row r="226" spans="1:23" x14ac:dyDescent="0.25">
      <c r="A226">
        <v>42</v>
      </c>
      <c r="B226" t="s">
        <v>226</v>
      </c>
      <c r="C226">
        <v>4214</v>
      </c>
      <c r="D226" t="s">
        <v>237</v>
      </c>
      <c r="E226">
        <v>2</v>
      </c>
      <c r="F226">
        <v>89</v>
      </c>
      <c r="G226">
        <v>80</v>
      </c>
      <c r="H226">
        <v>6260</v>
      </c>
      <c r="I226">
        <v>55</v>
      </c>
      <c r="J226">
        <v>68</v>
      </c>
      <c r="K226">
        <v>82</v>
      </c>
      <c r="L226">
        <v>92</v>
      </c>
      <c r="M226">
        <v>89</v>
      </c>
      <c r="N226">
        <v>0.61818181818181817</v>
      </c>
      <c r="O226">
        <v>8.5365853658536592E-2</v>
      </c>
      <c r="P226">
        <f>Kommuner[[#This Row],[Sum medlemmer]]/Kommuner[[#This Row],[Innbyggere]]</f>
        <v>1.4217252396166134E-2</v>
      </c>
      <c r="Q226">
        <v>44</v>
      </c>
      <c r="R226">
        <v>61</v>
      </c>
      <c r="S226">
        <v>74</v>
      </c>
      <c r="T226">
        <v>83</v>
      </c>
      <c r="U226">
        <v>80</v>
      </c>
      <c r="V226">
        <v>0.81818181818181823</v>
      </c>
      <c r="W226">
        <v>8.1081081081081086E-2</v>
      </c>
    </row>
    <row r="227" spans="1:23" x14ac:dyDescent="0.25">
      <c r="A227">
        <v>42</v>
      </c>
      <c r="B227" t="s">
        <v>226</v>
      </c>
      <c r="C227">
        <v>4215</v>
      </c>
      <c r="D227" t="s">
        <v>238</v>
      </c>
      <c r="E227">
        <v>2</v>
      </c>
      <c r="F227">
        <v>112</v>
      </c>
      <c r="G227">
        <v>88</v>
      </c>
      <c r="H227">
        <v>11734</v>
      </c>
      <c r="I227">
        <v>108</v>
      </c>
      <c r="J227">
        <v>105</v>
      </c>
      <c r="K227">
        <v>105</v>
      </c>
      <c r="L227">
        <v>118</v>
      </c>
      <c r="M227">
        <v>112</v>
      </c>
      <c r="N227">
        <v>3.7037037037037035E-2</v>
      </c>
      <c r="O227">
        <v>6.6666666666666666E-2</v>
      </c>
      <c r="P227">
        <f>Kommuner[[#This Row],[Sum medlemmer]]/Kommuner[[#This Row],[Innbyggere]]</f>
        <v>9.5449122208965398E-3</v>
      </c>
      <c r="Q227">
        <v>80</v>
      </c>
      <c r="R227">
        <v>81</v>
      </c>
      <c r="S227">
        <v>91</v>
      </c>
      <c r="T227">
        <v>98</v>
      </c>
      <c r="U227">
        <v>88</v>
      </c>
      <c r="V227">
        <v>0.1</v>
      </c>
      <c r="W227">
        <v>-3.2967032967032968E-2</v>
      </c>
    </row>
    <row r="228" spans="1:23" x14ac:dyDescent="0.25">
      <c r="A228">
        <v>42</v>
      </c>
      <c r="B228" t="s">
        <v>226</v>
      </c>
      <c r="C228">
        <v>4216</v>
      </c>
      <c r="D228" t="s">
        <v>239</v>
      </c>
      <c r="E228">
        <v>0</v>
      </c>
      <c r="F228">
        <v>0</v>
      </c>
      <c r="G228">
        <v>0</v>
      </c>
      <c r="H228">
        <v>5413</v>
      </c>
      <c r="I228">
        <v>0</v>
      </c>
      <c r="J228">
        <v>0</v>
      </c>
      <c r="K228">
        <v>0</v>
      </c>
      <c r="L228">
        <v>0</v>
      </c>
      <c r="M228">
        <v>0</v>
      </c>
      <c r="N228">
        <v>0</v>
      </c>
      <c r="O228">
        <v>0</v>
      </c>
      <c r="P228">
        <f>Kommuner[[#This Row],[Sum medlemmer]]/Kommuner[[#This Row],[Innbyggere]]</f>
        <v>0</v>
      </c>
      <c r="Q228">
        <v>0</v>
      </c>
      <c r="R228">
        <v>0</v>
      </c>
      <c r="S228">
        <v>0</v>
      </c>
      <c r="T228">
        <v>0</v>
      </c>
      <c r="U228">
        <v>0</v>
      </c>
      <c r="V228">
        <v>0</v>
      </c>
      <c r="W228">
        <v>0</v>
      </c>
    </row>
    <row r="229" spans="1:23" x14ac:dyDescent="0.25">
      <c r="A229">
        <v>42</v>
      </c>
      <c r="B229" t="s">
        <v>226</v>
      </c>
      <c r="C229">
        <v>4217</v>
      </c>
      <c r="D229" t="s">
        <v>240</v>
      </c>
      <c r="E229">
        <v>0</v>
      </c>
      <c r="F229">
        <v>0</v>
      </c>
      <c r="G229">
        <v>0</v>
      </c>
      <c r="H229">
        <v>1778</v>
      </c>
      <c r="I229">
        <v>0</v>
      </c>
      <c r="J229">
        <v>0</v>
      </c>
      <c r="K229">
        <v>0</v>
      </c>
      <c r="L229">
        <v>0</v>
      </c>
      <c r="M229">
        <v>0</v>
      </c>
      <c r="N229">
        <v>0</v>
      </c>
      <c r="O229">
        <v>0</v>
      </c>
      <c r="P229">
        <f>Kommuner[[#This Row],[Sum medlemmer]]/Kommuner[[#This Row],[Innbyggere]]</f>
        <v>0</v>
      </c>
      <c r="Q229">
        <v>0</v>
      </c>
      <c r="R229">
        <v>0</v>
      </c>
      <c r="S229">
        <v>0</v>
      </c>
      <c r="T229">
        <v>0</v>
      </c>
      <c r="U229">
        <v>0</v>
      </c>
      <c r="V229">
        <v>0</v>
      </c>
      <c r="W229">
        <v>0</v>
      </c>
    </row>
    <row r="230" spans="1:23" x14ac:dyDescent="0.25">
      <c r="A230">
        <v>42</v>
      </c>
      <c r="B230" t="s">
        <v>226</v>
      </c>
      <c r="C230">
        <v>4218</v>
      </c>
      <c r="D230" t="s">
        <v>241</v>
      </c>
      <c r="E230">
        <v>1</v>
      </c>
      <c r="F230">
        <v>10</v>
      </c>
      <c r="G230">
        <v>10</v>
      </c>
      <c r="H230">
        <v>1399</v>
      </c>
      <c r="I230">
        <v>11</v>
      </c>
      <c r="J230">
        <v>10</v>
      </c>
      <c r="K230">
        <v>10</v>
      </c>
      <c r="L230">
        <v>10</v>
      </c>
      <c r="M230">
        <v>10</v>
      </c>
      <c r="N230">
        <v>-9.0909090909090912E-2</v>
      </c>
      <c r="O230">
        <v>0</v>
      </c>
      <c r="P230">
        <f>Kommuner[[#This Row],[Sum medlemmer]]/Kommuner[[#This Row],[Innbyggere]]</f>
        <v>7.1479628305932807E-3</v>
      </c>
      <c r="Q230">
        <v>11</v>
      </c>
      <c r="R230">
        <v>10</v>
      </c>
      <c r="S230">
        <v>10</v>
      </c>
      <c r="T230">
        <v>10</v>
      </c>
      <c r="U230">
        <v>10</v>
      </c>
      <c r="V230">
        <v>-9.0909090909090912E-2</v>
      </c>
      <c r="W230">
        <v>0</v>
      </c>
    </row>
    <row r="231" spans="1:23" x14ac:dyDescent="0.25">
      <c r="A231">
        <v>42</v>
      </c>
      <c r="B231" t="s">
        <v>226</v>
      </c>
      <c r="C231">
        <v>4219</v>
      </c>
      <c r="D231" t="s">
        <v>242</v>
      </c>
      <c r="E231">
        <v>1</v>
      </c>
      <c r="F231">
        <v>7</v>
      </c>
      <c r="G231">
        <v>7</v>
      </c>
      <c r="H231">
        <v>3828</v>
      </c>
      <c r="I231">
        <v>18</v>
      </c>
      <c r="J231">
        <v>8</v>
      </c>
      <c r="K231">
        <v>8</v>
      </c>
      <c r="L231">
        <v>7</v>
      </c>
      <c r="M231">
        <v>7</v>
      </c>
      <c r="N231">
        <v>-0.61111111111111116</v>
      </c>
      <c r="O231">
        <v>-0.125</v>
      </c>
      <c r="P231">
        <f>Kommuner[[#This Row],[Sum medlemmer]]/Kommuner[[#This Row],[Innbyggere]]</f>
        <v>1.8286311389759666E-3</v>
      </c>
      <c r="Q231">
        <v>17</v>
      </c>
      <c r="R231">
        <v>8</v>
      </c>
      <c r="S231">
        <v>8</v>
      </c>
      <c r="T231">
        <v>7</v>
      </c>
      <c r="U231">
        <v>7</v>
      </c>
      <c r="V231">
        <v>-0.58823529411764708</v>
      </c>
      <c r="W231">
        <v>-0.125</v>
      </c>
    </row>
    <row r="232" spans="1:23" x14ac:dyDescent="0.25">
      <c r="A232">
        <v>42</v>
      </c>
      <c r="B232" t="s">
        <v>226</v>
      </c>
      <c r="C232">
        <v>4220</v>
      </c>
      <c r="D232" t="s">
        <v>243</v>
      </c>
      <c r="E232">
        <v>1</v>
      </c>
      <c r="F232">
        <v>32</v>
      </c>
      <c r="G232">
        <v>31</v>
      </c>
      <c r="H232">
        <v>1162</v>
      </c>
      <c r="I232">
        <v>17</v>
      </c>
      <c r="J232">
        <v>14</v>
      </c>
      <c r="K232">
        <v>31</v>
      </c>
      <c r="L232">
        <v>35</v>
      </c>
      <c r="M232">
        <v>32</v>
      </c>
      <c r="N232">
        <v>0.88235294117647056</v>
      </c>
      <c r="O232">
        <v>3.2258064516129031E-2</v>
      </c>
      <c r="P232">
        <f>Kommuner[[#This Row],[Sum medlemmer]]/Kommuner[[#This Row],[Innbyggere]]</f>
        <v>2.7538726333907058E-2</v>
      </c>
      <c r="Q232">
        <v>12</v>
      </c>
      <c r="R232">
        <v>13</v>
      </c>
      <c r="S232">
        <v>30</v>
      </c>
      <c r="T232">
        <v>34</v>
      </c>
      <c r="U232">
        <v>31</v>
      </c>
      <c r="V232">
        <v>1.5833333333333333</v>
      </c>
      <c r="W232">
        <v>3.3333333333333333E-2</v>
      </c>
    </row>
    <row r="233" spans="1:23" x14ac:dyDescent="0.25">
      <c r="A233">
        <v>42</v>
      </c>
      <c r="B233" t="s">
        <v>226</v>
      </c>
      <c r="C233">
        <v>4221</v>
      </c>
      <c r="D233" t="s">
        <v>244</v>
      </c>
      <c r="E233">
        <v>0</v>
      </c>
      <c r="F233">
        <v>0</v>
      </c>
      <c r="G233">
        <v>0</v>
      </c>
      <c r="H233">
        <v>1205</v>
      </c>
      <c r="I233">
        <v>0</v>
      </c>
      <c r="J233">
        <v>0</v>
      </c>
      <c r="K233">
        <v>0</v>
      </c>
      <c r="L233">
        <v>0</v>
      </c>
      <c r="M233">
        <v>0</v>
      </c>
      <c r="N233">
        <v>0</v>
      </c>
      <c r="O233">
        <v>0</v>
      </c>
      <c r="P233">
        <f>Kommuner[[#This Row],[Sum medlemmer]]/Kommuner[[#This Row],[Innbyggere]]</f>
        <v>0</v>
      </c>
      <c r="Q233">
        <v>0</v>
      </c>
      <c r="R233">
        <v>0</v>
      </c>
      <c r="S233">
        <v>0</v>
      </c>
      <c r="T233">
        <v>0</v>
      </c>
      <c r="U233">
        <v>0</v>
      </c>
      <c r="V233">
        <v>0</v>
      </c>
      <c r="W233">
        <v>0</v>
      </c>
    </row>
    <row r="234" spans="1:23" x14ac:dyDescent="0.25">
      <c r="A234">
        <v>42</v>
      </c>
      <c r="B234" t="s">
        <v>226</v>
      </c>
      <c r="C234">
        <v>4222</v>
      </c>
      <c r="D234" t="s">
        <v>245</v>
      </c>
      <c r="E234">
        <v>1</v>
      </c>
      <c r="F234">
        <v>10</v>
      </c>
      <c r="G234">
        <v>6</v>
      </c>
      <c r="H234">
        <v>1039</v>
      </c>
      <c r="I234">
        <v>11</v>
      </c>
      <c r="J234">
        <v>12</v>
      </c>
      <c r="K234">
        <v>9</v>
      </c>
      <c r="L234">
        <v>10</v>
      </c>
      <c r="M234">
        <v>10</v>
      </c>
      <c r="N234">
        <v>-9.0909090909090912E-2</v>
      </c>
      <c r="O234">
        <v>0.1111111111111111</v>
      </c>
      <c r="P234">
        <f>Kommuner[[#This Row],[Sum medlemmer]]/Kommuner[[#This Row],[Innbyggere]]</f>
        <v>9.6246390760346481E-3</v>
      </c>
      <c r="Q234">
        <v>6</v>
      </c>
      <c r="R234">
        <v>7</v>
      </c>
      <c r="S234">
        <v>5</v>
      </c>
      <c r="T234">
        <v>6</v>
      </c>
      <c r="U234">
        <v>6</v>
      </c>
      <c r="V234">
        <v>0</v>
      </c>
      <c r="W234">
        <v>0.2</v>
      </c>
    </row>
    <row r="235" spans="1:23" x14ac:dyDescent="0.25">
      <c r="A235">
        <v>42</v>
      </c>
      <c r="B235" t="s">
        <v>226</v>
      </c>
      <c r="C235">
        <v>4223</v>
      </c>
      <c r="D235" t="s">
        <v>246</v>
      </c>
      <c r="E235">
        <v>3</v>
      </c>
      <c r="F235">
        <v>124</v>
      </c>
      <c r="G235">
        <v>103</v>
      </c>
      <c r="H235">
        <v>15622</v>
      </c>
      <c r="I235">
        <v>93</v>
      </c>
      <c r="J235">
        <v>87</v>
      </c>
      <c r="K235">
        <v>119</v>
      </c>
      <c r="L235">
        <v>114</v>
      </c>
      <c r="M235">
        <v>124</v>
      </c>
      <c r="N235">
        <v>0.33333333333333331</v>
      </c>
      <c r="O235">
        <v>4.2016806722689079E-2</v>
      </c>
      <c r="P235">
        <f>Kommuner[[#This Row],[Sum medlemmer]]/Kommuner[[#This Row],[Innbyggere]]</f>
        <v>7.9375240046088841E-3</v>
      </c>
      <c r="Q235">
        <v>82</v>
      </c>
      <c r="R235">
        <v>72</v>
      </c>
      <c r="S235">
        <v>92</v>
      </c>
      <c r="T235">
        <v>86</v>
      </c>
      <c r="U235">
        <v>103</v>
      </c>
      <c r="V235">
        <v>0.25609756097560976</v>
      </c>
      <c r="W235">
        <v>0.11956521739130435</v>
      </c>
    </row>
    <row r="236" spans="1:23" x14ac:dyDescent="0.25">
      <c r="A236">
        <v>42</v>
      </c>
      <c r="B236" t="s">
        <v>226</v>
      </c>
      <c r="C236">
        <v>4224</v>
      </c>
      <c r="D236" t="s">
        <v>247</v>
      </c>
      <c r="E236">
        <v>0</v>
      </c>
      <c r="F236">
        <v>0</v>
      </c>
      <c r="G236">
        <v>0</v>
      </c>
      <c r="H236">
        <v>915</v>
      </c>
      <c r="I236">
        <v>0</v>
      </c>
      <c r="J236">
        <v>0</v>
      </c>
      <c r="K236">
        <v>0</v>
      </c>
      <c r="L236">
        <v>0</v>
      </c>
      <c r="M236">
        <v>0</v>
      </c>
      <c r="N236">
        <v>0</v>
      </c>
      <c r="O236">
        <v>0</v>
      </c>
      <c r="P236">
        <f>Kommuner[[#This Row],[Sum medlemmer]]/Kommuner[[#This Row],[Innbyggere]]</f>
        <v>0</v>
      </c>
      <c r="Q236">
        <v>0</v>
      </c>
      <c r="R236">
        <v>0</v>
      </c>
      <c r="S236">
        <v>0</v>
      </c>
      <c r="T236">
        <v>0</v>
      </c>
      <c r="U236">
        <v>0</v>
      </c>
      <c r="V236">
        <v>0</v>
      </c>
      <c r="W236">
        <v>0</v>
      </c>
    </row>
    <row r="237" spans="1:23" x14ac:dyDescent="0.25">
      <c r="A237">
        <v>42</v>
      </c>
      <c r="B237" t="s">
        <v>226</v>
      </c>
      <c r="C237">
        <v>4225</v>
      </c>
      <c r="D237" t="s">
        <v>248</v>
      </c>
      <c r="E237">
        <v>0</v>
      </c>
      <c r="F237">
        <v>0</v>
      </c>
      <c r="G237">
        <v>0</v>
      </c>
      <c r="H237">
        <v>10869</v>
      </c>
      <c r="I237">
        <v>0</v>
      </c>
      <c r="J237">
        <v>0</v>
      </c>
      <c r="K237">
        <v>0</v>
      </c>
      <c r="L237">
        <v>0</v>
      </c>
      <c r="M237">
        <v>0</v>
      </c>
      <c r="N237">
        <v>0</v>
      </c>
      <c r="O237">
        <v>0</v>
      </c>
      <c r="P237">
        <f>Kommuner[[#This Row],[Sum medlemmer]]/Kommuner[[#This Row],[Innbyggere]]</f>
        <v>0</v>
      </c>
      <c r="Q237">
        <v>0</v>
      </c>
      <c r="R237">
        <v>0</v>
      </c>
      <c r="S237">
        <v>0</v>
      </c>
      <c r="T237">
        <v>0</v>
      </c>
      <c r="U237">
        <v>0</v>
      </c>
      <c r="V237">
        <v>0</v>
      </c>
      <c r="W237">
        <v>0</v>
      </c>
    </row>
    <row r="238" spans="1:23" x14ac:dyDescent="0.25">
      <c r="A238">
        <v>42</v>
      </c>
      <c r="B238" t="s">
        <v>226</v>
      </c>
      <c r="C238">
        <v>4226</v>
      </c>
      <c r="D238" t="s">
        <v>249</v>
      </c>
      <c r="E238">
        <v>0</v>
      </c>
      <c r="F238">
        <v>0</v>
      </c>
      <c r="G238">
        <v>0</v>
      </c>
      <c r="H238">
        <v>1786</v>
      </c>
      <c r="I238">
        <v>0</v>
      </c>
      <c r="J238">
        <v>0</v>
      </c>
      <c r="K238">
        <v>0</v>
      </c>
      <c r="L238">
        <v>0</v>
      </c>
      <c r="M238">
        <v>0</v>
      </c>
      <c r="N238">
        <v>0</v>
      </c>
      <c r="O238">
        <v>0</v>
      </c>
      <c r="P238">
        <f>Kommuner[[#This Row],[Sum medlemmer]]/Kommuner[[#This Row],[Innbyggere]]</f>
        <v>0</v>
      </c>
      <c r="Q238">
        <v>0</v>
      </c>
      <c r="R238">
        <v>0</v>
      </c>
      <c r="S238">
        <v>0</v>
      </c>
      <c r="T238">
        <v>0</v>
      </c>
      <c r="U238">
        <v>0</v>
      </c>
      <c r="V238">
        <v>0</v>
      </c>
      <c r="W238">
        <v>0</v>
      </c>
    </row>
    <row r="239" spans="1:23" x14ac:dyDescent="0.25">
      <c r="A239">
        <v>42</v>
      </c>
      <c r="B239" t="s">
        <v>226</v>
      </c>
      <c r="C239">
        <v>4227</v>
      </c>
      <c r="D239" t="s">
        <v>250</v>
      </c>
      <c r="E239">
        <v>3</v>
      </c>
      <c r="F239">
        <v>94</v>
      </c>
      <c r="G239">
        <v>77</v>
      </c>
      <c r="H239">
        <v>6163</v>
      </c>
      <c r="I239">
        <v>85</v>
      </c>
      <c r="J239">
        <v>86</v>
      </c>
      <c r="K239">
        <v>100</v>
      </c>
      <c r="L239">
        <v>102</v>
      </c>
      <c r="M239">
        <v>94</v>
      </c>
      <c r="N239">
        <v>0.10588235294117647</v>
      </c>
      <c r="O239">
        <v>-0.06</v>
      </c>
      <c r="P239">
        <f>Kommuner[[#This Row],[Sum medlemmer]]/Kommuner[[#This Row],[Innbyggere]]</f>
        <v>1.5252312185623885E-2</v>
      </c>
      <c r="Q239">
        <v>68</v>
      </c>
      <c r="R239">
        <v>72</v>
      </c>
      <c r="S239">
        <v>84</v>
      </c>
      <c r="T239">
        <v>87</v>
      </c>
      <c r="U239">
        <v>77</v>
      </c>
      <c r="V239">
        <v>0.13235294117647059</v>
      </c>
      <c r="W239">
        <v>-8.3333333333333329E-2</v>
      </c>
    </row>
    <row r="240" spans="1:23" x14ac:dyDescent="0.25">
      <c r="A240">
        <v>42</v>
      </c>
      <c r="B240" t="s">
        <v>226</v>
      </c>
      <c r="C240">
        <v>4228</v>
      </c>
      <c r="D240" t="s">
        <v>251</v>
      </c>
      <c r="E240">
        <v>1</v>
      </c>
      <c r="F240">
        <v>0</v>
      </c>
      <c r="G240">
        <v>0</v>
      </c>
      <c r="H240">
        <v>1902</v>
      </c>
      <c r="I240">
        <v>31</v>
      </c>
      <c r="J240">
        <v>20</v>
      </c>
      <c r="K240">
        <v>0</v>
      </c>
      <c r="L240">
        <v>0</v>
      </c>
      <c r="M240">
        <v>0</v>
      </c>
      <c r="N240">
        <v>-1</v>
      </c>
      <c r="O240">
        <v>0</v>
      </c>
      <c r="P240">
        <f>Kommuner[[#This Row],[Sum medlemmer]]/Kommuner[[#This Row],[Innbyggere]]</f>
        <v>0</v>
      </c>
      <c r="Q240">
        <v>28</v>
      </c>
      <c r="R240">
        <v>17</v>
      </c>
      <c r="S240">
        <v>0</v>
      </c>
      <c r="T240">
        <v>0</v>
      </c>
      <c r="U240">
        <v>0</v>
      </c>
      <c r="V240">
        <v>-1</v>
      </c>
      <c r="W240">
        <v>0</v>
      </c>
    </row>
    <row r="241" spans="1:23" x14ac:dyDescent="0.25">
      <c r="A241">
        <v>46</v>
      </c>
      <c r="B241" t="s">
        <v>252</v>
      </c>
      <c r="C241">
        <v>4601</v>
      </c>
      <c r="D241" t="s">
        <v>253</v>
      </c>
      <c r="E241">
        <v>67</v>
      </c>
      <c r="F241">
        <v>3010</v>
      </c>
      <c r="G241">
        <v>2597</v>
      </c>
      <c r="H241">
        <v>293709</v>
      </c>
      <c r="I241">
        <v>2604</v>
      </c>
      <c r="J241">
        <v>2876</v>
      </c>
      <c r="K241">
        <v>2893</v>
      </c>
      <c r="L241">
        <v>2903</v>
      </c>
      <c r="M241">
        <v>3010</v>
      </c>
      <c r="N241">
        <v>0.15591397849462366</v>
      </c>
      <c r="O241">
        <v>4.0442447286553752E-2</v>
      </c>
      <c r="P241">
        <f>Kommuner[[#This Row],[Sum medlemmer]]/Kommuner[[#This Row],[Innbyggere]]</f>
        <v>1.0248238903132012E-2</v>
      </c>
      <c r="Q241">
        <v>2268</v>
      </c>
      <c r="R241">
        <v>2528</v>
      </c>
      <c r="S241">
        <v>2510</v>
      </c>
      <c r="T241">
        <v>2506</v>
      </c>
      <c r="U241">
        <v>2597</v>
      </c>
      <c r="V241">
        <v>0.14506172839506173</v>
      </c>
      <c r="W241">
        <v>3.4661354581673305E-2</v>
      </c>
    </row>
    <row r="242" spans="1:23" x14ac:dyDescent="0.25">
      <c r="A242">
        <v>46</v>
      </c>
      <c r="B242" t="s">
        <v>252</v>
      </c>
      <c r="C242">
        <v>4602</v>
      </c>
      <c r="D242" t="s">
        <v>254</v>
      </c>
      <c r="E242">
        <v>10</v>
      </c>
      <c r="F242">
        <v>377</v>
      </c>
      <c r="G242">
        <v>326</v>
      </c>
      <c r="H242">
        <v>17419</v>
      </c>
      <c r="I242">
        <v>318</v>
      </c>
      <c r="J242">
        <v>343</v>
      </c>
      <c r="K242">
        <v>348</v>
      </c>
      <c r="L242">
        <v>338</v>
      </c>
      <c r="M242">
        <v>377</v>
      </c>
      <c r="N242">
        <v>0.18553459119496854</v>
      </c>
      <c r="O242">
        <v>8.3333333333333329E-2</v>
      </c>
      <c r="P242">
        <f>Kommuner[[#This Row],[Sum medlemmer]]/Kommuner[[#This Row],[Innbyggere]]</f>
        <v>2.1643033469200299E-2</v>
      </c>
      <c r="Q242">
        <v>278</v>
      </c>
      <c r="R242">
        <v>299</v>
      </c>
      <c r="S242">
        <v>302</v>
      </c>
      <c r="T242">
        <v>289</v>
      </c>
      <c r="U242">
        <v>326</v>
      </c>
      <c r="V242">
        <v>0.17266187050359713</v>
      </c>
      <c r="W242">
        <v>7.9470198675496692E-2</v>
      </c>
    </row>
    <row r="243" spans="1:23" x14ac:dyDescent="0.25">
      <c r="A243">
        <v>46</v>
      </c>
      <c r="B243" t="s">
        <v>252</v>
      </c>
      <c r="C243">
        <v>4611</v>
      </c>
      <c r="D243" t="s">
        <v>255</v>
      </c>
      <c r="E243">
        <v>2</v>
      </c>
      <c r="F243">
        <v>50</v>
      </c>
      <c r="G243">
        <v>42</v>
      </c>
      <c r="H243">
        <v>4093</v>
      </c>
      <c r="I243">
        <v>43</v>
      </c>
      <c r="J243">
        <v>38</v>
      </c>
      <c r="K243">
        <v>36</v>
      </c>
      <c r="L243">
        <v>42</v>
      </c>
      <c r="M243">
        <v>50</v>
      </c>
      <c r="N243">
        <v>0.16279069767441862</v>
      </c>
      <c r="O243">
        <v>0.3888888888888889</v>
      </c>
      <c r="P243">
        <f>Kommuner[[#This Row],[Sum medlemmer]]/Kommuner[[#This Row],[Innbyggere]]</f>
        <v>1.2215978499877839E-2</v>
      </c>
      <c r="Q243">
        <v>36</v>
      </c>
      <c r="R243">
        <v>31</v>
      </c>
      <c r="S243">
        <v>29</v>
      </c>
      <c r="T243">
        <v>34</v>
      </c>
      <c r="U243">
        <v>42</v>
      </c>
      <c r="V243">
        <v>0.16666666666666666</v>
      </c>
      <c r="W243">
        <v>0.44827586206896552</v>
      </c>
    </row>
    <row r="244" spans="1:23" x14ac:dyDescent="0.25">
      <c r="A244">
        <v>46</v>
      </c>
      <c r="B244" t="s">
        <v>252</v>
      </c>
      <c r="C244">
        <v>4612</v>
      </c>
      <c r="D244" t="s">
        <v>256</v>
      </c>
      <c r="E244">
        <v>3</v>
      </c>
      <c r="F244">
        <v>101</v>
      </c>
      <c r="G244">
        <v>89</v>
      </c>
      <c r="H244">
        <v>5752</v>
      </c>
      <c r="I244">
        <v>76</v>
      </c>
      <c r="J244">
        <v>76</v>
      </c>
      <c r="K244">
        <v>88</v>
      </c>
      <c r="L244">
        <v>96</v>
      </c>
      <c r="M244">
        <v>101</v>
      </c>
      <c r="N244">
        <v>0.32894736842105265</v>
      </c>
      <c r="O244">
        <v>0.14772727272727273</v>
      </c>
      <c r="P244">
        <f>Kommuner[[#This Row],[Sum medlemmer]]/Kommuner[[#This Row],[Innbyggere]]</f>
        <v>1.7559109874826149E-2</v>
      </c>
      <c r="Q244">
        <v>61</v>
      </c>
      <c r="R244">
        <v>60</v>
      </c>
      <c r="S244">
        <v>72</v>
      </c>
      <c r="T244">
        <v>84</v>
      </c>
      <c r="U244">
        <v>89</v>
      </c>
      <c r="V244">
        <v>0.45901639344262296</v>
      </c>
      <c r="W244">
        <v>0.2361111111111111</v>
      </c>
    </row>
    <row r="245" spans="1:23" x14ac:dyDescent="0.25">
      <c r="A245">
        <v>46</v>
      </c>
      <c r="B245" t="s">
        <v>252</v>
      </c>
      <c r="C245">
        <v>4613</v>
      </c>
      <c r="D245" t="s">
        <v>257</v>
      </c>
      <c r="E245">
        <v>8</v>
      </c>
      <c r="F245">
        <v>288</v>
      </c>
      <c r="G245">
        <v>231</v>
      </c>
      <c r="H245">
        <v>12365</v>
      </c>
      <c r="I245">
        <v>274</v>
      </c>
      <c r="J245">
        <v>265</v>
      </c>
      <c r="K245">
        <v>265</v>
      </c>
      <c r="L245">
        <v>273</v>
      </c>
      <c r="M245">
        <v>288</v>
      </c>
      <c r="N245">
        <v>5.1094890510948905E-2</v>
      </c>
      <c r="O245">
        <v>8.6792452830188674E-2</v>
      </c>
      <c r="P245">
        <f>Kommuner[[#This Row],[Sum medlemmer]]/Kommuner[[#This Row],[Innbyggere]]</f>
        <v>2.3291548726243429E-2</v>
      </c>
      <c r="Q245">
        <v>213</v>
      </c>
      <c r="R245">
        <v>214</v>
      </c>
      <c r="S245">
        <v>216</v>
      </c>
      <c r="T245">
        <v>220</v>
      </c>
      <c r="U245">
        <v>231</v>
      </c>
      <c r="V245">
        <v>8.4507042253521125E-2</v>
      </c>
      <c r="W245">
        <v>6.9444444444444448E-2</v>
      </c>
    </row>
    <row r="246" spans="1:23" x14ac:dyDescent="0.25">
      <c r="A246">
        <v>46</v>
      </c>
      <c r="B246" t="s">
        <v>252</v>
      </c>
      <c r="C246">
        <v>4614</v>
      </c>
      <c r="D246" t="s">
        <v>258</v>
      </c>
      <c r="E246">
        <v>7</v>
      </c>
      <c r="F246">
        <v>204</v>
      </c>
      <c r="G246">
        <v>170</v>
      </c>
      <c r="H246">
        <v>19350</v>
      </c>
      <c r="I246">
        <v>197</v>
      </c>
      <c r="J246">
        <v>182</v>
      </c>
      <c r="K246">
        <v>205</v>
      </c>
      <c r="L246">
        <v>205</v>
      </c>
      <c r="M246">
        <v>204</v>
      </c>
      <c r="N246">
        <v>3.553299492385787E-2</v>
      </c>
      <c r="O246">
        <v>-4.8780487804878049E-3</v>
      </c>
      <c r="P246">
        <f>Kommuner[[#This Row],[Sum medlemmer]]/Kommuner[[#This Row],[Innbyggere]]</f>
        <v>1.0542635658914728E-2</v>
      </c>
      <c r="Q246">
        <v>169</v>
      </c>
      <c r="R246">
        <v>152</v>
      </c>
      <c r="S246">
        <v>171</v>
      </c>
      <c r="T246">
        <v>172</v>
      </c>
      <c r="U246">
        <v>170</v>
      </c>
      <c r="V246">
        <v>5.9171597633136093E-3</v>
      </c>
      <c r="W246">
        <v>-5.8479532163742687E-3</v>
      </c>
    </row>
    <row r="247" spans="1:23" x14ac:dyDescent="0.25">
      <c r="A247">
        <v>46</v>
      </c>
      <c r="B247" t="s">
        <v>252</v>
      </c>
      <c r="C247">
        <v>4615</v>
      </c>
      <c r="D247" t="s">
        <v>259</v>
      </c>
      <c r="E247">
        <v>2</v>
      </c>
      <c r="F247">
        <v>118</v>
      </c>
      <c r="G247">
        <v>102</v>
      </c>
      <c r="H247">
        <v>3208</v>
      </c>
      <c r="I247">
        <v>77</v>
      </c>
      <c r="J247">
        <v>77</v>
      </c>
      <c r="K247">
        <v>87</v>
      </c>
      <c r="L247">
        <v>95</v>
      </c>
      <c r="M247">
        <v>118</v>
      </c>
      <c r="N247">
        <v>0.53246753246753242</v>
      </c>
      <c r="O247">
        <v>0.35632183908045978</v>
      </c>
      <c r="P247">
        <f>Kommuner[[#This Row],[Sum medlemmer]]/Kommuner[[#This Row],[Innbyggere]]</f>
        <v>3.6783042394014961E-2</v>
      </c>
      <c r="Q247">
        <v>63</v>
      </c>
      <c r="R247">
        <v>68</v>
      </c>
      <c r="S247">
        <v>77</v>
      </c>
      <c r="T247">
        <v>82</v>
      </c>
      <c r="U247">
        <v>102</v>
      </c>
      <c r="V247">
        <v>0.61904761904761907</v>
      </c>
      <c r="W247">
        <v>0.32467532467532467</v>
      </c>
    </row>
    <row r="248" spans="1:23" x14ac:dyDescent="0.25">
      <c r="A248">
        <v>46</v>
      </c>
      <c r="B248" t="s">
        <v>252</v>
      </c>
      <c r="C248">
        <v>4616</v>
      </c>
      <c r="D248" t="s">
        <v>260</v>
      </c>
      <c r="E248">
        <v>3</v>
      </c>
      <c r="F248">
        <v>120</v>
      </c>
      <c r="G248">
        <v>101</v>
      </c>
      <c r="H248">
        <v>2986</v>
      </c>
      <c r="I248">
        <v>107</v>
      </c>
      <c r="J248">
        <v>109</v>
      </c>
      <c r="K248">
        <v>104</v>
      </c>
      <c r="L248">
        <v>107</v>
      </c>
      <c r="M248">
        <v>120</v>
      </c>
      <c r="N248">
        <v>0.12149532710280374</v>
      </c>
      <c r="O248">
        <v>0.15384615384615385</v>
      </c>
      <c r="P248">
        <f>Kommuner[[#This Row],[Sum medlemmer]]/Kommuner[[#This Row],[Innbyggere]]</f>
        <v>4.0187541862022773E-2</v>
      </c>
      <c r="Q248">
        <v>90</v>
      </c>
      <c r="R248">
        <v>91</v>
      </c>
      <c r="S248">
        <v>89</v>
      </c>
      <c r="T248">
        <v>89</v>
      </c>
      <c r="U248">
        <v>101</v>
      </c>
      <c r="V248">
        <v>0.12222222222222222</v>
      </c>
      <c r="W248">
        <v>0.1348314606741573</v>
      </c>
    </row>
    <row r="249" spans="1:23" x14ac:dyDescent="0.25">
      <c r="A249">
        <v>46</v>
      </c>
      <c r="B249" t="s">
        <v>252</v>
      </c>
      <c r="C249">
        <v>4617</v>
      </c>
      <c r="D249" t="s">
        <v>261</v>
      </c>
      <c r="E249">
        <v>6</v>
      </c>
      <c r="F249">
        <v>169</v>
      </c>
      <c r="G249">
        <v>154</v>
      </c>
      <c r="H249">
        <v>13175</v>
      </c>
      <c r="I249">
        <v>171</v>
      </c>
      <c r="J249">
        <v>168</v>
      </c>
      <c r="K249">
        <v>167</v>
      </c>
      <c r="L249">
        <v>176</v>
      </c>
      <c r="M249">
        <v>169</v>
      </c>
      <c r="N249">
        <v>-1.1695906432748537E-2</v>
      </c>
      <c r="O249">
        <v>1.1976047904191617E-2</v>
      </c>
      <c r="P249">
        <f>Kommuner[[#This Row],[Sum medlemmer]]/Kommuner[[#This Row],[Innbyggere]]</f>
        <v>1.2827324478178368E-2</v>
      </c>
      <c r="Q249">
        <v>146</v>
      </c>
      <c r="R249">
        <v>143</v>
      </c>
      <c r="S249">
        <v>145</v>
      </c>
      <c r="T249">
        <v>155</v>
      </c>
      <c r="U249">
        <v>154</v>
      </c>
      <c r="V249">
        <v>5.4794520547945202E-2</v>
      </c>
      <c r="W249">
        <v>6.2068965517241378E-2</v>
      </c>
    </row>
    <row r="250" spans="1:23" x14ac:dyDescent="0.25">
      <c r="A250">
        <v>46</v>
      </c>
      <c r="B250" t="s">
        <v>252</v>
      </c>
      <c r="C250">
        <v>4618</v>
      </c>
      <c r="D250" t="s">
        <v>262</v>
      </c>
      <c r="E250">
        <v>6</v>
      </c>
      <c r="F250">
        <v>170</v>
      </c>
      <c r="G250">
        <v>145</v>
      </c>
      <c r="H250">
        <v>10981</v>
      </c>
      <c r="I250">
        <v>132</v>
      </c>
      <c r="J250">
        <v>125</v>
      </c>
      <c r="K250">
        <v>165</v>
      </c>
      <c r="L250">
        <v>174</v>
      </c>
      <c r="M250">
        <v>170</v>
      </c>
      <c r="N250">
        <v>0.2878787878787879</v>
      </c>
      <c r="O250">
        <v>3.0303030303030304E-2</v>
      </c>
      <c r="P250">
        <f>Kommuner[[#This Row],[Sum medlemmer]]/Kommuner[[#This Row],[Innbyggere]]</f>
        <v>1.5481285857390037E-2</v>
      </c>
      <c r="Q250">
        <v>111</v>
      </c>
      <c r="R250">
        <v>103</v>
      </c>
      <c r="S250">
        <v>146</v>
      </c>
      <c r="T250">
        <v>155</v>
      </c>
      <c r="U250">
        <v>145</v>
      </c>
      <c r="V250">
        <v>0.30630630630630629</v>
      </c>
      <c r="W250">
        <v>-6.8493150684931503E-3</v>
      </c>
    </row>
    <row r="251" spans="1:23" x14ac:dyDescent="0.25">
      <c r="A251">
        <v>46</v>
      </c>
      <c r="B251" t="s">
        <v>252</v>
      </c>
      <c r="C251">
        <v>4619</v>
      </c>
      <c r="D251" t="s">
        <v>263</v>
      </c>
      <c r="E251">
        <v>0</v>
      </c>
      <c r="F251">
        <v>0</v>
      </c>
      <c r="G251">
        <v>0</v>
      </c>
      <c r="H251">
        <v>967</v>
      </c>
      <c r="I251">
        <v>0</v>
      </c>
      <c r="J251">
        <v>0</v>
      </c>
      <c r="K251">
        <v>0</v>
      </c>
      <c r="L251">
        <v>0</v>
      </c>
      <c r="M251">
        <v>0</v>
      </c>
      <c r="N251">
        <v>0</v>
      </c>
      <c r="O251">
        <v>0</v>
      </c>
      <c r="P251">
        <f>Kommuner[[#This Row],[Sum medlemmer]]/Kommuner[[#This Row],[Innbyggere]]</f>
        <v>0</v>
      </c>
      <c r="Q251">
        <v>0</v>
      </c>
      <c r="R251">
        <v>0</v>
      </c>
      <c r="S251">
        <v>0</v>
      </c>
      <c r="T251">
        <v>0</v>
      </c>
      <c r="U251">
        <v>0</v>
      </c>
      <c r="V251">
        <v>0</v>
      </c>
      <c r="W251">
        <v>0</v>
      </c>
    </row>
    <row r="252" spans="1:23" x14ac:dyDescent="0.25">
      <c r="A252">
        <v>46</v>
      </c>
      <c r="B252" t="s">
        <v>252</v>
      </c>
      <c r="C252">
        <v>4620</v>
      </c>
      <c r="D252" t="s">
        <v>264</v>
      </c>
      <c r="E252">
        <v>1</v>
      </c>
      <c r="F252">
        <v>10</v>
      </c>
      <c r="G252">
        <v>10</v>
      </c>
      <c r="H252">
        <v>1100</v>
      </c>
      <c r="I252">
        <v>25</v>
      </c>
      <c r="J252">
        <v>25</v>
      </c>
      <c r="K252">
        <v>13</v>
      </c>
      <c r="L252">
        <v>10</v>
      </c>
      <c r="M252">
        <v>10</v>
      </c>
      <c r="N252">
        <v>-0.6</v>
      </c>
      <c r="O252">
        <v>-0.23076923076923078</v>
      </c>
      <c r="P252">
        <f>Kommuner[[#This Row],[Sum medlemmer]]/Kommuner[[#This Row],[Innbyggere]]</f>
        <v>9.0909090909090905E-3</v>
      </c>
      <c r="Q252">
        <v>23</v>
      </c>
      <c r="R252">
        <v>23</v>
      </c>
      <c r="S252">
        <v>12</v>
      </c>
      <c r="T252">
        <v>10</v>
      </c>
      <c r="U252">
        <v>10</v>
      </c>
      <c r="V252">
        <v>-0.56521739130434778</v>
      </c>
      <c r="W252">
        <v>-0.16666666666666666</v>
      </c>
    </row>
    <row r="253" spans="1:23" x14ac:dyDescent="0.25">
      <c r="A253">
        <v>46</v>
      </c>
      <c r="B253" t="s">
        <v>252</v>
      </c>
      <c r="C253">
        <v>4621</v>
      </c>
      <c r="D253" t="s">
        <v>265</v>
      </c>
      <c r="E253">
        <v>3</v>
      </c>
      <c r="F253">
        <v>116</v>
      </c>
      <c r="G253">
        <v>102</v>
      </c>
      <c r="H253">
        <v>16436</v>
      </c>
      <c r="I253">
        <v>112</v>
      </c>
      <c r="J253">
        <v>107</v>
      </c>
      <c r="K253">
        <v>129</v>
      </c>
      <c r="L253">
        <v>126</v>
      </c>
      <c r="M253">
        <v>116</v>
      </c>
      <c r="N253">
        <v>3.5714285714285712E-2</v>
      </c>
      <c r="O253">
        <v>-0.10077519379844961</v>
      </c>
      <c r="P253">
        <f>Kommuner[[#This Row],[Sum medlemmer]]/Kommuner[[#This Row],[Innbyggere]]</f>
        <v>7.0576782672183017E-3</v>
      </c>
      <c r="Q253">
        <v>101</v>
      </c>
      <c r="R253">
        <v>93</v>
      </c>
      <c r="S253">
        <v>111</v>
      </c>
      <c r="T253">
        <v>109</v>
      </c>
      <c r="U253">
        <v>102</v>
      </c>
      <c r="V253">
        <v>9.9009900990099011E-3</v>
      </c>
      <c r="W253">
        <v>-8.1081081081081086E-2</v>
      </c>
    </row>
    <row r="254" spans="1:23" x14ac:dyDescent="0.25">
      <c r="A254">
        <v>46</v>
      </c>
      <c r="B254" t="s">
        <v>252</v>
      </c>
      <c r="C254">
        <v>4622</v>
      </c>
      <c r="D254" t="s">
        <v>266</v>
      </c>
      <c r="E254">
        <v>7</v>
      </c>
      <c r="F254">
        <v>286</v>
      </c>
      <c r="G254">
        <v>259</v>
      </c>
      <c r="H254">
        <v>8517</v>
      </c>
      <c r="I254">
        <v>201</v>
      </c>
      <c r="J254">
        <v>217</v>
      </c>
      <c r="K254">
        <v>245</v>
      </c>
      <c r="L254">
        <v>269</v>
      </c>
      <c r="M254">
        <v>286</v>
      </c>
      <c r="N254">
        <v>0.4228855721393035</v>
      </c>
      <c r="O254">
        <v>0.16734693877551021</v>
      </c>
      <c r="P254">
        <f>Kommuner[[#This Row],[Sum medlemmer]]/Kommuner[[#This Row],[Innbyggere]]</f>
        <v>3.3579899025478456E-2</v>
      </c>
      <c r="Q254">
        <v>160</v>
      </c>
      <c r="R254">
        <v>184</v>
      </c>
      <c r="S254">
        <v>211</v>
      </c>
      <c r="T254">
        <v>247</v>
      </c>
      <c r="U254">
        <v>259</v>
      </c>
      <c r="V254">
        <v>0.61875000000000002</v>
      </c>
      <c r="W254">
        <v>0.22748815165876776</v>
      </c>
    </row>
    <row r="255" spans="1:23" x14ac:dyDescent="0.25">
      <c r="A255">
        <v>46</v>
      </c>
      <c r="B255" t="s">
        <v>252</v>
      </c>
      <c r="C255">
        <v>4623</v>
      </c>
      <c r="D255" t="s">
        <v>267</v>
      </c>
      <c r="E255">
        <v>2</v>
      </c>
      <c r="F255">
        <v>96</v>
      </c>
      <c r="G255">
        <v>82</v>
      </c>
      <c r="H255">
        <v>2491</v>
      </c>
      <c r="I255">
        <v>80</v>
      </c>
      <c r="J255">
        <v>91</v>
      </c>
      <c r="K255">
        <v>102</v>
      </c>
      <c r="L255">
        <v>96</v>
      </c>
      <c r="M255">
        <v>96</v>
      </c>
      <c r="N255">
        <v>0.2</v>
      </c>
      <c r="O255">
        <v>-5.8823529411764705E-2</v>
      </c>
      <c r="P255">
        <f>Kommuner[[#This Row],[Sum medlemmer]]/Kommuner[[#This Row],[Innbyggere]]</f>
        <v>3.8538739462063432E-2</v>
      </c>
      <c r="Q255">
        <v>67</v>
      </c>
      <c r="R255">
        <v>75</v>
      </c>
      <c r="S255">
        <v>83</v>
      </c>
      <c r="T255">
        <v>76</v>
      </c>
      <c r="U255">
        <v>82</v>
      </c>
      <c r="V255">
        <v>0.22388059701492538</v>
      </c>
      <c r="W255">
        <v>-1.2048192771084338E-2</v>
      </c>
    </row>
    <row r="256" spans="1:23" x14ac:dyDescent="0.25">
      <c r="A256">
        <v>46</v>
      </c>
      <c r="B256" t="s">
        <v>252</v>
      </c>
      <c r="C256">
        <v>4624</v>
      </c>
      <c r="D256" t="s">
        <v>268</v>
      </c>
      <c r="E256">
        <v>7</v>
      </c>
      <c r="F256">
        <v>238</v>
      </c>
      <c r="G256">
        <v>207</v>
      </c>
      <c r="H256">
        <v>26342</v>
      </c>
      <c r="I256">
        <v>213</v>
      </c>
      <c r="J256">
        <v>228</v>
      </c>
      <c r="K256">
        <v>238</v>
      </c>
      <c r="L256">
        <v>234</v>
      </c>
      <c r="M256">
        <v>238</v>
      </c>
      <c r="N256">
        <v>0.11737089201877934</v>
      </c>
      <c r="O256">
        <v>0</v>
      </c>
      <c r="P256">
        <f>Kommuner[[#This Row],[Sum medlemmer]]/Kommuner[[#This Row],[Innbyggere]]</f>
        <v>9.0350011388656906E-3</v>
      </c>
      <c r="Q256">
        <v>172</v>
      </c>
      <c r="R256">
        <v>192</v>
      </c>
      <c r="S256">
        <v>213</v>
      </c>
      <c r="T256">
        <v>204</v>
      </c>
      <c r="U256">
        <v>207</v>
      </c>
      <c r="V256">
        <v>0.20348837209302326</v>
      </c>
      <c r="W256">
        <v>-2.8169014084507043E-2</v>
      </c>
    </row>
    <row r="257" spans="1:23" x14ac:dyDescent="0.25">
      <c r="A257">
        <v>46</v>
      </c>
      <c r="B257" t="s">
        <v>252</v>
      </c>
      <c r="C257">
        <v>4625</v>
      </c>
      <c r="D257" t="s">
        <v>269</v>
      </c>
      <c r="E257">
        <v>2</v>
      </c>
      <c r="F257">
        <v>43</v>
      </c>
      <c r="G257">
        <v>39</v>
      </c>
      <c r="H257">
        <v>5437</v>
      </c>
      <c r="I257">
        <v>45</v>
      </c>
      <c r="J257">
        <v>47</v>
      </c>
      <c r="K257">
        <v>43</v>
      </c>
      <c r="L257">
        <v>46</v>
      </c>
      <c r="M257">
        <v>43</v>
      </c>
      <c r="N257">
        <v>-4.4444444444444446E-2</v>
      </c>
      <c r="O257">
        <v>0</v>
      </c>
      <c r="P257">
        <f>Kommuner[[#This Row],[Sum medlemmer]]/Kommuner[[#This Row],[Innbyggere]]</f>
        <v>7.9087732205260254E-3</v>
      </c>
      <c r="Q257">
        <v>40</v>
      </c>
      <c r="R257">
        <v>39</v>
      </c>
      <c r="S257">
        <v>37</v>
      </c>
      <c r="T257">
        <v>42</v>
      </c>
      <c r="U257">
        <v>39</v>
      </c>
      <c r="V257">
        <v>-2.5000000000000001E-2</v>
      </c>
      <c r="W257">
        <v>5.4054054054054057E-2</v>
      </c>
    </row>
    <row r="258" spans="1:23" x14ac:dyDescent="0.25">
      <c r="A258">
        <v>46</v>
      </c>
      <c r="B258" t="s">
        <v>252</v>
      </c>
      <c r="C258">
        <v>4626</v>
      </c>
      <c r="D258" t="s">
        <v>270</v>
      </c>
      <c r="E258">
        <v>7</v>
      </c>
      <c r="F258">
        <v>263</v>
      </c>
      <c r="G258">
        <v>211</v>
      </c>
      <c r="H258">
        <v>40105</v>
      </c>
      <c r="I258">
        <v>278</v>
      </c>
      <c r="J258">
        <v>267</v>
      </c>
      <c r="K258">
        <v>262</v>
      </c>
      <c r="L258">
        <v>239</v>
      </c>
      <c r="M258">
        <v>263</v>
      </c>
      <c r="N258">
        <v>-5.3956834532374098E-2</v>
      </c>
      <c r="O258">
        <v>3.8167938931297708E-3</v>
      </c>
      <c r="P258">
        <f>Kommuner[[#This Row],[Sum medlemmer]]/Kommuner[[#This Row],[Innbyggere]]</f>
        <v>6.5577858122428624E-3</v>
      </c>
      <c r="Q258">
        <v>241</v>
      </c>
      <c r="R258">
        <v>222</v>
      </c>
      <c r="S258">
        <v>214</v>
      </c>
      <c r="T258">
        <v>195</v>
      </c>
      <c r="U258">
        <v>211</v>
      </c>
      <c r="V258">
        <v>-0.12448132780082988</v>
      </c>
      <c r="W258">
        <v>-1.4018691588785047E-2</v>
      </c>
    </row>
    <row r="259" spans="1:23" x14ac:dyDescent="0.25">
      <c r="A259">
        <v>46</v>
      </c>
      <c r="B259" t="s">
        <v>252</v>
      </c>
      <c r="C259">
        <v>4627</v>
      </c>
      <c r="D259" t="s">
        <v>271</v>
      </c>
      <c r="E259">
        <v>18</v>
      </c>
      <c r="F259">
        <v>745</v>
      </c>
      <c r="G259">
        <v>612</v>
      </c>
      <c r="H259">
        <v>30377</v>
      </c>
      <c r="I259">
        <v>652</v>
      </c>
      <c r="J259">
        <v>796</v>
      </c>
      <c r="K259">
        <v>770</v>
      </c>
      <c r="L259">
        <v>769</v>
      </c>
      <c r="M259">
        <v>745</v>
      </c>
      <c r="N259">
        <v>0.14263803680981596</v>
      </c>
      <c r="O259">
        <v>-3.2467532467532464E-2</v>
      </c>
      <c r="P259">
        <f>Kommuner[[#This Row],[Sum medlemmer]]/Kommuner[[#This Row],[Innbyggere]]</f>
        <v>2.4525134147545841E-2</v>
      </c>
      <c r="Q259">
        <v>546</v>
      </c>
      <c r="R259">
        <v>685</v>
      </c>
      <c r="S259">
        <v>647</v>
      </c>
      <c r="T259">
        <v>642</v>
      </c>
      <c r="U259">
        <v>612</v>
      </c>
      <c r="V259">
        <v>0.12087912087912088</v>
      </c>
      <c r="W259">
        <v>-5.4095826893353939E-2</v>
      </c>
    </row>
    <row r="260" spans="1:23" x14ac:dyDescent="0.25">
      <c r="A260">
        <v>46</v>
      </c>
      <c r="B260" t="s">
        <v>252</v>
      </c>
      <c r="C260">
        <v>4628</v>
      </c>
      <c r="D260" t="s">
        <v>272</v>
      </c>
      <c r="E260">
        <v>3</v>
      </c>
      <c r="F260">
        <v>59</v>
      </c>
      <c r="G260">
        <v>56</v>
      </c>
      <c r="H260">
        <v>3875</v>
      </c>
      <c r="I260">
        <v>64</v>
      </c>
      <c r="J260">
        <v>61</v>
      </c>
      <c r="K260">
        <v>50</v>
      </c>
      <c r="L260">
        <v>48</v>
      </c>
      <c r="M260">
        <v>59</v>
      </c>
      <c r="N260">
        <v>-7.8125E-2</v>
      </c>
      <c r="O260">
        <v>0.18</v>
      </c>
      <c r="P260">
        <f>Kommuner[[#This Row],[Sum medlemmer]]/Kommuner[[#This Row],[Innbyggere]]</f>
        <v>1.5225806451612903E-2</v>
      </c>
      <c r="Q260">
        <v>54</v>
      </c>
      <c r="R260">
        <v>51</v>
      </c>
      <c r="S260">
        <v>43</v>
      </c>
      <c r="T260">
        <v>45</v>
      </c>
      <c r="U260">
        <v>56</v>
      </c>
      <c r="V260">
        <v>3.7037037037037035E-2</v>
      </c>
      <c r="W260">
        <v>0.30232558139534882</v>
      </c>
    </row>
    <row r="261" spans="1:23" x14ac:dyDescent="0.25">
      <c r="A261">
        <v>46</v>
      </c>
      <c r="B261" t="s">
        <v>252</v>
      </c>
      <c r="C261">
        <v>4629</v>
      </c>
      <c r="D261" t="s">
        <v>273</v>
      </c>
      <c r="E261">
        <v>0</v>
      </c>
      <c r="F261">
        <v>0</v>
      </c>
      <c r="G261">
        <v>0</v>
      </c>
      <c r="H261">
        <v>392</v>
      </c>
      <c r="I261">
        <v>0</v>
      </c>
      <c r="J261">
        <v>0</v>
      </c>
      <c r="K261">
        <v>0</v>
      </c>
      <c r="L261">
        <v>0</v>
      </c>
      <c r="M261">
        <v>0</v>
      </c>
      <c r="N261">
        <v>0</v>
      </c>
      <c r="O261">
        <v>0</v>
      </c>
      <c r="P261">
        <f>Kommuner[[#This Row],[Sum medlemmer]]/Kommuner[[#This Row],[Innbyggere]]</f>
        <v>0</v>
      </c>
      <c r="Q261">
        <v>0</v>
      </c>
      <c r="R261">
        <v>0</v>
      </c>
      <c r="S261">
        <v>0</v>
      </c>
      <c r="T261">
        <v>0</v>
      </c>
      <c r="U261">
        <v>0</v>
      </c>
      <c r="V261">
        <v>0</v>
      </c>
      <c r="W261">
        <v>0</v>
      </c>
    </row>
    <row r="262" spans="1:23" x14ac:dyDescent="0.25">
      <c r="A262">
        <v>46</v>
      </c>
      <c r="B262" t="s">
        <v>252</v>
      </c>
      <c r="C262">
        <v>4630</v>
      </c>
      <c r="D262" t="s">
        <v>274</v>
      </c>
      <c r="E262">
        <v>4</v>
      </c>
      <c r="F262">
        <v>124</v>
      </c>
      <c r="G262">
        <v>107</v>
      </c>
      <c r="H262">
        <v>8172</v>
      </c>
      <c r="I262">
        <v>111</v>
      </c>
      <c r="J262">
        <v>133</v>
      </c>
      <c r="K262">
        <v>122</v>
      </c>
      <c r="L262">
        <v>129</v>
      </c>
      <c r="M262">
        <v>124</v>
      </c>
      <c r="N262">
        <v>0.11711711711711711</v>
      </c>
      <c r="O262">
        <v>1.6393442622950821E-2</v>
      </c>
      <c r="P262">
        <f>Kommuner[[#This Row],[Sum medlemmer]]/Kommuner[[#This Row],[Innbyggere]]</f>
        <v>1.5173764072442487E-2</v>
      </c>
      <c r="Q262">
        <v>96</v>
      </c>
      <c r="R262">
        <v>116</v>
      </c>
      <c r="S262">
        <v>103</v>
      </c>
      <c r="T262">
        <v>113</v>
      </c>
      <c r="U262">
        <v>107</v>
      </c>
      <c r="V262">
        <v>0.11458333333333333</v>
      </c>
      <c r="W262">
        <v>3.8834951456310676E-2</v>
      </c>
    </row>
    <row r="263" spans="1:23" x14ac:dyDescent="0.25">
      <c r="A263">
        <v>46</v>
      </c>
      <c r="B263" t="s">
        <v>252</v>
      </c>
      <c r="C263">
        <v>4631</v>
      </c>
      <c r="D263" t="s">
        <v>275</v>
      </c>
      <c r="E263">
        <v>19</v>
      </c>
      <c r="F263">
        <v>746</v>
      </c>
      <c r="G263">
        <v>618</v>
      </c>
      <c r="H263">
        <v>30169</v>
      </c>
      <c r="I263">
        <v>741</v>
      </c>
      <c r="J263">
        <v>724</v>
      </c>
      <c r="K263">
        <v>728</v>
      </c>
      <c r="L263">
        <v>735</v>
      </c>
      <c r="M263">
        <v>746</v>
      </c>
      <c r="N263">
        <v>6.7476383265856954E-3</v>
      </c>
      <c r="O263">
        <v>2.4725274725274724E-2</v>
      </c>
      <c r="P263">
        <f>Kommuner[[#This Row],[Sum medlemmer]]/Kommuner[[#This Row],[Innbyggere]]</f>
        <v>2.4727369153767113E-2</v>
      </c>
      <c r="Q263">
        <v>639</v>
      </c>
      <c r="R263">
        <v>605</v>
      </c>
      <c r="S263">
        <v>606</v>
      </c>
      <c r="T263">
        <v>607</v>
      </c>
      <c r="U263">
        <v>618</v>
      </c>
      <c r="V263">
        <v>-3.2863849765258218E-2</v>
      </c>
      <c r="W263">
        <v>1.9801980198019802E-2</v>
      </c>
    </row>
    <row r="264" spans="1:23" x14ac:dyDescent="0.25">
      <c r="A264">
        <v>46</v>
      </c>
      <c r="B264" t="s">
        <v>252</v>
      </c>
      <c r="C264">
        <v>4632</v>
      </c>
      <c r="D264" t="s">
        <v>276</v>
      </c>
      <c r="E264">
        <v>2</v>
      </c>
      <c r="F264">
        <v>84</v>
      </c>
      <c r="G264">
        <v>61</v>
      </c>
      <c r="H264">
        <v>2915</v>
      </c>
      <c r="I264">
        <v>66</v>
      </c>
      <c r="J264">
        <v>85</v>
      </c>
      <c r="K264">
        <v>79</v>
      </c>
      <c r="L264">
        <v>87</v>
      </c>
      <c r="M264">
        <v>84</v>
      </c>
      <c r="N264">
        <v>0.27272727272727271</v>
      </c>
      <c r="O264">
        <v>6.3291139240506333E-2</v>
      </c>
      <c r="P264">
        <f>Kommuner[[#This Row],[Sum medlemmer]]/Kommuner[[#This Row],[Innbyggere]]</f>
        <v>2.8816466552315609E-2</v>
      </c>
      <c r="Q264">
        <v>54</v>
      </c>
      <c r="R264">
        <v>64</v>
      </c>
      <c r="S264">
        <v>56</v>
      </c>
      <c r="T264">
        <v>66</v>
      </c>
      <c r="U264">
        <v>61</v>
      </c>
      <c r="V264">
        <v>0.12962962962962962</v>
      </c>
      <c r="W264">
        <v>8.9285714285714288E-2</v>
      </c>
    </row>
    <row r="265" spans="1:23" x14ac:dyDescent="0.25">
      <c r="A265">
        <v>46</v>
      </c>
      <c r="B265" t="s">
        <v>252</v>
      </c>
      <c r="C265">
        <v>4633</v>
      </c>
      <c r="D265" t="s">
        <v>277</v>
      </c>
      <c r="E265">
        <v>0</v>
      </c>
      <c r="F265">
        <v>0</v>
      </c>
      <c r="G265">
        <v>0</v>
      </c>
      <c r="H265">
        <v>521</v>
      </c>
      <c r="I265">
        <v>0</v>
      </c>
      <c r="J265">
        <v>0</v>
      </c>
      <c r="K265">
        <v>0</v>
      </c>
      <c r="L265">
        <v>0</v>
      </c>
      <c r="M265">
        <v>0</v>
      </c>
      <c r="N265">
        <v>0</v>
      </c>
      <c r="O265">
        <v>0</v>
      </c>
      <c r="P265">
        <f>Kommuner[[#This Row],[Sum medlemmer]]/Kommuner[[#This Row],[Innbyggere]]</f>
        <v>0</v>
      </c>
      <c r="Q265">
        <v>0</v>
      </c>
      <c r="R265">
        <v>0</v>
      </c>
      <c r="S265">
        <v>0</v>
      </c>
      <c r="T265">
        <v>0</v>
      </c>
      <c r="U265">
        <v>0</v>
      </c>
      <c r="V265">
        <v>0</v>
      </c>
      <c r="W265">
        <v>0</v>
      </c>
    </row>
    <row r="266" spans="1:23" x14ac:dyDescent="0.25">
      <c r="A266">
        <v>46</v>
      </c>
      <c r="B266" t="s">
        <v>252</v>
      </c>
      <c r="C266">
        <v>4634</v>
      </c>
      <c r="D266" t="s">
        <v>278</v>
      </c>
      <c r="E266">
        <v>3</v>
      </c>
      <c r="F266">
        <v>68</v>
      </c>
      <c r="G266">
        <v>52</v>
      </c>
      <c r="H266">
        <v>1687</v>
      </c>
      <c r="I266">
        <v>69</v>
      </c>
      <c r="J266">
        <v>72</v>
      </c>
      <c r="K266">
        <v>72</v>
      </c>
      <c r="L266">
        <v>77</v>
      </c>
      <c r="M266">
        <v>68</v>
      </c>
      <c r="N266">
        <v>-1.4492753623188406E-2</v>
      </c>
      <c r="O266">
        <v>-5.5555555555555552E-2</v>
      </c>
      <c r="P266">
        <f>Kommuner[[#This Row],[Sum medlemmer]]/Kommuner[[#This Row],[Innbyggere]]</f>
        <v>4.0308239478363962E-2</v>
      </c>
      <c r="Q266">
        <v>58</v>
      </c>
      <c r="R266">
        <v>57</v>
      </c>
      <c r="S266">
        <v>56</v>
      </c>
      <c r="T266">
        <v>57</v>
      </c>
      <c r="U266">
        <v>52</v>
      </c>
      <c r="V266">
        <v>-0.10344827586206896</v>
      </c>
      <c r="W266">
        <v>-7.1428571428571425E-2</v>
      </c>
    </row>
    <row r="267" spans="1:23" x14ac:dyDescent="0.25">
      <c r="A267">
        <v>46</v>
      </c>
      <c r="B267" t="s">
        <v>252</v>
      </c>
      <c r="C267">
        <v>4635</v>
      </c>
      <c r="D267" t="s">
        <v>279</v>
      </c>
      <c r="E267">
        <v>2</v>
      </c>
      <c r="F267">
        <v>61</v>
      </c>
      <c r="G267">
        <v>53</v>
      </c>
      <c r="H267">
        <v>2260</v>
      </c>
      <c r="I267">
        <v>55</v>
      </c>
      <c r="J267">
        <v>61</v>
      </c>
      <c r="K267">
        <v>55</v>
      </c>
      <c r="L267">
        <v>60</v>
      </c>
      <c r="M267">
        <v>61</v>
      </c>
      <c r="N267">
        <v>0.10909090909090909</v>
      </c>
      <c r="O267">
        <v>0.10909090909090909</v>
      </c>
      <c r="P267">
        <f>Kommuner[[#This Row],[Sum medlemmer]]/Kommuner[[#This Row],[Innbyggere]]</f>
        <v>2.6991150442477876E-2</v>
      </c>
      <c r="Q267">
        <v>40</v>
      </c>
      <c r="R267">
        <v>49</v>
      </c>
      <c r="S267">
        <v>43</v>
      </c>
      <c r="T267">
        <v>54</v>
      </c>
      <c r="U267">
        <v>53</v>
      </c>
      <c r="V267">
        <v>0.32500000000000001</v>
      </c>
      <c r="W267">
        <v>0.23255813953488372</v>
      </c>
    </row>
    <row r="268" spans="1:23" x14ac:dyDescent="0.25">
      <c r="A268">
        <v>46</v>
      </c>
      <c r="B268" t="s">
        <v>252</v>
      </c>
      <c r="C268">
        <v>4636</v>
      </c>
      <c r="D268" t="s">
        <v>280</v>
      </c>
      <c r="E268">
        <v>1</v>
      </c>
      <c r="F268">
        <v>54</v>
      </c>
      <c r="G268">
        <v>43</v>
      </c>
      <c r="H268">
        <v>740</v>
      </c>
      <c r="I268">
        <v>48</v>
      </c>
      <c r="J268">
        <v>53</v>
      </c>
      <c r="K268">
        <v>49</v>
      </c>
      <c r="L268">
        <v>48</v>
      </c>
      <c r="M268">
        <v>54</v>
      </c>
      <c r="N268">
        <v>0.125</v>
      </c>
      <c r="O268">
        <v>0.10204081632653061</v>
      </c>
      <c r="P268">
        <f>Kommuner[[#This Row],[Sum medlemmer]]/Kommuner[[#This Row],[Innbyggere]]</f>
        <v>7.2972972972972977E-2</v>
      </c>
      <c r="Q268">
        <v>37</v>
      </c>
      <c r="R268">
        <v>39</v>
      </c>
      <c r="S268">
        <v>37</v>
      </c>
      <c r="T268">
        <v>37</v>
      </c>
      <c r="U268">
        <v>43</v>
      </c>
      <c r="V268">
        <v>0.16216216216216217</v>
      </c>
      <c r="W268">
        <v>0.16216216216216217</v>
      </c>
    </row>
    <row r="269" spans="1:23" x14ac:dyDescent="0.25">
      <c r="A269">
        <v>46</v>
      </c>
      <c r="B269" t="s">
        <v>252</v>
      </c>
      <c r="C269">
        <v>4637</v>
      </c>
      <c r="D269" t="s">
        <v>281</v>
      </c>
      <c r="E269">
        <v>1</v>
      </c>
      <c r="F269">
        <v>1</v>
      </c>
      <c r="G269">
        <v>1</v>
      </c>
      <c r="H269">
        <v>1281</v>
      </c>
      <c r="I269">
        <v>21</v>
      </c>
      <c r="J269">
        <v>19</v>
      </c>
      <c r="K269">
        <v>5</v>
      </c>
      <c r="L269">
        <v>3</v>
      </c>
      <c r="M269">
        <v>1</v>
      </c>
      <c r="N269">
        <v>-0.95238095238095233</v>
      </c>
      <c r="O269">
        <v>-0.8</v>
      </c>
      <c r="P269">
        <f>Kommuner[[#This Row],[Sum medlemmer]]/Kommuner[[#This Row],[Innbyggere]]</f>
        <v>7.8064012490241998E-4</v>
      </c>
      <c r="Q269">
        <v>17</v>
      </c>
      <c r="R269">
        <v>17</v>
      </c>
      <c r="S269">
        <v>5</v>
      </c>
      <c r="T269">
        <v>3</v>
      </c>
      <c r="U269">
        <v>1</v>
      </c>
      <c r="V269">
        <v>-0.94117647058823528</v>
      </c>
      <c r="W269">
        <v>-0.8</v>
      </c>
    </row>
    <row r="270" spans="1:23" x14ac:dyDescent="0.25">
      <c r="A270">
        <v>46</v>
      </c>
      <c r="B270" t="s">
        <v>252</v>
      </c>
      <c r="C270">
        <v>4638</v>
      </c>
      <c r="D270" t="s">
        <v>282</v>
      </c>
      <c r="E270">
        <v>7</v>
      </c>
      <c r="F270">
        <v>184</v>
      </c>
      <c r="G270">
        <v>150</v>
      </c>
      <c r="H270">
        <v>3894</v>
      </c>
      <c r="I270">
        <v>176</v>
      </c>
      <c r="J270">
        <v>184</v>
      </c>
      <c r="K270">
        <v>175</v>
      </c>
      <c r="L270">
        <v>187</v>
      </c>
      <c r="M270">
        <v>184</v>
      </c>
      <c r="N270">
        <v>4.5454545454545456E-2</v>
      </c>
      <c r="O270">
        <v>5.1428571428571428E-2</v>
      </c>
      <c r="P270">
        <f>Kommuner[[#This Row],[Sum medlemmer]]/Kommuner[[#This Row],[Innbyggere]]</f>
        <v>4.7252182845403182E-2</v>
      </c>
      <c r="Q270">
        <v>143</v>
      </c>
      <c r="R270">
        <v>151</v>
      </c>
      <c r="S270">
        <v>145</v>
      </c>
      <c r="T270">
        <v>154</v>
      </c>
      <c r="U270">
        <v>150</v>
      </c>
      <c r="V270">
        <v>4.8951048951048952E-2</v>
      </c>
      <c r="W270">
        <v>3.4482758620689655E-2</v>
      </c>
    </row>
    <row r="271" spans="1:23" x14ac:dyDescent="0.25">
      <c r="A271">
        <v>46</v>
      </c>
      <c r="B271" t="s">
        <v>252</v>
      </c>
      <c r="C271">
        <v>4639</v>
      </c>
      <c r="D271" t="s">
        <v>283</v>
      </c>
      <c r="E271">
        <v>2</v>
      </c>
      <c r="F271">
        <v>39</v>
      </c>
      <c r="G271">
        <v>38</v>
      </c>
      <c r="H271">
        <v>2550</v>
      </c>
      <c r="I271">
        <v>44</v>
      </c>
      <c r="J271">
        <v>38</v>
      </c>
      <c r="K271">
        <v>42</v>
      </c>
      <c r="L271">
        <v>40</v>
      </c>
      <c r="M271">
        <v>39</v>
      </c>
      <c r="N271">
        <v>-0.11363636363636363</v>
      </c>
      <c r="O271">
        <v>-7.1428571428571425E-2</v>
      </c>
      <c r="P271">
        <f>Kommuner[[#This Row],[Sum medlemmer]]/Kommuner[[#This Row],[Innbyggere]]</f>
        <v>1.5294117647058824E-2</v>
      </c>
      <c r="Q271">
        <v>41</v>
      </c>
      <c r="R271">
        <v>36</v>
      </c>
      <c r="S271">
        <v>40</v>
      </c>
      <c r="T271">
        <v>39</v>
      </c>
      <c r="U271">
        <v>38</v>
      </c>
      <c r="V271">
        <v>-7.3170731707317069E-2</v>
      </c>
      <c r="W271">
        <v>-0.05</v>
      </c>
    </row>
    <row r="272" spans="1:23" x14ac:dyDescent="0.25">
      <c r="A272">
        <v>46</v>
      </c>
      <c r="B272" t="s">
        <v>252</v>
      </c>
      <c r="C272">
        <v>4640</v>
      </c>
      <c r="D272" t="s">
        <v>284</v>
      </c>
      <c r="E272">
        <v>6</v>
      </c>
      <c r="F272">
        <v>238</v>
      </c>
      <c r="G272">
        <v>211</v>
      </c>
      <c r="H272">
        <v>12496</v>
      </c>
      <c r="I272">
        <v>214</v>
      </c>
      <c r="J272">
        <v>231</v>
      </c>
      <c r="K272">
        <v>252</v>
      </c>
      <c r="L272">
        <v>269</v>
      </c>
      <c r="M272">
        <v>238</v>
      </c>
      <c r="N272">
        <v>0.11214953271028037</v>
      </c>
      <c r="O272">
        <v>-5.5555555555555552E-2</v>
      </c>
      <c r="P272">
        <f>Kommuner[[#This Row],[Sum medlemmer]]/Kommuner[[#This Row],[Innbyggere]]</f>
        <v>1.9046094750320101E-2</v>
      </c>
      <c r="Q272">
        <v>176</v>
      </c>
      <c r="R272">
        <v>203</v>
      </c>
      <c r="S272">
        <v>226</v>
      </c>
      <c r="T272">
        <v>244</v>
      </c>
      <c r="U272">
        <v>211</v>
      </c>
      <c r="V272">
        <v>0.19886363636363635</v>
      </c>
      <c r="W272">
        <v>-6.637168141592921E-2</v>
      </c>
    </row>
    <row r="273" spans="1:23" x14ac:dyDescent="0.25">
      <c r="A273">
        <v>46</v>
      </c>
      <c r="B273" t="s">
        <v>252</v>
      </c>
      <c r="C273">
        <v>4641</v>
      </c>
      <c r="D273" t="s">
        <v>285</v>
      </c>
      <c r="E273">
        <v>1</v>
      </c>
      <c r="F273">
        <v>25</v>
      </c>
      <c r="G273">
        <v>25</v>
      </c>
      <c r="H273">
        <v>1836</v>
      </c>
      <c r="I273">
        <v>27</v>
      </c>
      <c r="J273">
        <v>29</v>
      </c>
      <c r="K273">
        <v>27</v>
      </c>
      <c r="L273">
        <v>25</v>
      </c>
      <c r="M273">
        <v>25</v>
      </c>
      <c r="N273">
        <v>-7.407407407407407E-2</v>
      </c>
      <c r="O273">
        <v>-7.407407407407407E-2</v>
      </c>
      <c r="P273">
        <f>Kommuner[[#This Row],[Sum medlemmer]]/Kommuner[[#This Row],[Innbyggere]]</f>
        <v>1.3616557734204794E-2</v>
      </c>
      <c r="Q273">
        <v>27</v>
      </c>
      <c r="R273">
        <v>29</v>
      </c>
      <c r="S273">
        <v>27</v>
      </c>
      <c r="T273">
        <v>25</v>
      </c>
      <c r="U273">
        <v>25</v>
      </c>
      <c r="V273">
        <v>-7.407407407407407E-2</v>
      </c>
      <c r="W273">
        <v>-7.407407407407407E-2</v>
      </c>
    </row>
    <row r="274" spans="1:23" x14ac:dyDescent="0.25">
      <c r="A274">
        <v>46</v>
      </c>
      <c r="B274" t="s">
        <v>252</v>
      </c>
      <c r="C274">
        <v>4642</v>
      </c>
      <c r="D274" t="s">
        <v>286</v>
      </c>
      <c r="E274">
        <v>2</v>
      </c>
      <c r="F274">
        <v>24</v>
      </c>
      <c r="G274">
        <v>24</v>
      </c>
      <c r="H274">
        <v>2188</v>
      </c>
      <c r="I274">
        <v>19</v>
      </c>
      <c r="J274">
        <v>22</v>
      </c>
      <c r="K274">
        <v>21</v>
      </c>
      <c r="L274">
        <v>21</v>
      </c>
      <c r="M274">
        <v>24</v>
      </c>
      <c r="N274">
        <v>0.26315789473684209</v>
      </c>
      <c r="O274">
        <v>0.14285714285714285</v>
      </c>
      <c r="P274">
        <f>Kommuner[[#This Row],[Sum medlemmer]]/Kommuner[[#This Row],[Innbyggere]]</f>
        <v>1.0968921389396709E-2</v>
      </c>
      <c r="Q274">
        <v>12</v>
      </c>
      <c r="R274">
        <v>17</v>
      </c>
      <c r="S274">
        <v>21</v>
      </c>
      <c r="T274">
        <v>21</v>
      </c>
      <c r="U274">
        <v>24</v>
      </c>
      <c r="V274">
        <v>1</v>
      </c>
      <c r="W274">
        <v>0.14285714285714285</v>
      </c>
    </row>
    <row r="275" spans="1:23" x14ac:dyDescent="0.25">
      <c r="A275">
        <v>46</v>
      </c>
      <c r="B275" t="s">
        <v>252</v>
      </c>
      <c r="C275">
        <v>4643</v>
      </c>
      <c r="D275" t="s">
        <v>287</v>
      </c>
      <c r="E275">
        <v>3</v>
      </c>
      <c r="F275">
        <v>130</v>
      </c>
      <c r="G275">
        <v>116</v>
      </c>
      <c r="H275">
        <v>5213</v>
      </c>
      <c r="I275">
        <v>95</v>
      </c>
      <c r="J275">
        <v>114</v>
      </c>
      <c r="K275">
        <v>104</v>
      </c>
      <c r="L275">
        <v>101</v>
      </c>
      <c r="M275">
        <v>130</v>
      </c>
      <c r="N275">
        <v>0.36842105263157893</v>
      </c>
      <c r="O275">
        <v>0.25</v>
      </c>
      <c r="P275">
        <f>Kommuner[[#This Row],[Sum medlemmer]]/Kommuner[[#This Row],[Innbyggere]]</f>
        <v>2.4937655860349128E-2</v>
      </c>
      <c r="Q275">
        <v>84</v>
      </c>
      <c r="R275">
        <v>103</v>
      </c>
      <c r="S275">
        <v>91</v>
      </c>
      <c r="T275">
        <v>89</v>
      </c>
      <c r="U275">
        <v>116</v>
      </c>
      <c r="V275">
        <v>0.38095238095238093</v>
      </c>
      <c r="W275">
        <v>0.27472527472527475</v>
      </c>
    </row>
    <row r="276" spans="1:23" x14ac:dyDescent="0.25">
      <c r="A276">
        <v>46</v>
      </c>
      <c r="B276" t="s">
        <v>252</v>
      </c>
      <c r="C276">
        <v>4644</v>
      </c>
      <c r="D276" t="s">
        <v>288</v>
      </c>
      <c r="E276">
        <v>4</v>
      </c>
      <c r="F276">
        <v>102</v>
      </c>
      <c r="G276">
        <v>90</v>
      </c>
      <c r="H276">
        <v>5432</v>
      </c>
      <c r="I276">
        <v>109</v>
      </c>
      <c r="J276">
        <v>109</v>
      </c>
      <c r="K276">
        <v>112</v>
      </c>
      <c r="L276">
        <v>113</v>
      </c>
      <c r="M276">
        <v>102</v>
      </c>
      <c r="N276">
        <v>-6.4220183486238536E-2</v>
      </c>
      <c r="O276">
        <v>-8.9285714285714288E-2</v>
      </c>
      <c r="P276">
        <f>Kommuner[[#This Row],[Sum medlemmer]]/Kommuner[[#This Row],[Innbyggere]]</f>
        <v>1.877761413843888E-2</v>
      </c>
      <c r="Q276">
        <v>97</v>
      </c>
      <c r="R276">
        <v>96</v>
      </c>
      <c r="S276">
        <v>98</v>
      </c>
      <c r="T276">
        <v>98</v>
      </c>
      <c r="U276">
        <v>90</v>
      </c>
      <c r="V276">
        <v>-7.2164948453608241E-2</v>
      </c>
      <c r="W276">
        <v>-8.1632653061224483E-2</v>
      </c>
    </row>
    <row r="277" spans="1:23" x14ac:dyDescent="0.25">
      <c r="A277">
        <v>46</v>
      </c>
      <c r="B277" t="s">
        <v>252</v>
      </c>
      <c r="C277">
        <v>4645</v>
      </c>
      <c r="D277" t="s">
        <v>289</v>
      </c>
      <c r="E277">
        <v>0</v>
      </c>
      <c r="F277">
        <v>0</v>
      </c>
      <c r="G277">
        <v>0</v>
      </c>
      <c r="H277">
        <v>2930</v>
      </c>
      <c r="I277">
        <v>0</v>
      </c>
      <c r="J277">
        <v>0</v>
      </c>
      <c r="K277">
        <v>0</v>
      </c>
      <c r="L277">
        <v>0</v>
      </c>
      <c r="M277">
        <v>0</v>
      </c>
      <c r="N277">
        <v>0</v>
      </c>
      <c r="O277">
        <v>0</v>
      </c>
      <c r="P277">
        <f>Kommuner[[#This Row],[Sum medlemmer]]/Kommuner[[#This Row],[Innbyggere]]</f>
        <v>0</v>
      </c>
      <c r="Q277">
        <v>0</v>
      </c>
      <c r="R277">
        <v>0</v>
      </c>
      <c r="S277">
        <v>0</v>
      </c>
      <c r="T277">
        <v>0</v>
      </c>
      <c r="U277">
        <v>0</v>
      </c>
      <c r="V277">
        <v>0</v>
      </c>
      <c r="W277">
        <v>0</v>
      </c>
    </row>
    <row r="278" spans="1:23" x14ac:dyDescent="0.25">
      <c r="A278">
        <v>46</v>
      </c>
      <c r="B278" t="s">
        <v>252</v>
      </c>
      <c r="C278">
        <v>4646</v>
      </c>
      <c r="D278" t="s">
        <v>290</v>
      </c>
      <c r="E278">
        <v>2</v>
      </c>
      <c r="F278">
        <v>40</v>
      </c>
      <c r="G278">
        <v>35</v>
      </c>
      <c r="H278">
        <v>2924</v>
      </c>
      <c r="I278">
        <v>41</v>
      </c>
      <c r="J278">
        <v>31</v>
      </c>
      <c r="K278">
        <v>34</v>
      </c>
      <c r="L278">
        <v>33</v>
      </c>
      <c r="M278">
        <v>40</v>
      </c>
      <c r="N278">
        <v>-2.4390243902439025E-2</v>
      </c>
      <c r="O278">
        <v>0.17647058823529413</v>
      </c>
      <c r="P278">
        <f>Kommuner[[#This Row],[Sum medlemmer]]/Kommuner[[#This Row],[Innbyggere]]</f>
        <v>1.3679890560875513E-2</v>
      </c>
      <c r="Q278">
        <v>35</v>
      </c>
      <c r="R278">
        <v>25</v>
      </c>
      <c r="S278">
        <v>29</v>
      </c>
      <c r="T278">
        <v>28</v>
      </c>
      <c r="U278">
        <v>35</v>
      </c>
      <c r="V278">
        <v>0</v>
      </c>
      <c r="W278">
        <v>0.20689655172413793</v>
      </c>
    </row>
    <row r="279" spans="1:23" x14ac:dyDescent="0.25">
      <c r="A279">
        <v>46</v>
      </c>
      <c r="B279" t="s">
        <v>252</v>
      </c>
      <c r="C279">
        <v>4647</v>
      </c>
      <c r="D279" t="s">
        <v>291</v>
      </c>
      <c r="E279">
        <v>9</v>
      </c>
      <c r="F279">
        <v>291</v>
      </c>
      <c r="G279">
        <v>245</v>
      </c>
      <c r="H279">
        <v>22662</v>
      </c>
      <c r="I279">
        <v>263</v>
      </c>
      <c r="J279">
        <v>267</v>
      </c>
      <c r="K279">
        <v>284</v>
      </c>
      <c r="L279">
        <v>298</v>
      </c>
      <c r="M279">
        <v>291</v>
      </c>
      <c r="N279">
        <v>0.10646387832699619</v>
      </c>
      <c r="O279">
        <v>2.464788732394366E-2</v>
      </c>
      <c r="P279">
        <f>Kommuner[[#This Row],[Sum medlemmer]]/Kommuner[[#This Row],[Innbyggere]]</f>
        <v>1.2840879004500927E-2</v>
      </c>
      <c r="Q279">
        <v>230</v>
      </c>
      <c r="R279">
        <v>219</v>
      </c>
      <c r="S279">
        <v>238</v>
      </c>
      <c r="T279">
        <v>256</v>
      </c>
      <c r="U279">
        <v>245</v>
      </c>
      <c r="V279">
        <v>6.5217391304347824E-2</v>
      </c>
      <c r="W279">
        <v>2.9411764705882353E-2</v>
      </c>
    </row>
    <row r="280" spans="1:23" x14ac:dyDescent="0.25">
      <c r="A280">
        <v>46</v>
      </c>
      <c r="B280" t="s">
        <v>252</v>
      </c>
      <c r="C280">
        <v>4648</v>
      </c>
      <c r="D280" t="s">
        <v>292</v>
      </c>
      <c r="E280">
        <v>7</v>
      </c>
      <c r="F280">
        <v>195</v>
      </c>
      <c r="G280">
        <v>168</v>
      </c>
      <c r="H280">
        <v>3361</v>
      </c>
      <c r="I280">
        <v>189</v>
      </c>
      <c r="J280">
        <v>214</v>
      </c>
      <c r="K280">
        <v>218</v>
      </c>
      <c r="L280">
        <v>204</v>
      </c>
      <c r="M280">
        <v>195</v>
      </c>
      <c r="N280">
        <v>3.1746031746031744E-2</v>
      </c>
      <c r="O280">
        <v>-0.10550458715596331</v>
      </c>
      <c r="P280">
        <f>Kommuner[[#This Row],[Sum medlemmer]]/Kommuner[[#This Row],[Innbyggere]]</f>
        <v>5.8018446890806305E-2</v>
      </c>
      <c r="Q280">
        <v>158</v>
      </c>
      <c r="R280">
        <v>187</v>
      </c>
      <c r="S280">
        <v>197</v>
      </c>
      <c r="T280">
        <v>177</v>
      </c>
      <c r="U280">
        <v>168</v>
      </c>
      <c r="V280">
        <v>6.3291139240506333E-2</v>
      </c>
      <c r="W280">
        <v>-0.14720812182741116</v>
      </c>
    </row>
    <row r="281" spans="1:23" x14ac:dyDescent="0.25">
      <c r="A281">
        <v>46</v>
      </c>
      <c r="B281" t="s">
        <v>252</v>
      </c>
      <c r="C281">
        <v>4649</v>
      </c>
      <c r="D281" t="s">
        <v>293</v>
      </c>
      <c r="E281">
        <v>12</v>
      </c>
      <c r="F281">
        <v>329</v>
      </c>
      <c r="G281">
        <v>274</v>
      </c>
      <c r="H281">
        <v>9655</v>
      </c>
      <c r="I281">
        <v>297</v>
      </c>
      <c r="J281">
        <v>306</v>
      </c>
      <c r="K281">
        <v>312</v>
      </c>
      <c r="L281">
        <v>324</v>
      </c>
      <c r="M281">
        <v>329</v>
      </c>
      <c r="N281">
        <v>0.10774410774410774</v>
      </c>
      <c r="O281">
        <v>5.4487179487179488E-2</v>
      </c>
      <c r="P281">
        <f>Kommuner[[#This Row],[Sum medlemmer]]/Kommuner[[#This Row],[Innbyggere]]</f>
        <v>3.4075608493008801E-2</v>
      </c>
      <c r="Q281">
        <v>250</v>
      </c>
      <c r="R281">
        <v>254</v>
      </c>
      <c r="S281">
        <v>252</v>
      </c>
      <c r="T281">
        <v>261</v>
      </c>
      <c r="U281">
        <v>274</v>
      </c>
      <c r="V281">
        <v>9.6000000000000002E-2</v>
      </c>
      <c r="W281">
        <v>8.7301587301587297E-2</v>
      </c>
    </row>
    <row r="282" spans="1:23" x14ac:dyDescent="0.25">
      <c r="A282">
        <v>46</v>
      </c>
      <c r="B282" t="s">
        <v>252</v>
      </c>
      <c r="C282">
        <v>4650</v>
      </c>
      <c r="D282" t="s">
        <v>294</v>
      </c>
      <c r="E282">
        <v>2</v>
      </c>
      <c r="F282">
        <v>76</v>
      </c>
      <c r="G282">
        <v>65</v>
      </c>
      <c r="H282">
        <v>5936</v>
      </c>
      <c r="I282">
        <v>67</v>
      </c>
      <c r="J282">
        <v>60</v>
      </c>
      <c r="K282">
        <v>65</v>
      </c>
      <c r="L282">
        <v>87</v>
      </c>
      <c r="M282">
        <v>76</v>
      </c>
      <c r="N282">
        <v>0.13432835820895522</v>
      </c>
      <c r="O282">
        <v>0.16923076923076924</v>
      </c>
      <c r="P282">
        <f>Kommuner[[#This Row],[Sum medlemmer]]/Kommuner[[#This Row],[Innbyggere]]</f>
        <v>1.2803234501347708E-2</v>
      </c>
      <c r="Q282">
        <v>51</v>
      </c>
      <c r="R282">
        <v>52</v>
      </c>
      <c r="S282">
        <v>57</v>
      </c>
      <c r="T282">
        <v>77</v>
      </c>
      <c r="U282">
        <v>65</v>
      </c>
      <c r="V282">
        <v>0.27450980392156865</v>
      </c>
      <c r="W282">
        <v>0.14035087719298245</v>
      </c>
    </row>
    <row r="283" spans="1:23" x14ac:dyDescent="0.25">
      <c r="A283">
        <v>46</v>
      </c>
      <c r="B283" t="s">
        <v>252</v>
      </c>
      <c r="C283">
        <v>4651</v>
      </c>
      <c r="D283" t="s">
        <v>295</v>
      </c>
      <c r="E283">
        <v>3</v>
      </c>
      <c r="F283">
        <v>57</v>
      </c>
      <c r="G283">
        <v>54</v>
      </c>
      <c r="H283">
        <v>7311</v>
      </c>
      <c r="I283">
        <v>54</v>
      </c>
      <c r="J283">
        <v>57</v>
      </c>
      <c r="K283">
        <v>60</v>
      </c>
      <c r="L283">
        <v>62</v>
      </c>
      <c r="M283">
        <v>57</v>
      </c>
      <c r="N283">
        <v>5.5555555555555552E-2</v>
      </c>
      <c r="O283">
        <v>-0.05</v>
      </c>
      <c r="P283">
        <f>Kommuner[[#This Row],[Sum medlemmer]]/Kommuner[[#This Row],[Innbyggere]]</f>
        <v>7.7964710709889206E-3</v>
      </c>
      <c r="Q283">
        <v>51</v>
      </c>
      <c r="R283">
        <v>54</v>
      </c>
      <c r="S283">
        <v>58</v>
      </c>
      <c r="T283">
        <v>58</v>
      </c>
      <c r="U283">
        <v>54</v>
      </c>
      <c r="V283">
        <v>5.8823529411764705E-2</v>
      </c>
      <c r="W283">
        <v>-6.8965517241379309E-2</v>
      </c>
    </row>
    <row r="284" spans="1:23" x14ac:dyDescent="0.25">
      <c r="A284">
        <v>50</v>
      </c>
      <c r="B284" t="s">
        <v>296</v>
      </c>
      <c r="C284">
        <v>5001</v>
      </c>
      <c r="D284" t="s">
        <v>297</v>
      </c>
      <c r="E284">
        <v>43</v>
      </c>
      <c r="F284">
        <v>2717</v>
      </c>
      <c r="G284">
        <v>2427</v>
      </c>
      <c r="H284">
        <v>216518</v>
      </c>
      <c r="I284">
        <v>2570</v>
      </c>
      <c r="J284">
        <v>2645</v>
      </c>
      <c r="K284">
        <v>2658</v>
      </c>
      <c r="L284">
        <v>2714</v>
      </c>
      <c r="M284">
        <v>2717</v>
      </c>
      <c r="N284">
        <v>5.7198443579766535E-2</v>
      </c>
      <c r="O284">
        <v>2.219714070729872E-2</v>
      </c>
      <c r="P284">
        <f>Kommuner[[#This Row],[Sum medlemmer]]/Kommuner[[#This Row],[Innbyggere]]</f>
        <v>1.254861027720559E-2</v>
      </c>
      <c r="Q284">
        <v>2265</v>
      </c>
      <c r="R284">
        <v>2288</v>
      </c>
      <c r="S284">
        <v>2329</v>
      </c>
      <c r="T284">
        <v>2403</v>
      </c>
      <c r="U284">
        <v>2427</v>
      </c>
      <c r="V284">
        <v>7.1523178807947022E-2</v>
      </c>
      <c r="W284">
        <v>4.2078145126663802E-2</v>
      </c>
    </row>
    <row r="285" spans="1:23" x14ac:dyDescent="0.25">
      <c r="A285">
        <v>50</v>
      </c>
      <c r="B285" t="s">
        <v>296</v>
      </c>
      <c r="C285">
        <v>5006</v>
      </c>
      <c r="D285" t="s">
        <v>298</v>
      </c>
      <c r="E285">
        <v>12</v>
      </c>
      <c r="F285">
        <v>319</v>
      </c>
      <c r="G285">
        <v>282</v>
      </c>
      <c r="H285">
        <v>24064</v>
      </c>
      <c r="I285">
        <v>273</v>
      </c>
      <c r="J285">
        <v>279</v>
      </c>
      <c r="K285">
        <v>284</v>
      </c>
      <c r="L285">
        <v>296</v>
      </c>
      <c r="M285">
        <v>319</v>
      </c>
      <c r="N285">
        <v>0.16849816849816851</v>
      </c>
      <c r="O285">
        <v>0.12323943661971831</v>
      </c>
      <c r="P285">
        <f>Kommuner[[#This Row],[Sum medlemmer]]/Kommuner[[#This Row],[Innbyggere]]</f>
        <v>1.3256316489361703E-2</v>
      </c>
      <c r="Q285">
        <v>229</v>
      </c>
      <c r="R285">
        <v>238</v>
      </c>
      <c r="S285">
        <v>247</v>
      </c>
      <c r="T285">
        <v>262</v>
      </c>
      <c r="U285">
        <v>282</v>
      </c>
      <c r="V285">
        <v>0.23144104803493451</v>
      </c>
      <c r="W285">
        <v>0.1417004048582996</v>
      </c>
    </row>
    <row r="286" spans="1:23" x14ac:dyDescent="0.25">
      <c r="A286">
        <v>50</v>
      </c>
      <c r="B286" t="s">
        <v>296</v>
      </c>
      <c r="C286">
        <v>5007</v>
      </c>
      <c r="D286" t="s">
        <v>299</v>
      </c>
      <c r="E286">
        <v>6</v>
      </c>
      <c r="F286">
        <v>200</v>
      </c>
      <c r="G286">
        <v>181</v>
      </c>
      <c r="H286">
        <v>15154</v>
      </c>
      <c r="I286">
        <v>190</v>
      </c>
      <c r="J286">
        <v>189</v>
      </c>
      <c r="K286">
        <v>187</v>
      </c>
      <c r="L286">
        <v>188</v>
      </c>
      <c r="M286">
        <v>200</v>
      </c>
      <c r="N286">
        <v>5.2631578947368418E-2</v>
      </c>
      <c r="O286">
        <v>6.9518716577540107E-2</v>
      </c>
      <c r="P286">
        <f>Kommuner[[#This Row],[Sum medlemmer]]/Kommuner[[#This Row],[Innbyggere]]</f>
        <v>1.3197835554968985E-2</v>
      </c>
      <c r="Q286">
        <v>172</v>
      </c>
      <c r="R286">
        <v>168</v>
      </c>
      <c r="S286">
        <v>164</v>
      </c>
      <c r="T286">
        <v>165</v>
      </c>
      <c r="U286">
        <v>181</v>
      </c>
      <c r="V286">
        <v>5.232558139534884E-2</v>
      </c>
      <c r="W286">
        <v>0.10365853658536585</v>
      </c>
    </row>
    <row r="287" spans="1:23" x14ac:dyDescent="0.25">
      <c r="A287">
        <v>50</v>
      </c>
      <c r="B287" t="s">
        <v>296</v>
      </c>
      <c r="C287">
        <v>5014</v>
      </c>
      <c r="D287" t="s">
        <v>300</v>
      </c>
      <c r="E287">
        <v>1</v>
      </c>
      <c r="F287">
        <v>0</v>
      </c>
      <c r="G287">
        <v>0</v>
      </c>
      <c r="H287">
        <v>5655</v>
      </c>
      <c r="I287">
        <v>20</v>
      </c>
      <c r="J287">
        <v>5</v>
      </c>
      <c r="K287">
        <v>3</v>
      </c>
      <c r="L287">
        <v>3</v>
      </c>
      <c r="M287">
        <v>0</v>
      </c>
      <c r="N287">
        <v>-1</v>
      </c>
      <c r="O287">
        <v>-1</v>
      </c>
      <c r="P287">
        <f>Kommuner[[#This Row],[Sum medlemmer]]/Kommuner[[#This Row],[Innbyggere]]</f>
        <v>0</v>
      </c>
      <c r="Q287">
        <v>13</v>
      </c>
      <c r="R287">
        <v>2</v>
      </c>
      <c r="S287">
        <v>0</v>
      </c>
      <c r="T287">
        <v>0</v>
      </c>
      <c r="U287">
        <v>0</v>
      </c>
      <c r="V287">
        <v>-1</v>
      </c>
      <c r="W287">
        <v>0</v>
      </c>
    </row>
    <row r="288" spans="1:23" x14ac:dyDescent="0.25">
      <c r="A288">
        <v>50</v>
      </c>
      <c r="B288" t="s">
        <v>296</v>
      </c>
      <c r="C288">
        <v>5020</v>
      </c>
      <c r="D288" t="s">
        <v>301</v>
      </c>
      <c r="E288">
        <v>1</v>
      </c>
      <c r="F288">
        <v>28</v>
      </c>
      <c r="G288">
        <v>28</v>
      </c>
      <c r="H288">
        <v>891</v>
      </c>
      <c r="I288">
        <v>18</v>
      </c>
      <c r="J288">
        <v>17</v>
      </c>
      <c r="K288">
        <v>17</v>
      </c>
      <c r="L288">
        <v>17</v>
      </c>
      <c r="M288">
        <v>28</v>
      </c>
      <c r="N288">
        <v>0.55555555555555558</v>
      </c>
      <c r="O288">
        <v>0.6470588235294118</v>
      </c>
      <c r="P288">
        <f>Kommuner[[#This Row],[Sum medlemmer]]/Kommuner[[#This Row],[Innbyggere]]</f>
        <v>3.1425364758698095E-2</v>
      </c>
      <c r="Q288">
        <v>18</v>
      </c>
      <c r="R288">
        <v>17</v>
      </c>
      <c r="S288">
        <v>17</v>
      </c>
      <c r="T288">
        <v>17</v>
      </c>
      <c r="U288">
        <v>28</v>
      </c>
      <c r="V288">
        <v>0.55555555555555558</v>
      </c>
      <c r="W288">
        <v>0.6470588235294118</v>
      </c>
    </row>
    <row r="289" spans="1:23" x14ac:dyDescent="0.25">
      <c r="A289">
        <v>50</v>
      </c>
      <c r="B289" t="s">
        <v>296</v>
      </c>
      <c r="C289">
        <v>5021</v>
      </c>
      <c r="D289" t="s">
        <v>302</v>
      </c>
      <c r="E289">
        <v>2</v>
      </c>
      <c r="F289">
        <v>80</v>
      </c>
      <c r="G289">
        <v>67</v>
      </c>
      <c r="H289">
        <v>7408</v>
      </c>
      <c r="I289">
        <v>57</v>
      </c>
      <c r="J289">
        <v>63</v>
      </c>
      <c r="K289">
        <v>69</v>
      </c>
      <c r="L289">
        <v>72</v>
      </c>
      <c r="M289">
        <v>80</v>
      </c>
      <c r="N289">
        <v>0.40350877192982454</v>
      </c>
      <c r="O289">
        <v>0.15942028985507245</v>
      </c>
      <c r="P289">
        <f>Kommuner[[#This Row],[Sum medlemmer]]/Kommuner[[#This Row],[Innbyggere]]</f>
        <v>1.079913606911447E-2</v>
      </c>
      <c r="Q289">
        <v>48</v>
      </c>
      <c r="R289">
        <v>51</v>
      </c>
      <c r="S289">
        <v>56</v>
      </c>
      <c r="T289">
        <v>58</v>
      </c>
      <c r="U289">
        <v>67</v>
      </c>
      <c r="V289">
        <v>0.39583333333333331</v>
      </c>
      <c r="W289">
        <v>0.19642857142857142</v>
      </c>
    </row>
    <row r="290" spans="1:23" x14ac:dyDescent="0.25">
      <c r="A290">
        <v>50</v>
      </c>
      <c r="B290" t="s">
        <v>296</v>
      </c>
      <c r="C290">
        <v>5022</v>
      </c>
      <c r="D290" t="s">
        <v>303</v>
      </c>
      <c r="E290">
        <v>1</v>
      </c>
      <c r="F290">
        <v>20</v>
      </c>
      <c r="G290">
        <v>11</v>
      </c>
      <c r="H290">
        <v>2513</v>
      </c>
      <c r="I290">
        <v>26</v>
      </c>
      <c r="J290">
        <v>24</v>
      </c>
      <c r="K290">
        <v>23</v>
      </c>
      <c r="L290">
        <v>18</v>
      </c>
      <c r="M290">
        <v>20</v>
      </c>
      <c r="N290">
        <v>-0.23076923076923078</v>
      </c>
      <c r="O290">
        <v>-0.13043478260869565</v>
      </c>
      <c r="P290">
        <f>Kommuner[[#This Row],[Sum medlemmer]]/Kommuner[[#This Row],[Innbyggere]]</f>
        <v>7.9586152009550343E-3</v>
      </c>
      <c r="Q290">
        <v>19</v>
      </c>
      <c r="R290">
        <v>18</v>
      </c>
      <c r="S290">
        <v>16</v>
      </c>
      <c r="T290">
        <v>14</v>
      </c>
      <c r="U290">
        <v>11</v>
      </c>
      <c r="V290">
        <v>-0.42105263157894735</v>
      </c>
      <c r="W290">
        <v>-0.3125</v>
      </c>
    </row>
    <row r="291" spans="1:23" x14ac:dyDescent="0.25">
      <c r="A291">
        <v>50</v>
      </c>
      <c r="B291" t="s">
        <v>296</v>
      </c>
      <c r="C291">
        <v>5025</v>
      </c>
      <c r="D291" t="s">
        <v>304</v>
      </c>
      <c r="E291">
        <v>2</v>
      </c>
      <c r="F291">
        <v>40</v>
      </c>
      <c r="G291">
        <v>32</v>
      </c>
      <c r="H291">
        <v>5681</v>
      </c>
      <c r="I291">
        <v>23</v>
      </c>
      <c r="J291">
        <v>26</v>
      </c>
      <c r="K291">
        <v>29</v>
      </c>
      <c r="L291">
        <v>50</v>
      </c>
      <c r="M291">
        <v>40</v>
      </c>
      <c r="N291">
        <v>0.73913043478260865</v>
      </c>
      <c r="O291">
        <v>0.37931034482758619</v>
      </c>
      <c r="P291">
        <f>Kommuner[[#This Row],[Sum medlemmer]]/Kommuner[[#This Row],[Innbyggere]]</f>
        <v>7.0410139060024645E-3</v>
      </c>
      <c r="Q291">
        <v>22</v>
      </c>
      <c r="R291">
        <v>25</v>
      </c>
      <c r="S291">
        <v>28</v>
      </c>
      <c r="T291">
        <v>42</v>
      </c>
      <c r="U291">
        <v>32</v>
      </c>
      <c r="V291">
        <v>0.45454545454545453</v>
      </c>
      <c r="W291">
        <v>0.14285714285714285</v>
      </c>
    </row>
    <row r="292" spans="1:23" x14ac:dyDescent="0.25">
      <c r="A292">
        <v>50</v>
      </c>
      <c r="B292" t="s">
        <v>296</v>
      </c>
      <c r="C292">
        <v>5026</v>
      </c>
      <c r="D292" t="s">
        <v>305</v>
      </c>
      <c r="E292">
        <v>1</v>
      </c>
      <c r="F292">
        <v>23</v>
      </c>
      <c r="G292">
        <v>23</v>
      </c>
      <c r="H292">
        <v>2048</v>
      </c>
      <c r="I292">
        <v>25</v>
      </c>
      <c r="J292">
        <v>25</v>
      </c>
      <c r="K292">
        <v>25</v>
      </c>
      <c r="L292">
        <v>23</v>
      </c>
      <c r="M292">
        <v>23</v>
      </c>
      <c r="N292">
        <v>-0.08</v>
      </c>
      <c r="O292">
        <v>-0.08</v>
      </c>
      <c r="P292">
        <f>Kommuner[[#This Row],[Sum medlemmer]]/Kommuner[[#This Row],[Innbyggere]]</f>
        <v>1.123046875E-2</v>
      </c>
      <c r="Q292">
        <v>23</v>
      </c>
      <c r="R292">
        <v>23</v>
      </c>
      <c r="S292">
        <v>23</v>
      </c>
      <c r="T292">
        <v>23</v>
      </c>
      <c r="U292">
        <v>23</v>
      </c>
      <c r="V292">
        <v>0</v>
      </c>
      <c r="W292">
        <v>0</v>
      </c>
    </row>
    <row r="293" spans="1:23" x14ac:dyDescent="0.25">
      <c r="A293">
        <v>50</v>
      </c>
      <c r="B293" t="s">
        <v>296</v>
      </c>
      <c r="C293">
        <v>5027</v>
      </c>
      <c r="D293" t="s">
        <v>306</v>
      </c>
      <c r="E293">
        <v>5</v>
      </c>
      <c r="F293">
        <v>125</v>
      </c>
      <c r="G293">
        <v>104</v>
      </c>
      <c r="H293">
        <v>6141</v>
      </c>
      <c r="I293">
        <v>171</v>
      </c>
      <c r="J293">
        <v>161</v>
      </c>
      <c r="K293">
        <v>158</v>
      </c>
      <c r="L293">
        <v>144</v>
      </c>
      <c r="M293">
        <v>125</v>
      </c>
      <c r="N293">
        <v>-0.26900584795321636</v>
      </c>
      <c r="O293">
        <v>-0.20886075949367089</v>
      </c>
      <c r="P293">
        <f>Kommuner[[#This Row],[Sum medlemmer]]/Kommuner[[#This Row],[Innbyggere]]</f>
        <v>2.0354991043803939E-2</v>
      </c>
      <c r="Q293">
        <v>148</v>
      </c>
      <c r="R293">
        <v>139</v>
      </c>
      <c r="S293">
        <v>132</v>
      </c>
      <c r="T293">
        <v>122</v>
      </c>
      <c r="U293">
        <v>104</v>
      </c>
      <c r="V293">
        <v>-0.29729729729729731</v>
      </c>
      <c r="W293">
        <v>-0.21212121212121213</v>
      </c>
    </row>
    <row r="294" spans="1:23" x14ac:dyDescent="0.25">
      <c r="A294">
        <v>50</v>
      </c>
      <c r="B294" t="s">
        <v>296</v>
      </c>
      <c r="C294">
        <v>5028</v>
      </c>
      <c r="D294" t="s">
        <v>307</v>
      </c>
      <c r="E294">
        <v>6</v>
      </c>
      <c r="F294">
        <v>259</v>
      </c>
      <c r="G294">
        <v>233</v>
      </c>
      <c r="H294">
        <v>17812</v>
      </c>
      <c r="I294">
        <v>244</v>
      </c>
      <c r="J294">
        <v>235</v>
      </c>
      <c r="K294">
        <v>257</v>
      </c>
      <c r="L294">
        <v>269</v>
      </c>
      <c r="M294">
        <v>259</v>
      </c>
      <c r="N294">
        <v>6.1475409836065573E-2</v>
      </c>
      <c r="O294">
        <v>7.7821011673151752E-3</v>
      </c>
      <c r="P294">
        <f>Kommuner[[#This Row],[Sum medlemmer]]/Kommuner[[#This Row],[Innbyggere]]</f>
        <v>1.4540759038850213E-2</v>
      </c>
      <c r="Q294">
        <v>223</v>
      </c>
      <c r="R294">
        <v>212</v>
      </c>
      <c r="S294">
        <v>231</v>
      </c>
      <c r="T294">
        <v>241</v>
      </c>
      <c r="U294">
        <v>233</v>
      </c>
      <c r="V294">
        <v>4.4843049327354258E-2</v>
      </c>
      <c r="W294">
        <v>8.658008658008658E-3</v>
      </c>
    </row>
    <row r="295" spans="1:23" x14ac:dyDescent="0.25">
      <c r="A295">
        <v>50</v>
      </c>
      <c r="B295" t="s">
        <v>296</v>
      </c>
      <c r="C295">
        <v>5029</v>
      </c>
      <c r="D295" t="s">
        <v>308</v>
      </c>
      <c r="E295">
        <v>3</v>
      </c>
      <c r="F295">
        <v>130</v>
      </c>
      <c r="G295">
        <v>115</v>
      </c>
      <c r="H295">
        <v>8521</v>
      </c>
      <c r="I295">
        <v>99</v>
      </c>
      <c r="J295">
        <v>113</v>
      </c>
      <c r="K295">
        <v>108</v>
      </c>
      <c r="L295">
        <v>118</v>
      </c>
      <c r="M295">
        <v>130</v>
      </c>
      <c r="N295">
        <v>0.31313131313131315</v>
      </c>
      <c r="O295">
        <v>0.20370370370370369</v>
      </c>
      <c r="P295">
        <f>Kommuner[[#This Row],[Sum medlemmer]]/Kommuner[[#This Row],[Innbyggere]]</f>
        <v>1.5256425302194579E-2</v>
      </c>
      <c r="Q295">
        <v>88</v>
      </c>
      <c r="R295">
        <v>101</v>
      </c>
      <c r="S295">
        <v>96</v>
      </c>
      <c r="T295">
        <v>106</v>
      </c>
      <c r="U295">
        <v>115</v>
      </c>
      <c r="V295">
        <v>0.30681818181818182</v>
      </c>
      <c r="W295">
        <v>0.19791666666666666</v>
      </c>
    </row>
    <row r="296" spans="1:23" x14ac:dyDescent="0.25">
      <c r="A296">
        <v>50</v>
      </c>
      <c r="B296" t="s">
        <v>296</v>
      </c>
      <c r="C296">
        <v>5031</v>
      </c>
      <c r="D296" t="s">
        <v>309</v>
      </c>
      <c r="E296">
        <v>5</v>
      </c>
      <c r="F296">
        <v>287</v>
      </c>
      <c r="G296">
        <v>249</v>
      </c>
      <c r="H296">
        <v>15023</v>
      </c>
      <c r="I296">
        <v>241</v>
      </c>
      <c r="J296">
        <v>264</v>
      </c>
      <c r="K296">
        <v>273</v>
      </c>
      <c r="L296">
        <v>292</v>
      </c>
      <c r="M296">
        <v>287</v>
      </c>
      <c r="N296">
        <v>0.1908713692946058</v>
      </c>
      <c r="O296">
        <v>5.128205128205128E-2</v>
      </c>
      <c r="P296">
        <f>Kommuner[[#This Row],[Sum medlemmer]]/Kommuner[[#This Row],[Innbyggere]]</f>
        <v>1.9104040471277374E-2</v>
      </c>
      <c r="Q296">
        <v>199</v>
      </c>
      <c r="R296">
        <v>222</v>
      </c>
      <c r="S296">
        <v>237</v>
      </c>
      <c r="T296">
        <v>246</v>
      </c>
      <c r="U296">
        <v>249</v>
      </c>
      <c r="V296">
        <v>0.25125628140703515</v>
      </c>
      <c r="W296">
        <v>5.0632911392405063E-2</v>
      </c>
    </row>
    <row r="297" spans="1:23" x14ac:dyDescent="0.25">
      <c r="A297">
        <v>50</v>
      </c>
      <c r="B297" t="s">
        <v>296</v>
      </c>
      <c r="C297">
        <v>5032</v>
      </c>
      <c r="D297" t="s">
        <v>310</v>
      </c>
      <c r="E297">
        <v>3</v>
      </c>
      <c r="F297">
        <v>84</v>
      </c>
      <c r="G297">
        <v>73</v>
      </c>
      <c r="H297">
        <v>4233</v>
      </c>
      <c r="I297">
        <v>86</v>
      </c>
      <c r="J297">
        <v>94</v>
      </c>
      <c r="K297">
        <v>100</v>
      </c>
      <c r="L297">
        <v>96</v>
      </c>
      <c r="M297">
        <v>84</v>
      </c>
      <c r="N297">
        <v>-2.3255813953488372E-2</v>
      </c>
      <c r="O297">
        <v>-0.16</v>
      </c>
      <c r="P297">
        <f>Kommuner[[#This Row],[Sum medlemmer]]/Kommuner[[#This Row],[Innbyggere]]</f>
        <v>1.9844082211197732E-2</v>
      </c>
      <c r="Q297">
        <v>75</v>
      </c>
      <c r="R297">
        <v>83</v>
      </c>
      <c r="S297">
        <v>89</v>
      </c>
      <c r="T297">
        <v>83</v>
      </c>
      <c r="U297">
        <v>73</v>
      </c>
      <c r="V297">
        <v>-2.6666666666666668E-2</v>
      </c>
      <c r="W297">
        <v>-0.1797752808988764</v>
      </c>
    </row>
    <row r="298" spans="1:23" x14ac:dyDescent="0.25">
      <c r="A298">
        <v>50</v>
      </c>
      <c r="B298" t="s">
        <v>296</v>
      </c>
      <c r="C298">
        <v>5033</v>
      </c>
      <c r="D298" t="s">
        <v>311</v>
      </c>
      <c r="E298">
        <v>0</v>
      </c>
      <c r="F298">
        <v>0</v>
      </c>
      <c r="G298">
        <v>0</v>
      </c>
      <c r="H298">
        <v>786</v>
      </c>
      <c r="I298">
        <v>0</v>
      </c>
      <c r="J298">
        <v>0</v>
      </c>
      <c r="K298">
        <v>0</v>
      </c>
      <c r="L298">
        <v>0</v>
      </c>
      <c r="M298">
        <v>0</v>
      </c>
      <c r="N298">
        <v>0</v>
      </c>
      <c r="O298">
        <v>0</v>
      </c>
      <c r="P298">
        <f>Kommuner[[#This Row],[Sum medlemmer]]/Kommuner[[#This Row],[Innbyggere]]</f>
        <v>0</v>
      </c>
      <c r="Q298">
        <v>0</v>
      </c>
      <c r="R298">
        <v>0</v>
      </c>
      <c r="S298">
        <v>0</v>
      </c>
      <c r="T298">
        <v>0</v>
      </c>
      <c r="U298">
        <v>0</v>
      </c>
      <c r="V298">
        <v>0</v>
      </c>
      <c r="W298">
        <v>0</v>
      </c>
    </row>
    <row r="299" spans="1:23" x14ac:dyDescent="0.25">
      <c r="A299">
        <v>50</v>
      </c>
      <c r="B299" t="s">
        <v>296</v>
      </c>
      <c r="C299">
        <v>5034</v>
      </c>
      <c r="D299" t="s">
        <v>312</v>
      </c>
      <c r="E299">
        <v>2</v>
      </c>
      <c r="F299">
        <v>42</v>
      </c>
      <c r="G299">
        <v>37</v>
      </c>
      <c r="H299">
        <v>2472</v>
      </c>
      <c r="I299">
        <v>42</v>
      </c>
      <c r="J299">
        <v>39</v>
      </c>
      <c r="K299">
        <v>32</v>
      </c>
      <c r="L299">
        <v>43</v>
      </c>
      <c r="M299">
        <v>42</v>
      </c>
      <c r="N299">
        <v>0</v>
      </c>
      <c r="O299">
        <v>0.3125</v>
      </c>
      <c r="P299">
        <f>Kommuner[[#This Row],[Sum medlemmer]]/Kommuner[[#This Row],[Innbyggere]]</f>
        <v>1.6990291262135922E-2</v>
      </c>
      <c r="Q299">
        <v>30</v>
      </c>
      <c r="R299">
        <v>28</v>
      </c>
      <c r="S299">
        <v>26</v>
      </c>
      <c r="T299">
        <v>38</v>
      </c>
      <c r="U299">
        <v>37</v>
      </c>
      <c r="V299">
        <v>0.23333333333333334</v>
      </c>
      <c r="W299">
        <v>0.42307692307692307</v>
      </c>
    </row>
    <row r="300" spans="1:23" x14ac:dyDescent="0.25">
      <c r="A300">
        <v>50</v>
      </c>
      <c r="B300" t="s">
        <v>296</v>
      </c>
      <c r="C300">
        <v>5035</v>
      </c>
      <c r="D300" t="s">
        <v>313</v>
      </c>
      <c r="E300">
        <v>10</v>
      </c>
      <c r="F300">
        <v>350</v>
      </c>
      <c r="G300">
        <v>290</v>
      </c>
      <c r="H300">
        <v>24927</v>
      </c>
      <c r="I300">
        <v>386</v>
      </c>
      <c r="J300">
        <v>404</v>
      </c>
      <c r="K300">
        <v>401</v>
      </c>
      <c r="L300">
        <v>360</v>
      </c>
      <c r="M300">
        <v>350</v>
      </c>
      <c r="N300">
        <v>-9.3264248704663211E-2</v>
      </c>
      <c r="O300">
        <v>-0.12718204488778054</v>
      </c>
      <c r="P300">
        <f>Kommuner[[#This Row],[Sum medlemmer]]/Kommuner[[#This Row],[Innbyggere]]</f>
        <v>1.4040999719180006E-2</v>
      </c>
      <c r="Q300">
        <v>335</v>
      </c>
      <c r="R300">
        <v>350</v>
      </c>
      <c r="S300">
        <v>346</v>
      </c>
      <c r="T300">
        <v>304</v>
      </c>
      <c r="U300">
        <v>290</v>
      </c>
      <c r="V300">
        <v>-0.13432835820895522</v>
      </c>
      <c r="W300">
        <v>-0.16184971098265896</v>
      </c>
    </row>
    <row r="301" spans="1:23" x14ac:dyDescent="0.25">
      <c r="A301">
        <v>50</v>
      </c>
      <c r="B301" t="s">
        <v>296</v>
      </c>
      <c r="C301">
        <v>5036</v>
      </c>
      <c r="D301" t="s">
        <v>314</v>
      </c>
      <c r="E301">
        <v>2</v>
      </c>
      <c r="F301">
        <v>31</v>
      </c>
      <c r="G301">
        <v>24</v>
      </c>
      <c r="H301">
        <v>2661</v>
      </c>
      <c r="I301">
        <v>24</v>
      </c>
      <c r="J301">
        <v>25</v>
      </c>
      <c r="K301">
        <v>30</v>
      </c>
      <c r="L301">
        <v>32</v>
      </c>
      <c r="M301">
        <v>31</v>
      </c>
      <c r="N301">
        <v>0.29166666666666669</v>
      </c>
      <c r="O301">
        <v>3.3333333333333333E-2</v>
      </c>
      <c r="P301">
        <f>Kommuner[[#This Row],[Sum medlemmer]]/Kommuner[[#This Row],[Innbyggere]]</f>
        <v>1.1649755730928222E-2</v>
      </c>
      <c r="Q301">
        <v>17</v>
      </c>
      <c r="R301">
        <v>18</v>
      </c>
      <c r="S301">
        <v>23</v>
      </c>
      <c r="T301">
        <v>25</v>
      </c>
      <c r="U301">
        <v>24</v>
      </c>
      <c r="V301">
        <v>0.41176470588235292</v>
      </c>
      <c r="W301">
        <v>4.3478260869565216E-2</v>
      </c>
    </row>
    <row r="302" spans="1:23" x14ac:dyDescent="0.25">
      <c r="A302">
        <v>50</v>
      </c>
      <c r="B302" t="s">
        <v>296</v>
      </c>
      <c r="C302">
        <v>5037</v>
      </c>
      <c r="D302" t="s">
        <v>315</v>
      </c>
      <c r="E302">
        <v>10</v>
      </c>
      <c r="F302">
        <v>289</v>
      </c>
      <c r="G302">
        <v>256</v>
      </c>
      <c r="H302">
        <v>20732</v>
      </c>
      <c r="I302">
        <v>251</v>
      </c>
      <c r="J302">
        <v>256</v>
      </c>
      <c r="K302">
        <v>244</v>
      </c>
      <c r="L302">
        <v>286</v>
      </c>
      <c r="M302">
        <v>289</v>
      </c>
      <c r="N302">
        <v>0.15139442231075698</v>
      </c>
      <c r="O302">
        <v>0.18442622950819673</v>
      </c>
      <c r="P302">
        <f>Kommuner[[#This Row],[Sum medlemmer]]/Kommuner[[#This Row],[Innbyggere]]</f>
        <v>1.3939803202778314E-2</v>
      </c>
      <c r="Q302">
        <v>221</v>
      </c>
      <c r="R302">
        <v>227</v>
      </c>
      <c r="S302">
        <v>219</v>
      </c>
      <c r="T302">
        <v>259</v>
      </c>
      <c r="U302">
        <v>256</v>
      </c>
      <c r="V302">
        <v>0.15837104072398189</v>
      </c>
      <c r="W302">
        <v>0.16894977168949771</v>
      </c>
    </row>
    <row r="303" spans="1:23" x14ac:dyDescent="0.25">
      <c r="A303">
        <v>50</v>
      </c>
      <c r="B303" t="s">
        <v>296</v>
      </c>
      <c r="C303">
        <v>5038</v>
      </c>
      <c r="D303" t="s">
        <v>316</v>
      </c>
      <c r="E303">
        <v>4</v>
      </c>
      <c r="F303">
        <v>209</v>
      </c>
      <c r="G303">
        <v>182</v>
      </c>
      <c r="H303">
        <v>15412</v>
      </c>
      <c r="I303">
        <v>201</v>
      </c>
      <c r="J303">
        <v>208</v>
      </c>
      <c r="K303">
        <v>202</v>
      </c>
      <c r="L303">
        <v>194</v>
      </c>
      <c r="M303">
        <v>209</v>
      </c>
      <c r="N303">
        <v>3.9800995024875621E-2</v>
      </c>
      <c r="O303">
        <v>3.4653465346534656E-2</v>
      </c>
      <c r="P303">
        <f>Kommuner[[#This Row],[Sum medlemmer]]/Kommuner[[#This Row],[Innbyggere]]</f>
        <v>1.3560861666234103E-2</v>
      </c>
      <c r="Q303">
        <v>163</v>
      </c>
      <c r="R303">
        <v>169</v>
      </c>
      <c r="S303">
        <v>173</v>
      </c>
      <c r="T303">
        <v>168</v>
      </c>
      <c r="U303">
        <v>182</v>
      </c>
      <c r="V303">
        <v>0.1165644171779141</v>
      </c>
      <c r="W303">
        <v>5.2023121387283239E-2</v>
      </c>
    </row>
    <row r="304" spans="1:23" x14ac:dyDescent="0.25">
      <c r="A304">
        <v>50</v>
      </c>
      <c r="B304" t="s">
        <v>296</v>
      </c>
      <c r="C304">
        <v>5041</v>
      </c>
      <c r="D304" t="s">
        <v>317</v>
      </c>
      <c r="E304">
        <v>1</v>
      </c>
      <c r="F304">
        <v>46</v>
      </c>
      <c r="G304">
        <v>45</v>
      </c>
      <c r="H304">
        <v>2138</v>
      </c>
      <c r="I304">
        <v>29</v>
      </c>
      <c r="J304">
        <v>29</v>
      </c>
      <c r="K304">
        <v>41</v>
      </c>
      <c r="L304">
        <v>43</v>
      </c>
      <c r="M304">
        <v>46</v>
      </c>
      <c r="N304">
        <v>0.58620689655172409</v>
      </c>
      <c r="O304">
        <v>0.12195121951219512</v>
      </c>
      <c r="P304">
        <f>Kommuner[[#This Row],[Sum medlemmer]]/Kommuner[[#This Row],[Innbyggere]]</f>
        <v>2.1515434985968196E-2</v>
      </c>
      <c r="Q304">
        <v>23</v>
      </c>
      <c r="R304">
        <v>23</v>
      </c>
      <c r="S304">
        <v>38</v>
      </c>
      <c r="T304">
        <v>42</v>
      </c>
      <c r="U304">
        <v>45</v>
      </c>
      <c r="V304">
        <v>0.95652173913043481</v>
      </c>
      <c r="W304">
        <v>0.18421052631578946</v>
      </c>
    </row>
    <row r="305" spans="1:23" x14ac:dyDescent="0.25">
      <c r="A305">
        <v>50</v>
      </c>
      <c r="B305" t="s">
        <v>296</v>
      </c>
      <c r="C305">
        <v>5042</v>
      </c>
      <c r="D305" t="s">
        <v>318</v>
      </c>
      <c r="E305">
        <v>0</v>
      </c>
      <c r="F305">
        <v>0</v>
      </c>
      <c r="G305">
        <v>0</v>
      </c>
      <c r="H305">
        <v>1316</v>
      </c>
      <c r="I305">
        <v>0</v>
      </c>
      <c r="J305">
        <v>0</v>
      </c>
      <c r="K305">
        <v>0</v>
      </c>
      <c r="L305">
        <v>0</v>
      </c>
      <c r="M305">
        <v>0</v>
      </c>
      <c r="N305">
        <v>0</v>
      </c>
      <c r="O305">
        <v>0</v>
      </c>
      <c r="P305">
        <f>Kommuner[[#This Row],[Sum medlemmer]]/Kommuner[[#This Row],[Innbyggere]]</f>
        <v>0</v>
      </c>
      <c r="Q305">
        <v>0</v>
      </c>
      <c r="R305">
        <v>0</v>
      </c>
      <c r="S305">
        <v>0</v>
      </c>
      <c r="T305">
        <v>0</v>
      </c>
      <c r="U305">
        <v>0</v>
      </c>
      <c r="V305">
        <v>0</v>
      </c>
      <c r="W305">
        <v>0</v>
      </c>
    </row>
    <row r="306" spans="1:23" x14ac:dyDescent="0.25">
      <c r="A306">
        <v>50</v>
      </c>
      <c r="B306" t="s">
        <v>296</v>
      </c>
      <c r="C306">
        <v>5043</v>
      </c>
      <c r="D306" t="s">
        <v>319</v>
      </c>
      <c r="E306">
        <v>0</v>
      </c>
      <c r="F306">
        <v>0</v>
      </c>
      <c r="G306">
        <v>0</v>
      </c>
      <c r="H306">
        <v>443</v>
      </c>
      <c r="I306">
        <v>0</v>
      </c>
      <c r="J306">
        <v>0</v>
      </c>
      <c r="K306">
        <v>0</v>
      </c>
      <c r="L306">
        <v>0</v>
      </c>
      <c r="M306">
        <v>0</v>
      </c>
      <c r="N306">
        <v>0</v>
      </c>
      <c r="O306">
        <v>0</v>
      </c>
      <c r="P306">
        <f>Kommuner[[#This Row],[Sum medlemmer]]/Kommuner[[#This Row],[Innbyggere]]</f>
        <v>0</v>
      </c>
      <c r="Q306">
        <v>0</v>
      </c>
      <c r="R306">
        <v>0</v>
      </c>
      <c r="S306">
        <v>0</v>
      </c>
      <c r="T306">
        <v>0</v>
      </c>
      <c r="U306">
        <v>0</v>
      </c>
      <c r="V306">
        <v>0</v>
      </c>
      <c r="W306">
        <v>0</v>
      </c>
    </row>
    <row r="307" spans="1:23" x14ac:dyDescent="0.25">
      <c r="A307">
        <v>50</v>
      </c>
      <c r="B307" t="s">
        <v>296</v>
      </c>
      <c r="C307">
        <v>5044</v>
      </c>
      <c r="D307" t="s">
        <v>320</v>
      </c>
      <c r="E307">
        <v>0</v>
      </c>
      <c r="F307">
        <v>0</v>
      </c>
      <c r="G307">
        <v>0</v>
      </c>
      <c r="H307">
        <v>811</v>
      </c>
      <c r="I307">
        <v>0</v>
      </c>
      <c r="J307">
        <v>0</v>
      </c>
      <c r="K307">
        <v>0</v>
      </c>
      <c r="L307">
        <v>0</v>
      </c>
      <c r="M307">
        <v>0</v>
      </c>
      <c r="N307">
        <v>0</v>
      </c>
      <c r="O307">
        <v>0</v>
      </c>
      <c r="P307">
        <f>Kommuner[[#This Row],[Sum medlemmer]]/Kommuner[[#This Row],[Innbyggere]]</f>
        <v>0</v>
      </c>
      <c r="Q307">
        <v>0</v>
      </c>
      <c r="R307">
        <v>0</v>
      </c>
      <c r="S307">
        <v>0</v>
      </c>
      <c r="T307">
        <v>0</v>
      </c>
      <c r="U307">
        <v>0</v>
      </c>
      <c r="V307">
        <v>0</v>
      </c>
      <c r="W307">
        <v>0</v>
      </c>
    </row>
    <row r="308" spans="1:23" x14ac:dyDescent="0.25">
      <c r="A308">
        <v>50</v>
      </c>
      <c r="B308" t="s">
        <v>296</v>
      </c>
      <c r="C308">
        <v>5045</v>
      </c>
      <c r="D308" t="s">
        <v>321</v>
      </c>
      <c r="E308">
        <v>3</v>
      </c>
      <c r="F308">
        <v>56</v>
      </c>
      <c r="G308">
        <v>47</v>
      </c>
      <c r="H308">
        <v>2314</v>
      </c>
      <c r="I308">
        <v>45</v>
      </c>
      <c r="J308">
        <v>55</v>
      </c>
      <c r="K308">
        <v>45</v>
      </c>
      <c r="L308">
        <v>54</v>
      </c>
      <c r="M308">
        <v>56</v>
      </c>
      <c r="N308">
        <v>0.24444444444444444</v>
      </c>
      <c r="O308">
        <v>0.24444444444444444</v>
      </c>
      <c r="P308">
        <f>Kommuner[[#This Row],[Sum medlemmer]]/Kommuner[[#This Row],[Innbyggere]]</f>
        <v>2.4200518582541054E-2</v>
      </c>
      <c r="Q308">
        <v>39</v>
      </c>
      <c r="R308">
        <v>49</v>
      </c>
      <c r="S308">
        <v>39</v>
      </c>
      <c r="T308">
        <v>44</v>
      </c>
      <c r="U308">
        <v>47</v>
      </c>
      <c r="V308">
        <v>0.20512820512820512</v>
      </c>
      <c r="W308">
        <v>0.20512820512820512</v>
      </c>
    </row>
    <row r="309" spans="1:23" x14ac:dyDescent="0.25">
      <c r="A309">
        <v>50</v>
      </c>
      <c r="B309" t="s">
        <v>296</v>
      </c>
      <c r="C309">
        <v>5046</v>
      </c>
      <c r="D309" t="s">
        <v>322</v>
      </c>
      <c r="E309">
        <v>2</v>
      </c>
      <c r="F309">
        <v>57</v>
      </c>
      <c r="G309">
        <v>45</v>
      </c>
      <c r="H309">
        <v>1235</v>
      </c>
      <c r="I309">
        <v>32</v>
      </c>
      <c r="J309">
        <v>42</v>
      </c>
      <c r="K309">
        <v>47</v>
      </c>
      <c r="L309">
        <v>53</v>
      </c>
      <c r="M309">
        <v>57</v>
      </c>
      <c r="N309">
        <v>0.78125</v>
      </c>
      <c r="O309">
        <v>0.21276595744680851</v>
      </c>
      <c r="P309">
        <f>Kommuner[[#This Row],[Sum medlemmer]]/Kommuner[[#This Row],[Innbyggere]]</f>
        <v>4.6153846153846156E-2</v>
      </c>
      <c r="Q309">
        <v>26</v>
      </c>
      <c r="R309">
        <v>36</v>
      </c>
      <c r="S309">
        <v>36</v>
      </c>
      <c r="T309">
        <v>42</v>
      </c>
      <c r="U309">
        <v>45</v>
      </c>
      <c r="V309">
        <v>0.73076923076923073</v>
      </c>
      <c r="W309">
        <v>0.25</v>
      </c>
    </row>
    <row r="310" spans="1:23" x14ac:dyDescent="0.25">
      <c r="A310">
        <v>50</v>
      </c>
      <c r="B310" t="s">
        <v>296</v>
      </c>
      <c r="C310">
        <v>5047</v>
      </c>
      <c r="D310" t="s">
        <v>323</v>
      </c>
      <c r="E310">
        <v>2</v>
      </c>
      <c r="F310">
        <v>0</v>
      </c>
      <c r="G310">
        <v>0</v>
      </c>
      <c r="H310">
        <v>3946</v>
      </c>
      <c r="I310">
        <v>11</v>
      </c>
      <c r="J310">
        <v>11</v>
      </c>
      <c r="K310">
        <v>11</v>
      </c>
      <c r="L310">
        <v>0</v>
      </c>
      <c r="M310">
        <v>0</v>
      </c>
      <c r="N310">
        <v>-1</v>
      </c>
      <c r="O310">
        <v>-1</v>
      </c>
      <c r="P310">
        <f>Kommuner[[#This Row],[Sum medlemmer]]/Kommuner[[#This Row],[Innbyggere]]</f>
        <v>0</v>
      </c>
      <c r="Q310">
        <v>10</v>
      </c>
      <c r="R310">
        <v>10</v>
      </c>
      <c r="S310">
        <v>10</v>
      </c>
      <c r="T310">
        <v>0</v>
      </c>
      <c r="U310">
        <v>0</v>
      </c>
      <c r="V310">
        <v>-1</v>
      </c>
      <c r="W310">
        <v>-1</v>
      </c>
    </row>
    <row r="311" spans="1:23" x14ac:dyDescent="0.25">
      <c r="A311">
        <v>50</v>
      </c>
      <c r="B311" t="s">
        <v>296</v>
      </c>
      <c r="C311">
        <v>5049</v>
      </c>
      <c r="D311" t="s">
        <v>324</v>
      </c>
      <c r="E311">
        <v>1</v>
      </c>
      <c r="F311">
        <v>32</v>
      </c>
      <c r="G311">
        <v>31</v>
      </c>
      <c r="H311">
        <v>1121</v>
      </c>
      <c r="I311">
        <v>0</v>
      </c>
      <c r="J311">
        <v>0</v>
      </c>
      <c r="K311">
        <v>20</v>
      </c>
      <c r="L311">
        <v>32</v>
      </c>
      <c r="M311">
        <v>32</v>
      </c>
      <c r="N311">
        <v>0</v>
      </c>
      <c r="O311">
        <v>0.6</v>
      </c>
      <c r="P311">
        <f>Kommuner[[#This Row],[Sum medlemmer]]/Kommuner[[#This Row],[Innbyggere]]</f>
        <v>2.8545941123996433E-2</v>
      </c>
      <c r="Q311">
        <v>0</v>
      </c>
      <c r="R311">
        <v>0</v>
      </c>
      <c r="S311">
        <v>19</v>
      </c>
      <c r="T311">
        <v>31</v>
      </c>
      <c r="U311">
        <v>31</v>
      </c>
      <c r="V311">
        <v>0</v>
      </c>
      <c r="W311">
        <v>0.63157894736842102</v>
      </c>
    </row>
    <row r="312" spans="1:23" x14ac:dyDescent="0.25">
      <c r="A312">
        <v>50</v>
      </c>
      <c r="B312" t="s">
        <v>296</v>
      </c>
      <c r="C312">
        <v>5052</v>
      </c>
      <c r="D312" t="s">
        <v>325</v>
      </c>
      <c r="E312">
        <v>0</v>
      </c>
      <c r="F312">
        <v>0</v>
      </c>
      <c r="G312">
        <v>0</v>
      </c>
      <c r="H312">
        <v>593</v>
      </c>
      <c r="I312">
        <v>0</v>
      </c>
      <c r="J312">
        <v>0</v>
      </c>
      <c r="K312">
        <v>0</v>
      </c>
      <c r="L312">
        <v>0</v>
      </c>
      <c r="M312">
        <v>0</v>
      </c>
      <c r="N312">
        <v>0</v>
      </c>
      <c r="O312">
        <v>0</v>
      </c>
      <c r="P312">
        <f>Kommuner[[#This Row],[Sum medlemmer]]/Kommuner[[#This Row],[Innbyggere]]</f>
        <v>0</v>
      </c>
      <c r="Q312">
        <v>0</v>
      </c>
      <c r="R312">
        <v>0</v>
      </c>
      <c r="S312">
        <v>0</v>
      </c>
      <c r="T312">
        <v>0</v>
      </c>
      <c r="U312">
        <v>0</v>
      </c>
      <c r="V312">
        <v>0</v>
      </c>
      <c r="W312">
        <v>0</v>
      </c>
    </row>
    <row r="313" spans="1:23" x14ac:dyDescent="0.25">
      <c r="A313">
        <v>50</v>
      </c>
      <c r="B313" t="s">
        <v>296</v>
      </c>
      <c r="C313">
        <v>5053</v>
      </c>
      <c r="D313" t="s">
        <v>326</v>
      </c>
      <c r="E313">
        <v>8</v>
      </c>
      <c r="F313">
        <v>243</v>
      </c>
      <c r="G313">
        <v>212</v>
      </c>
      <c r="H313">
        <v>7031</v>
      </c>
      <c r="I313">
        <v>166</v>
      </c>
      <c r="J313">
        <v>181</v>
      </c>
      <c r="K313">
        <v>195</v>
      </c>
      <c r="L313">
        <v>204</v>
      </c>
      <c r="M313">
        <v>243</v>
      </c>
      <c r="N313">
        <v>0.46385542168674698</v>
      </c>
      <c r="O313">
        <v>0.24615384615384617</v>
      </c>
      <c r="P313">
        <f>Kommuner[[#This Row],[Sum medlemmer]]/Kommuner[[#This Row],[Innbyggere]]</f>
        <v>3.456122884369222E-2</v>
      </c>
      <c r="Q313">
        <v>146</v>
      </c>
      <c r="R313">
        <v>158</v>
      </c>
      <c r="S313">
        <v>173</v>
      </c>
      <c r="T313">
        <v>183</v>
      </c>
      <c r="U313">
        <v>212</v>
      </c>
      <c r="V313">
        <v>0.45205479452054792</v>
      </c>
      <c r="W313">
        <v>0.22543352601156069</v>
      </c>
    </row>
    <row r="314" spans="1:23" x14ac:dyDescent="0.25">
      <c r="A314">
        <v>50</v>
      </c>
      <c r="B314" t="s">
        <v>296</v>
      </c>
      <c r="C314">
        <v>5054</v>
      </c>
      <c r="D314" t="s">
        <v>327</v>
      </c>
      <c r="E314">
        <v>7</v>
      </c>
      <c r="F314">
        <v>178</v>
      </c>
      <c r="G314">
        <v>145</v>
      </c>
      <c r="H314">
        <v>10042</v>
      </c>
      <c r="I314">
        <v>217</v>
      </c>
      <c r="J314">
        <v>234</v>
      </c>
      <c r="K314">
        <v>202</v>
      </c>
      <c r="L314">
        <v>190</v>
      </c>
      <c r="M314">
        <v>178</v>
      </c>
      <c r="N314">
        <v>-0.17972350230414746</v>
      </c>
      <c r="O314">
        <v>-0.11881188118811881</v>
      </c>
      <c r="P314">
        <f>Kommuner[[#This Row],[Sum medlemmer]]/Kommuner[[#This Row],[Innbyggere]]</f>
        <v>1.7725552678749253E-2</v>
      </c>
      <c r="Q314">
        <v>175</v>
      </c>
      <c r="R314">
        <v>204</v>
      </c>
      <c r="S314">
        <v>173</v>
      </c>
      <c r="T314">
        <v>158</v>
      </c>
      <c r="U314">
        <v>145</v>
      </c>
      <c r="V314">
        <v>-0.17142857142857143</v>
      </c>
      <c r="W314">
        <v>-0.16184971098265896</v>
      </c>
    </row>
    <row r="315" spans="1:23" x14ac:dyDescent="0.25">
      <c r="A315">
        <v>50</v>
      </c>
      <c r="B315" t="s">
        <v>296</v>
      </c>
      <c r="C315">
        <v>5055</v>
      </c>
      <c r="D315" t="s">
        <v>328</v>
      </c>
      <c r="E315">
        <v>4</v>
      </c>
      <c r="F315">
        <v>80</v>
      </c>
      <c r="G315">
        <v>73</v>
      </c>
      <c r="H315">
        <v>6134</v>
      </c>
      <c r="I315">
        <v>56</v>
      </c>
      <c r="J315">
        <v>57</v>
      </c>
      <c r="K315">
        <v>45</v>
      </c>
      <c r="L315">
        <v>54</v>
      </c>
      <c r="M315">
        <v>80</v>
      </c>
      <c r="N315">
        <v>0.42857142857142855</v>
      </c>
      <c r="O315">
        <v>0.77777777777777779</v>
      </c>
      <c r="P315">
        <f>Kommuner[[#This Row],[Sum medlemmer]]/Kommuner[[#This Row],[Innbyggere]]</f>
        <v>1.3042060645582002E-2</v>
      </c>
      <c r="Q315">
        <v>46</v>
      </c>
      <c r="R315">
        <v>46</v>
      </c>
      <c r="S315">
        <v>37</v>
      </c>
      <c r="T315">
        <v>46</v>
      </c>
      <c r="U315">
        <v>73</v>
      </c>
      <c r="V315">
        <v>0.58695652173913049</v>
      </c>
      <c r="W315">
        <v>0.97297297297297303</v>
      </c>
    </row>
    <row r="316" spans="1:23" x14ac:dyDescent="0.25">
      <c r="A316">
        <v>50</v>
      </c>
      <c r="B316" t="s">
        <v>296</v>
      </c>
      <c r="C316">
        <v>5056</v>
      </c>
      <c r="D316" t="s">
        <v>329</v>
      </c>
      <c r="E316">
        <v>3</v>
      </c>
      <c r="F316">
        <v>96</v>
      </c>
      <c r="G316">
        <v>79</v>
      </c>
      <c r="H316">
        <v>5414</v>
      </c>
      <c r="I316">
        <v>102</v>
      </c>
      <c r="J316">
        <v>92</v>
      </c>
      <c r="K316">
        <v>99</v>
      </c>
      <c r="L316">
        <v>97</v>
      </c>
      <c r="M316">
        <v>96</v>
      </c>
      <c r="N316">
        <v>-5.8823529411764705E-2</v>
      </c>
      <c r="O316">
        <v>-3.0303030303030304E-2</v>
      </c>
      <c r="P316">
        <f>Kommuner[[#This Row],[Sum medlemmer]]/Kommuner[[#This Row],[Innbyggere]]</f>
        <v>1.7731806427779832E-2</v>
      </c>
      <c r="Q316">
        <v>84</v>
      </c>
      <c r="R316">
        <v>74</v>
      </c>
      <c r="S316">
        <v>79</v>
      </c>
      <c r="T316">
        <v>78</v>
      </c>
      <c r="U316">
        <v>79</v>
      </c>
      <c r="V316">
        <v>-5.9523809523809521E-2</v>
      </c>
      <c r="W316">
        <v>0</v>
      </c>
    </row>
    <row r="317" spans="1:23" x14ac:dyDescent="0.25">
      <c r="A317">
        <v>50</v>
      </c>
      <c r="B317" t="s">
        <v>296</v>
      </c>
      <c r="C317">
        <v>5057</v>
      </c>
      <c r="D317" t="s">
        <v>330</v>
      </c>
      <c r="E317">
        <v>4</v>
      </c>
      <c r="F317">
        <v>158</v>
      </c>
      <c r="G317">
        <v>133</v>
      </c>
      <c r="H317">
        <v>10627</v>
      </c>
      <c r="I317">
        <v>137</v>
      </c>
      <c r="J317">
        <v>156</v>
      </c>
      <c r="K317">
        <v>159</v>
      </c>
      <c r="L317">
        <v>178</v>
      </c>
      <c r="M317">
        <v>158</v>
      </c>
      <c r="N317">
        <v>0.15328467153284672</v>
      </c>
      <c r="O317">
        <v>-6.2893081761006293E-3</v>
      </c>
      <c r="P317">
        <f>Kommuner[[#This Row],[Sum medlemmer]]/Kommuner[[#This Row],[Innbyggere]]</f>
        <v>1.4867789592547285E-2</v>
      </c>
      <c r="Q317">
        <v>113</v>
      </c>
      <c r="R317">
        <v>125</v>
      </c>
      <c r="S317">
        <v>133</v>
      </c>
      <c r="T317">
        <v>149</v>
      </c>
      <c r="U317">
        <v>133</v>
      </c>
      <c r="V317">
        <v>0.17699115044247787</v>
      </c>
      <c r="W317">
        <v>0</v>
      </c>
    </row>
    <row r="318" spans="1:23" x14ac:dyDescent="0.25">
      <c r="A318">
        <v>50</v>
      </c>
      <c r="B318" t="s">
        <v>296</v>
      </c>
      <c r="C318">
        <v>5058</v>
      </c>
      <c r="D318" t="s">
        <v>331</v>
      </c>
      <c r="E318">
        <v>4</v>
      </c>
      <c r="F318">
        <v>99</v>
      </c>
      <c r="G318">
        <v>89</v>
      </c>
      <c r="H318">
        <v>4342</v>
      </c>
      <c r="I318">
        <v>92</v>
      </c>
      <c r="J318">
        <v>93</v>
      </c>
      <c r="K318">
        <v>99</v>
      </c>
      <c r="L318">
        <v>94</v>
      </c>
      <c r="M318">
        <v>99</v>
      </c>
      <c r="N318">
        <v>7.6086956521739135E-2</v>
      </c>
      <c r="O318">
        <v>0</v>
      </c>
      <c r="P318">
        <f>Kommuner[[#This Row],[Sum medlemmer]]/Kommuner[[#This Row],[Innbyggere]]</f>
        <v>2.2800552740672501E-2</v>
      </c>
      <c r="Q318">
        <v>77</v>
      </c>
      <c r="R318">
        <v>82</v>
      </c>
      <c r="S318">
        <v>89</v>
      </c>
      <c r="T318">
        <v>85</v>
      </c>
      <c r="U318">
        <v>89</v>
      </c>
      <c r="V318">
        <v>0.15584415584415584</v>
      </c>
      <c r="W318">
        <v>0</v>
      </c>
    </row>
    <row r="319" spans="1:23" x14ac:dyDescent="0.25">
      <c r="A319">
        <v>50</v>
      </c>
      <c r="B319" t="s">
        <v>296</v>
      </c>
      <c r="C319">
        <v>5059</v>
      </c>
      <c r="D319" t="s">
        <v>332</v>
      </c>
      <c r="E319">
        <v>5</v>
      </c>
      <c r="F319">
        <v>154</v>
      </c>
      <c r="G319">
        <v>137</v>
      </c>
      <c r="H319">
        <v>18798</v>
      </c>
      <c r="I319">
        <v>143</v>
      </c>
      <c r="J319">
        <v>144</v>
      </c>
      <c r="K319">
        <v>151</v>
      </c>
      <c r="L319">
        <v>147</v>
      </c>
      <c r="M319">
        <v>154</v>
      </c>
      <c r="N319">
        <v>7.6923076923076927E-2</v>
      </c>
      <c r="O319">
        <v>1.9867549668874173E-2</v>
      </c>
      <c r="P319">
        <f>Kommuner[[#This Row],[Sum medlemmer]]/Kommuner[[#This Row],[Innbyggere]]</f>
        <v>8.1923608894563255E-3</v>
      </c>
      <c r="Q319">
        <v>121</v>
      </c>
      <c r="R319">
        <v>125</v>
      </c>
      <c r="S319">
        <v>130</v>
      </c>
      <c r="T319">
        <v>127</v>
      </c>
      <c r="U319">
        <v>137</v>
      </c>
      <c r="V319">
        <v>0.13223140495867769</v>
      </c>
      <c r="W319">
        <v>5.3846153846153849E-2</v>
      </c>
    </row>
    <row r="320" spans="1:23" x14ac:dyDescent="0.25">
      <c r="A320">
        <v>50</v>
      </c>
      <c r="B320" t="s">
        <v>296</v>
      </c>
      <c r="C320">
        <v>5060</v>
      </c>
      <c r="D320" t="s">
        <v>333</v>
      </c>
      <c r="E320">
        <v>10</v>
      </c>
      <c r="F320">
        <v>194</v>
      </c>
      <c r="G320">
        <v>170</v>
      </c>
      <c r="H320">
        <v>9921</v>
      </c>
      <c r="I320">
        <v>210</v>
      </c>
      <c r="J320">
        <v>197</v>
      </c>
      <c r="K320">
        <v>204</v>
      </c>
      <c r="L320">
        <v>196</v>
      </c>
      <c r="M320">
        <v>194</v>
      </c>
      <c r="N320">
        <v>-7.6190476190476197E-2</v>
      </c>
      <c r="O320">
        <v>-4.9019607843137254E-2</v>
      </c>
      <c r="P320">
        <f>Kommuner[[#This Row],[Sum medlemmer]]/Kommuner[[#This Row],[Innbyggere]]</f>
        <v>1.9554480395121459E-2</v>
      </c>
      <c r="Q320">
        <v>184</v>
      </c>
      <c r="R320">
        <v>171</v>
      </c>
      <c r="S320">
        <v>174</v>
      </c>
      <c r="T320">
        <v>172</v>
      </c>
      <c r="U320">
        <v>170</v>
      </c>
      <c r="V320">
        <v>-7.6086956521739135E-2</v>
      </c>
      <c r="W320">
        <v>-2.2988505747126436E-2</v>
      </c>
    </row>
    <row r="321" spans="1:23" x14ac:dyDescent="0.25">
      <c r="A321">
        <v>50</v>
      </c>
      <c r="B321" t="s">
        <v>296</v>
      </c>
      <c r="C321">
        <v>5061</v>
      </c>
      <c r="D321" t="s">
        <v>334</v>
      </c>
      <c r="E321">
        <v>0</v>
      </c>
      <c r="F321">
        <v>0</v>
      </c>
      <c r="G321">
        <v>0</v>
      </c>
      <c r="H321">
        <v>1937</v>
      </c>
      <c r="I321">
        <v>0</v>
      </c>
      <c r="J321">
        <v>0</v>
      </c>
      <c r="K321">
        <v>0</v>
      </c>
      <c r="L321">
        <v>0</v>
      </c>
      <c r="M321">
        <v>0</v>
      </c>
      <c r="N321">
        <v>0</v>
      </c>
      <c r="O321">
        <v>0</v>
      </c>
      <c r="P321">
        <f>Kommuner[[#This Row],[Sum medlemmer]]/Kommuner[[#This Row],[Innbyggere]]</f>
        <v>0</v>
      </c>
      <c r="Q321">
        <v>0</v>
      </c>
      <c r="R321">
        <v>0</v>
      </c>
      <c r="S321">
        <v>0</v>
      </c>
      <c r="T321">
        <v>0</v>
      </c>
      <c r="U321">
        <v>0</v>
      </c>
      <c r="V321">
        <v>0</v>
      </c>
      <c r="W321">
        <v>0</v>
      </c>
    </row>
    <row r="322" spans="1:23" x14ac:dyDescent="0.25">
      <c r="A322">
        <v>55</v>
      </c>
      <c r="B322" t="s">
        <v>335</v>
      </c>
      <c r="C322">
        <v>5501</v>
      </c>
      <c r="D322" t="s">
        <v>336</v>
      </c>
      <c r="E322">
        <v>11</v>
      </c>
      <c r="F322">
        <v>569</v>
      </c>
      <c r="G322">
        <v>516</v>
      </c>
      <c r="H322">
        <v>79421</v>
      </c>
      <c r="I322">
        <v>424</v>
      </c>
      <c r="J322">
        <v>488</v>
      </c>
      <c r="K322">
        <v>466</v>
      </c>
      <c r="L322">
        <v>513</v>
      </c>
      <c r="M322">
        <v>569</v>
      </c>
      <c r="N322">
        <v>0.34198113207547171</v>
      </c>
      <c r="O322">
        <v>0.22103004291845493</v>
      </c>
      <c r="P322">
        <f>Kommuner[[#This Row],[Sum medlemmer]]/Kommuner[[#This Row],[Innbyggere]]</f>
        <v>7.1643519975825029E-3</v>
      </c>
      <c r="Q322">
        <v>384</v>
      </c>
      <c r="R322">
        <v>443</v>
      </c>
      <c r="S322">
        <v>420</v>
      </c>
      <c r="T322">
        <v>463</v>
      </c>
      <c r="U322">
        <v>516</v>
      </c>
      <c r="V322">
        <v>0.34375</v>
      </c>
      <c r="W322">
        <v>0.22857142857142856</v>
      </c>
    </row>
    <row r="323" spans="1:23" x14ac:dyDescent="0.25">
      <c r="A323">
        <v>55</v>
      </c>
      <c r="B323" t="s">
        <v>335</v>
      </c>
      <c r="C323">
        <v>5503</v>
      </c>
      <c r="D323" t="s">
        <v>337</v>
      </c>
      <c r="E323">
        <v>8</v>
      </c>
      <c r="F323">
        <v>316</v>
      </c>
      <c r="G323">
        <v>265</v>
      </c>
      <c r="H323">
        <v>25167</v>
      </c>
      <c r="I323">
        <v>272</v>
      </c>
      <c r="J323">
        <v>291</v>
      </c>
      <c r="K323">
        <v>295</v>
      </c>
      <c r="L323">
        <v>301</v>
      </c>
      <c r="M323">
        <v>316</v>
      </c>
      <c r="N323">
        <v>0.16176470588235295</v>
      </c>
      <c r="O323">
        <v>7.1186440677966104E-2</v>
      </c>
      <c r="P323">
        <f>Kommuner[[#This Row],[Sum medlemmer]]/Kommuner[[#This Row],[Innbyggere]]</f>
        <v>1.2556125084435968E-2</v>
      </c>
      <c r="Q323">
        <v>229</v>
      </c>
      <c r="R323">
        <v>247</v>
      </c>
      <c r="S323">
        <v>242</v>
      </c>
      <c r="T323">
        <v>250</v>
      </c>
      <c r="U323">
        <v>265</v>
      </c>
      <c r="V323">
        <v>0.15720524017467249</v>
      </c>
      <c r="W323">
        <v>9.5041322314049589E-2</v>
      </c>
    </row>
    <row r="324" spans="1:23" x14ac:dyDescent="0.25">
      <c r="A324">
        <v>55</v>
      </c>
      <c r="B324" t="s">
        <v>335</v>
      </c>
      <c r="C324">
        <v>5510</v>
      </c>
      <c r="D324" t="s">
        <v>338</v>
      </c>
      <c r="E324">
        <v>2</v>
      </c>
      <c r="F324">
        <v>58</v>
      </c>
      <c r="G324">
        <v>51</v>
      </c>
      <c r="H324">
        <v>2852</v>
      </c>
      <c r="I324">
        <v>67</v>
      </c>
      <c r="J324">
        <v>58</v>
      </c>
      <c r="K324">
        <v>56</v>
      </c>
      <c r="L324">
        <v>53</v>
      </c>
      <c r="M324">
        <v>58</v>
      </c>
      <c r="N324">
        <v>-0.13432835820895522</v>
      </c>
      <c r="O324">
        <v>3.5714285714285712E-2</v>
      </c>
      <c r="P324">
        <f>Kommuner[[#This Row],[Sum medlemmer]]/Kommuner[[#This Row],[Innbyggere]]</f>
        <v>2.0336605890603085E-2</v>
      </c>
      <c r="Q324">
        <v>58</v>
      </c>
      <c r="R324">
        <v>48</v>
      </c>
      <c r="S324">
        <v>46</v>
      </c>
      <c r="T324">
        <v>46</v>
      </c>
      <c r="U324">
        <v>51</v>
      </c>
      <c r="V324">
        <v>-0.1206896551724138</v>
      </c>
      <c r="W324">
        <v>0.10869565217391304</v>
      </c>
    </row>
    <row r="325" spans="1:23" x14ac:dyDescent="0.25">
      <c r="A325">
        <v>55</v>
      </c>
      <c r="B325" t="s">
        <v>335</v>
      </c>
      <c r="C325">
        <v>5512</v>
      </c>
      <c r="D325" t="s">
        <v>339</v>
      </c>
      <c r="E325">
        <v>2</v>
      </c>
      <c r="F325">
        <v>20</v>
      </c>
      <c r="G325">
        <v>16</v>
      </c>
      <c r="H325">
        <v>4209</v>
      </c>
      <c r="I325">
        <v>40</v>
      </c>
      <c r="J325">
        <v>34</v>
      </c>
      <c r="K325">
        <v>33</v>
      </c>
      <c r="L325">
        <v>29</v>
      </c>
      <c r="M325">
        <v>20</v>
      </c>
      <c r="N325">
        <v>-0.5</v>
      </c>
      <c r="O325">
        <v>-0.39393939393939392</v>
      </c>
      <c r="P325">
        <f>Kommuner[[#This Row],[Sum medlemmer]]/Kommuner[[#This Row],[Innbyggere]]</f>
        <v>4.7517224994060346E-3</v>
      </c>
      <c r="Q325">
        <v>30</v>
      </c>
      <c r="R325">
        <v>25</v>
      </c>
      <c r="S325">
        <v>29</v>
      </c>
      <c r="T325">
        <v>25</v>
      </c>
      <c r="U325">
        <v>16</v>
      </c>
      <c r="V325">
        <v>-0.46666666666666667</v>
      </c>
      <c r="W325">
        <v>-0.44827586206896552</v>
      </c>
    </row>
    <row r="326" spans="1:23" x14ac:dyDescent="0.25">
      <c r="A326">
        <v>55</v>
      </c>
      <c r="B326" t="s">
        <v>335</v>
      </c>
      <c r="C326">
        <v>5514</v>
      </c>
      <c r="D326" t="s">
        <v>340</v>
      </c>
      <c r="E326">
        <v>1</v>
      </c>
      <c r="F326">
        <v>14</v>
      </c>
      <c r="G326">
        <v>14</v>
      </c>
      <c r="H326">
        <v>1301</v>
      </c>
      <c r="I326">
        <v>18</v>
      </c>
      <c r="J326">
        <v>17</v>
      </c>
      <c r="K326">
        <v>17</v>
      </c>
      <c r="L326">
        <v>15</v>
      </c>
      <c r="M326">
        <v>14</v>
      </c>
      <c r="N326">
        <v>-0.22222222222222221</v>
      </c>
      <c r="O326">
        <v>-0.17647058823529413</v>
      </c>
      <c r="P326">
        <f>Kommuner[[#This Row],[Sum medlemmer]]/Kommuner[[#This Row],[Innbyggere]]</f>
        <v>1.0760953112990008E-2</v>
      </c>
      <c r="Q326">
        <v>18</v>
      </c>
      <c r="R326">
        <v>17</v>
      </c>
      <c r="S326">
        <v>17</v>
      </c>
      <c r="T326">
        <v>15</v>
      </c>
      <c r="U326">
        <v>14</v>
      </c>
      <c r="V326">
        <v>-0.22222222222222221</v>
      </c>
      <c r="W326">
        <v>-0.17647058823529413</v>
      </c>
    </row>
    <row r="327" spans="1:23" x14ac:dyDescent="0.25">
      <c r="A327">
        <v>55</v>
      </c>
      <c r="B327" t="s">
        <v>335</v>
      </c>
      <c r="C327">
        <v>5516</v>
      </c>
      <c r="D327" t="s">
        <v>341</v>
      </c>
      <c r="E327">
        <v>0</v>
      </c>
      <c r="F327">
        <v>0</v>
      </c>
      <c r="G327">
        <v>0</v>
      </c>
      <c r="H327">
        <v>1062</v>
      </c>
      <c r="I327">
        <v>0</v>
      </c>
      <c r="J327">
        <v>0</v>
      </c>
      <c r="K327">
        <v>0</v>
      </c>
      <c r="L327">
        <v>0</v>
      </c>
      <c r="M327">
        <v>0</v>
      </c>
      <c r="N327">
        <v>0</v>
      </c>
      <c r="O327">
        <v>0</v>
      </c>
      <c r="P327">
        <f>Kommuner[[#This Row],[Sum medlemmer]]/Kommuner[[#This Row],[Innbyggere]]</f>
        <v>0</v>
      </c>
      <c r="Q327">
        <v>0</v>
      </c>
      <c r="R327">
        <v>0</v>
      </c>
      <c r="S327">
        <v>0</v>
      </c>
      <c r="T327">
        <v>0</v>
      </c>
      <c r="U327">
        <v>0</v>
      </c>
      <c r="V327">
        <v>0</v>
      </c>
      <c r="W327">
        <v>0</v>
      </c>
    </row>
    <row r="328" spans="1:23" x14ac:dyDescent="0.25">
      <c r="A328">
        <v>55</v>
      </c>
      <c r="B328" t="s">
        <v>335</v>
      </c>
      <c r="C328">
        <v>5518</v>
      </c>
      <c r="D328" t="s">
        <v>342</v>
      </c>
      <c r="E328">
        <v>1</v>
      </c>
      <c r="F328">
        <v>23</v>
      </c>
      <c r="G328">
        <v>16</v>
      </c>
      <c r="H328">
        <v>985</v>
      </c>
      <c r="I328">
        <v>11</v>
      </c>
      <c r="J328">
        <v>13</v>
      </c>
      <c r="K328">
        <v>27</v>
      </c>
      <c r="L328">
        <v>26</v>
      </c>
      <c r="M328">
        <v>23</v>
      </c>
      <c r="N328">
        <v>1.0909090909090908</v>
      </c>
      <c r="O328">
        <v>-0.14814814814814814</v>
      </c>
      <c r="P328">
        <f>Kommuner[[#This Row],[Sum medlemmer]]/Kommuner[[#This Row],[Innbyggere]]</f>
        <v>2.3350253807106598E-2</v>
      </c>
      <c r="Q328">
        <v>5</v>
      </c>
      <c r="R328">
        <v>7</v>
      </c>
      <c r="S328">
        <v>21</v>
      </c>
      <c r="T328">
        <v>19</v>
      </c>
      <c r="U328">
        <v>16</v>
      </c>
      <c r="V328">
        <v>2.2000000000000002</v>
      </c>
      <c r="W328">
        <v>-0.23809523809523808</v>
      </c>
    </row>
    <row r="329" spans="1:23" x14ac:dyDescent="0.25">
      <c r="A329">
        <v>55</v>
      </c>
      <c r="B329" t="s">
        <v>335</v>
      </c>
      <c r="C329">
        <v>5520</v>
      </c>
      <c r="D329" t="s">
        <v>343</v>
      </c>
      <c r="E329">
        <v>2</v>
      </c>
      <c r="F329">
        <v>19</v>
      </c>
      <c r="G329">
        <v>13</v>
      </c>
      <c r="H329">
        <v>3961</v>
      </c>
      <c r="I329">
        <v>27</v>
      </c>
      <c r="J329">
        <v>33</v>
      </c>
      <c r="K329">
        <v>28</v>
      </c>
      <c r="L329">
        <v>23</v>
      </c>
      <c r="M329">
        <v>19</v>
      </c>
      <c r="N329">
        <v>-0.29629629629629628</v>
      </c>
      <c r="O329">
        <v>-0.32142857142857145</v>
      </c>
      <c r="P329">
        <f>Kommuner[[#This Row],[Sum medlemmer]]/Kommuner[[#This Row],[Innbyggere]]</f>
        <v>4.7967684928048471E-3</v>
      </c>
      <c r="Q329">
        <v>15</v>
      </c>
      <c r="R329">
        <v>27</v>
      </c>
      <c r="S329">
        <v>22</v>
      </c>
      <c r="T329">
        <v>17</v>
      </c>
      <c r="U329">
        <v>13</v>
      </c>
      <c r="V329">
        <v>-0.13333333333333333</v>
      </c>
      <c r="W329">
        <v>-0.40909090909090912</v>
      </c>
    </row>
    <row r="330" spans="1:23" x14ac:dyDescent="0.25">
      <c r="A330">
        <v>55</v>
      </c>
      <c r="B330" t="s">
        <v>335</v>
      </c>
      <c r="C330">
        <v>5522</v>
      </c>
      <c r="D330" t="s">
        <v>344</v>
      </c>
      <c r="E330">
        <v>2</v>
      </c>
      <c r="F330">
        <v>48</v>
      </c>
      <c r="G330">
        <v>43</v>
      </c>
      <c r="H330">
        <v>2116</v>
      </c>
      <c r="I330">
        <v>43</v>
      </c>
      <c r="J330">
        <v>50</v>
      </c>
      <c r="K330">
        <v>54</v>
      </c>
      <c r="L330">
        <v>48</v>
      </c>
      <c r="M330">
        <v>48</v>
      </c>
      <c r="N330">
        <v>0.11627906976744186</v>
      </c>
      <c r="O330">
        <v>-0.1111111111111111</v>
      </c>
      <c r="P330">
        <f>Kommuner[[#This Row],[Sum medlemmer]]/Kommuner[[#This Row],[Innbyggere]]</f>
        <v>2.2684310018903593E-2</v>
      </c>
      <c r="Q330">
        <v>33</v>
      </c>
      <c r="R330">
        <v>43</v>
      </c>
      <c r="S330">
        <v>47</v>
      </c>
      <c r="T330">
        <v>41</v>
      </c>
      <c r="U330">
        <v>43</v>
      </c>
      <c r="V330">
        <v>0.30303030303030304</v>
      </c>
      <c r="W330">
        <v>-8.5106382978723402E-2</v>
      </c>
    </row>
    <row r="331" spans="1:23" x14ac:dyDescent="0.25">
      <c r="A331">
        <v>55</v>
      </c>
      <c r="B331" t="s">
        <v>335</v>
      </c>
      <c r="C331">
        <v>5524</v>
      </c>
      <c r="D331" t="s">
        <v>345</v>
      </c>
      <c r="E331">
        <v>3</v>
      </c>
      <c r="F331">
        <v>52</v>
      </c>
      <c r="G331">
        <v>44</v>
      </c>
      <c r="H331">
        <v>6794</v>
      </c>
      <c r="I331">
        <v>29</v>
      </c>
      <c r="J331">
        <v>53</v>
      </c>
      <c r="K331">
        <v>46</v>
      </c>
      <c r="L331">
        <v>50</v>
      </c>
      <c r="M331">
        <v>52</v>
      </c>
      <c r="N331">
        <v>0.7931034482758621</v>
      </c>
      <c r="O331">
        <v>0.13043478260869565</v>
      </c>
      <c r="P331">
        <f>Kommuner[[#This Row],[Sum medlemmer]]/Kommuner[[#This Row],[Innbyggere]]</f>
        <v>7.6538121872240213E-3</v>
      </c>
      <c r="Q331">
        <v>23</v>
      </c>
      <c r="R331">
        <v>44</v>
      </c>
      <c r="S331">
        <v>38</v>
      </c>
      <c r="T331">
        <v>40</v>
      </c>
      <c r="U331">
        <v>44</v>
      </c>
      <c r="V331">
        <v>0.91304347826086951</v>
      </c>
      <c r="W331">
        <v>0.15789473684210525</v>
      </c>
    </row>
    <row r="332" spans="1:23" x14ac:dyDescent="0.25">
      <c r="A332">
        <v>55</v>
      </c>
      <c r="B332" t="s">
        <v>335</v>
      </c>
      <c r="C332">
        <v>5526</v>
      </c>
      <c r="D332" t="s">
        <v>346</v>
      </c>
      <c r="E332">
        <v>2</v>
      </c>
      <c r="F332">
        <v>76</v>
      </c>
      <c r="G332">
        <v>62</v>
      </c>
      <c r="H332">
        <v>3533</v>
      </c>
      <c r="I332">
        <v>48</v>
      </c>
      <c r="J332">
        <v>71</v>
      </c>
      <c r="K332">
        <v>72</v>
      </c>
      <c r="L332">
        <v>77</v>
      </c>
      <c r="M332">
        <v>76</v>
      </c>
      <c r="N332">
        <v>0.58333333333333337</v>
      </c>
      <c r="O332">
        <v>5.5555555555555552E-2</v>
      </c>
      <c r="P332">
        <f>Kommuner[[#This Row],[Sum medlemmer]]/Kommuner[[#This Row],[Innbyggere]]</f>
        <v>2.1511463345598641E-2</v>
      </c>
      <c r="Q332">
        <v>37</v>
      </c>
      <c r="R332">
        <v>62</v>
      </c>
      <c r="S332">
        <v>62</v>
      </c>
      <c r="T332">
        <v>66</v>
      </c>
      <c r="U332">
        <v>62</v>
      </c>
      <c r="V332">
        <v>0.67567567567567566</v>
      </c>
      <c r="W332">
        <v>0</v>
      </c>
    </row>
    <row r="333" spans="1:23" x14ac:dyDescent="0.25">
      <c r="A333">
        <v>55</v>
      </c>
      <c r="B333" t="s">
        <v>335</v>
      </c>
      <c r="C333">
        <v>5528</v>
      </c>
      <c r="D333" t="s">
        <v>347</v>
      </c>
      <c r="E333">
        <v>0</v>
      </c>
      <c r="F333">
        <v>0</v>
      </c>
      <c r="G333">
        <v>0</v>
      </c>
      <c r="H333">
        <v>1069</v>
      </c>
      <c r="I333">
        <v>0</v>
      </c>
      <c r="J333">
        <v>0</v>
      </c>
      <c r="K333">
        <v>0</v>
      </c>
      <c r="L333">
        <v>0</v>
      </c>
      <c r="M333">
        <v>0</v>
      </c>
      <c r="N333">
        <v>0</v>
      </c>
      <c r="O333">
        <v>0</v>
      </c>
      <c r="P333">
        <f>Kommuner[[#This Row],[Sum medlemmer]]/Kommuner[[#This Row],[Innbyggere]]</f>
        <v>0</v>
      </c>
      <c r="Q333">
        <v>0</v>
      </c>
      <c r="R333">
        <v>0</v>
      </c>
      <c r="S333">
        <v>0</v>
      </c>
      <c r="T333">
        <v>0</v>
      </c>
      <c r="U333">
        <v>0</v>
      </c>
      <c r="V333">
        <v>0</v>
      </c>
      <c r="W333">
        <v>0</v>
      </c>
    </row>
    <row r="334" spans="1:23" x14ac:dyDescent="0.25">
      <c r="A334">
        <v>55</v>
      </c>
      <c r="B334" t="s">
        <v>335</v>
      </c>
      <c r="C334">
        <v>5530</v>
      </c>
      <c r="D334" t="s">
        <v>348</v>
      </c>
      <c r="E334">
        <v>3</v>
      </c>
      <c r="F334">
        <v>81</v>
      </c>
      <c r="G334">
        <v>76</v>
      </c>
      <c r="H334">
        <v>14948</v>
      </c>
      <c r="I334">
        <v>61</v>
      </c>
      <c r="J334">
        <v>70</v>
      </c>
      <c r="K334">
        <v>79</v>
      </c>
      <c r="L334">
        <v>82</v>
      </c>
      <c r="M334">
        <v>81</v>
      </c>
      <c r="N334">
        <v>0.32786885245901637</v>
      </c>
      <c r="O334">
        <v>2.5316455696202531E-2</v>
      </c>
      <c r="P334">
        <f>Kommuner[[#This Row],[Sum medlemmer]]/Kommuner[[#This Row],[Innbyggere]]</f>
        <v>5.4187851217554189E-3</v>
      </c>
      <c r="Q334">
        <v>56</v>
      </c>
      <c r="R334">
        <v>65</v>
      </c>
      <c r="S334">
        <v>72</v>
      </c>
      <c r="T334">
        <v>74</v>
      </c>
      <c r="U334">
        <v>76</v>
      </c>
      <c r="V334">
        <v>0.35714285714285715</v>
      </c>
      <c r="W334">
        <v>5.5555555555555552E-2</v>
      </c>
    </row>
    <row r="335" spans="1:23" x14ac:dyDescent="0.25">
      <c r="A335">
        <v>55</v>
      </c>
      <c r="B335" t="s">
        <v>335</v>
      </c>
      <c r="C335">
        <v>5532</v>
      </c>
      <c r="D335" t="s">
        <v>349</v>
      </c>
      <c r="E335">
        <v>1</v>
      </c>
      <c r="F335">
        <v>21</v>
      </c>
      <c r="G335">
        <v>21</v>
      </c>
      <c r="H335">
        <v>5595</v>
      </c>
      <c r="I335">
        <v>16</v>
      </c>
      <c r="J335">
        <v>16</v>
      </c>
      <c r="K335">
        <v>16</v>
      </c>
      <c r="L335">
        <v>18</v>
      </c>
      <c r="M335">
        <v>21</v>
      </c>
      <c r="N335">
        <v>0.3125</v>
      </c>
      <c r="O335">
        <v>0.3125</v>
      </c>
      <c r="P335">
        <f>Kommuner[[#This Row],[Sum medlemmer]]/Kommuner[[#This Row],[Innbyggere]]</f>
        <v>3.7533512064343165E-3</v>
      </c>
      <c r="Q335">
        <v>15</v>
      </c>
      <c r="R335">
        <v>15</v>
      </c>
      <c r="S335">
        <v>16</v>
      </c>
      <c r="T335">
        <v>18</v>
      </c>
      <c r="U335">
        <v>21</v>
      </c>
      <c r="V335">
        <v>0.4</v>
      </c>
      <c r="W335">
        <v>0.3125</v>
      </c>
    </row>
    <row r="336" spans="1:23" x14ac:dyDescent="0.25">
      <c r="A336">
        <v>55</v>
      </c>
      <c r="B336" t="s">
        <v>335</v>
      </c>
      <c r="C336">
        <v>5534</v>
      </c>
      <c r="D336" t="s">
        <v>350</v>
      </c>
      <c r="E336">
        <v>1</v>
      </c>
      <c r="F336">
        <v>21</v>
      </c>
      <c r="G336">
        <v>21</v>
      </c>
      <c r="H336">
        <v>2223</v>
      </c>
      <c r="I336">
        <v>16</v>
      </c>
      <c r="J336">
        <v>15</v>
      </c>
      <c r="K336">
        <v>20</v>
      </c>
      <c r="L336">
        <v>19</v>
      </c>
      <c r="M336">
        <v>21</v>
      </c>
      <c r="N336">
        <v>0.3125</v>
      </c>
      <c r="O336">
        <v>0.05</v>
      </c>
      <c r="P336">
        <f>Kommuner[[#This Row],[Sum medlemmer]]/Kommuner[[#This Row],[Innbyggere]]</f>
        <v>9.4466936572199737E-3</v>
      </c>
      <c r="Q336">
        <v>15</v>
      </c>
      <c r="R336">
        <v>15</v>
      </c>
      <c r="S336">
        <v>20</v>
      </c>
      <c r="T336">
        <v>18</v>
      </c>
      <c r="U336">
        <v>21</v>
      </c>
      <c r="V336">
        <v>0.4</v>
      </c>
      <c r="W336">
        <v>0.05</v>
      </c>
    </row>
    <row r="337" spans="1:23" x14ac:dyDescent="0.25">
      <c r="A337">
        <v>55</v>
      </c>
      <c r="B337" t="s">
        <v>335</v>
      </c>
      <c r="C337">
        <v>5536</v>
      </c>
      <c r="D337" t="s">
        <v>351</v>
      </c>
      <c r="E337">
        <v>1</v>
      </c>
      <c r="F337">
        <v>21</v>
      </c>
      <c r="G337">
        <v>20</v>
      </c>
      <c r="H337">
        <v>2734</v>
      </c>
      <c r="I337">
        <v>40</v>
      </c>
      <c r="J337">
        <v>33</v>
      </c>
      <c r="K337">
        <v>25</v>
      </c>
      <c r="L337">
        <v>26</v>
      </c>
      <c r="M337">
        <v>21</v>
      </c>
      <c r="N337">
        <v>-0.47499999999999998</v>
      </c>
      <c r="O337">
        <v>-0.16</v>
      </c>
      <c r="P337">
        <f>Kommuner[[#This Row],[Sum medlemmer]]/Kommuner[[#This Row],[Innbyggere]]</f>
        <v>7.6810534016093631E-3</v>
      </c>
      <c r="Q337">
        <v>37</v>
      </c>
      <c r="R337">
        <v>30</v>
      </c>
      <c r="S337">
        <v>24</v>
      </c>
      <c r="T337">
        <v>25</v>
      </c>
      <c r="U337">
        <v>20</v>
      </c>
      <c r="V337">
        <v>-0.45945945945945948</v>
      </c>
      <c r="W337">
        <v>-0.16666666666666666</v>
      </c>
    </row>
    <row r="338" spans="1:23" x14ac:dyDescent="0.25">
      <c r="A338">
        <v>55</v>
      </c>
      <c r="B338" t="s">
        <v>335</v>
      </c>
      <c r="C338">
        <v>5538</v>
      </c>
      <c r="D338" t="s">
        <v>352</v>
      </c>
      <c r="E338">
        <v>0</v>
      </c>
      <c r="F338">
        <v>0</v>
      </c>
      <c r="G338">
        <v>0</v>
      </c>
      <c r="H338">
        <v>1829</v>
      </c>
      <c r="I338">
        <v>0</v>
      </c>
      <c r="J338">
        <v>0</v>
      </c>
      <c r="K338">
        <v>0</v>
      </c>
      <c r="L338">
        <v>0</v>
      </c>
      <c r="M338">
        <v>0</v>
      </c>
      <c r="N338">
        <v>0</v>
      </c>
      <c r="O338">
        <v>0</v>
      </c>
      <c r="P338">
        <f>Kommuner[[#This Row],[Sum medlemmer]]/Kommuner[[#This Row],[Innbyggere]]</f>
        <v>0</v>
      </c>
      <c r="Q338">
        <v>0</v>
      </c>
      <c r="R338">
        <v>0</v>
      </c>
      <c r="S338">
        <v>0</v>
      </c>
      <c r="T338">
        <v>0</v>
      </c>
      <c r="U338">
        <v>0</v>
      </c>
      <c r="V338">
        <v>0</v>
      </c>
      <c r="W338">
        <v>0</v>
      </c>
    </row>
    <row r="339" spans="1:23" x14ac:dyDescent="0.25">
      <c r="A339">
        <v>55</v>
      </c>
      <c r="B339" t="s">
        <v>335</v>
      </c>
      <c r="C339">
        <v>5540</v>
      </c>
      <c r="D339" t="s">
        <v>353</v>
      </c>
      <c r="E339">
        <v>0</v>
      </c>
      <c r="F339">
        <v>0</v>
      </c>
      <c r="G339">
        <v>0</v>
      </c>
      <c r="H339">
        <v>1955</v>
      </c>
      <c r="I339">
        <v>0</v>
      </c>
      <c r="J339">
        <v>0</v>
      </c>
      <c r="K339">
        <v>0</v>
      </c>
      <c r="L339">
        <v>0</v>
      </c>
      <c r="M339">
        <v>0</v>
      </c>
      <c r="N339">
        <v>0</v>
      </c>
      <c r="O339">
        <v>0</v>
      </c>
      <c r="P339">
        <f>Kommuner[[#This Row],[Sum medlemmer]]/Kommuner[[#This Row],[Innbyggere]]</f>
        <v>0</v>
      </c>
      <c r="Q339">
        <v>0</v>
      </c>
      <c r="R339">
        <v>0</v>
      </c>
      <c r="S339">
        <v>0</v>
      </c>
      <c r="T339">
        <v>0</v>
      </c>
      <c r="U339">
        <v>0</v>
      </c>
      <c r="V339">
        <v>0</v>
      </c>
      <c r="W339">
        <v>0</v>
      </c>
    </row>
    <row r="340" spans="1:23" x14ac:dyDescent="0.25">
      <c r="A340">
        <v>55</v>
      </c>
      <c r="B340" t="s">
        <v>335</v>
      </c>
      <c r="C340">
        <v>5542</v>
      </c>
      <c r="D340" t="s">
        <v>354</v>
      </c>
      <c r="E340">
        <v>0</v>
      </c>
      <c r="F340">
        <v>0</v>
      </c>
      <c r="G340">
        <v>0</v>
      </c>
      <c r="H340">
        <v>2784</v>
      </c>
      <c r="I340">
        <v>0</v>
      </c>
      <c r="J340">
        <v>0</v>
      </c>
      <c r="K340">
        <v>0</v>
      </c>
      <c r="L340">
        <v>0</v>
      </c>
      <c r="M340">
        <v>0</v>
      </c>
      <c r="N340">
        <v>0</v>
      </c>
      <c r="O340">
        <v>0</v>
      </c>
      <c r="P340">
        <f>Kommuner[[#This Row],[Sum medlemmer]]/Kommuner[[#This Row],[Innbyggere]]</f>
        <v>0</v>
      </c>
      <c r="Q340">
        <v>0</v>
      </c>
      <c r="R340">
        <v>0</v>
      </c>
      <c r="S340">
        <v>0</v>
      </c>
      <c r="T340">
        <v>0</v>
      </c>
      <c r="U340">
        <v>0</v>
      </c>
      <c r="V340">
        <v>0</v>
      </c>
      <c r="W340">
        <v>0</v>
      </c>
    </row>
    <row r="341" spans="1:23" x14ac:dyDescent="0.25">
      <c r="A341">
        <v>55</v>
      </c>
      <c r="B341" t="s">
        <v>335</v>
      </c>
      <c r="C341">
        <v>5544</v>
      </c>
      <c r="D341" t="s">
        <v>355</v>
      </c>
      <c r="E341">
        <v>0</v>
      </c>
      <c r="F341">
        <v>0</v>
      </c>
      <c r="G341">
        <v>0</v>
      </c>
      <c r="H341">
        <v>4810</v>
      </c>
      <c r="I341">
        <v>0</v>
      </c>
      <c r="J341">
        <v>0</v>
      </c>
      <c r="K341">
        <v>0</v>
      </c>
      <c r="L341">
        <v>0</v>
      </c>
      <c r="M341">
        <v>0</v>
      </c>
      <c r="N341">
        <v>0</v>
      </c>
      <c r="O341">
        <v>0</v>
      </c>
      <c r="P341">
        <f>Kommuner[[#This Row],[Sum medlemmer]]/Kommuner[[#This Row],[Innbyggere]]</f>
        <v>0</v>
      </c>
      <c r="Q341">
        <v>0</v>
      </c>
      <c r="R341">
        <v>0</v>
      </c>
      <c r="S341">
        <v>0</v>
      </c>
      <c r="T341">
        <v>0</v>
      </c>
      <c r="U341">
        <v>0</v>
      </c>
      <c r="V341">
        <v>0</v>
      </c>
      <c r="W341">
        <v>0</v>
      </c>
    </row>
    <row r="342" spans="1:23" x14ac:dyDescent="0.25">
      <c r="A342">
        <v>55</v>
      </c>
      <c r="B342" t="s">
        <v>335</v>
      </c>
      <c r="C342">
        <v>5546</v>
      </c>
      <c r="D342" t="s">
        <v>356</v>
      </c>
      <c r="E342">
        <v>0</v>
      </c>
      <c r="F342">
        <v>0</v>
      </c>
      <c r="G342">
        <v>0</v>
      </c>
      <c r="H342">
        <v>1131</v>
      </c>
      <c r="I342">
        <v>0</v>
      </c>
      <c r="J342">
        <v>0</v>
      </c>
      <c r="K342">
        <v>0</v>
      </c>
      <c r="L342">
        <v>0</v>
      </c>
      <c r="M342">
        <v>0</v>
      </c>
      <c r="N342">
        <v>0</v>
      </c>
      <c r="O342">
        <v>0</v>
      </c>
      <c r="P342">
        <f>Kommuner[[#This Row],[Sum medlemmer]]/Kommuner[[#This Row],[Innbyggere]]</f>
        <v>0</v>
      </c>
      <c r="Q342">
        <v>0</v>
      </c>
      <c r="R342">
        <v>0</v>
      </c>
      <c r="S342">
        <v>0</v>
      </c>
      <c r="T342">
        <v>0</v>
      </c>
      <c r="U342">
        <v>0</v>
      </c>
      <c r="V342">
        <v>0</v>
      </c>
      <c r="W342">
        <v>0</v>
      </c>
    </row>
    <row r="343" spans="1:23" x14ac:dyDescent="0.25">
      <c r="A343">
        <v>56</v>
      </c>
      <c r="B343" t="s">
        <v>357</v>
      </c>
      <c r="C343">
        <v>5601</v>
      </c>
      <c r="D343" t="s">
        <v>358</v>
      </c>
      <c r="E343">
        <v>7</v>
      </c>
      <c r="F343">
        <v>158</v>
      </c>
      <c r="G343">
        <v>140</v>
      </c>
      <c r="H343">
        <v>21877</v>
      </c>
      <c r="I343">
        <v>156</v>
      </c>
      <c r="J343">
        <v>163</v>
      </c>
      <c r="K343">
        <v>162</v>
      </c>
      <c r="L343">
        <v>165</v>
      </c>
      <c r="M343">
        <v>158</v>
      </c>
      <c r="N343">
        <v>1.282051282051282E-2</v>
      </c>
      <c r="O343">
        <v>-2.4691358024691357E-2</v>
      </c>
      <c r="P343">
        <f>Kommuner[[#This Row],[Sum medlemmer]]/Kommuner[[#This Row],[Innbyggere]]</f>
        <v>7.2221968277186082E-3</v>
      </c>
      <c r="Q343">
        <v>125</v>
      </c>
      <c r="R343">
        <v>131</v>
      </c>
      <c r="S343">
        <v>140</v>
      </c>
      <c r="T343">
        <v>143</v>
      </c>
      <c r="U343">
        <v>140</v>
      </c>
      <c r="V343">
        <v>0.12</v>
      </c>
      <c r="W343">
        <v>0</v>
      </c>
    </row>
    <row r="344" spans="1:23" x14ac:dyDescent="0.25">
      <c r="A344">
        <v>56</v>
      </c>
      <c r="B344" t="s">
        <v>357</v>
      </c>
      <c r="C344">
        <v>5603</v>
      </c>
      <c r="D344" t="s">
        <v>359</v>
      </c>
      <c r="E344">
        <v>3</v>
      </c>
      <c r="F344">
        <v>81</v>
      </c>
      <c r="G344">
        <v>67</v>
      </c>
      <c r="H344">
        <v>11324</v>
      </c>
      <c r="I344">
        <v>59</v>
      </c>
      <c r="J344">
        <v>65</v>
      </c>
      <c r="K344">
        <v>78</v>
      </c>
      <c r="L344">
        <v>68</v>
      </c>
      <c r="M344">
        <v>81</v>
      </c>
      <c r="N344">
        <v>0.3728813559322034</v>
      </c>
      <c r="O344">
        <v>3.8461538461538464E-2</v>
      </c>
      <c r="P344">
        <f>Kommuner[[#This Row],[Sum medlemmer]]/Kommuner[[#This Row],[Innbyggere]]</f>
        <v>7.1529494878134932E-3</v>
      </c>
      <c r="Q344">
        <v>47</v>
      </c>
      <c r="R344">
        <v>54</v>
      </c>
      <c r="S344">
        <v>65</v>
      </c>
      <c r="T344">
        <v>57</v>
      </c>
      <c r="U344">
        <v>67</v>
      </c>
      <c r="V344">
        <v>0.42553191489361702</v>
      </c>
      <c r="W344">
        <v>3.0769230769230771E-2</v>
      </c>
    </row>
    <row r="345" spans="1:23" x14ac:dyDescent="0.25">
      <c r="A345">
        <v>56</v>
      </c>
      <c r="B345" t="s">
        <v>357</v>
      </c>
      <c r="C345">
        <v>5605</v>
      </c>
      <c r="D345" t="s">
        <v>360</v>
      </c>
      <c r="E345">
        <v>3</v>
      </c>
      <c r="F345">
        <v>120</v>
      </c>
      <c r="G345">
        <v>105</v>
      </c>
      <c r="H345">
        <v>9963</v>
      </c>
      <c r="I345">
        <v>102</v>
      </c>
      <c r="J345">
        <v>106</v>
      </c>
      <c r="K345">
        <v>111</v>
      </c>
      <c r="L345">
        <v>99</v>
      </c>
      <c r="M345">
        <v>120</v>
      </c>
      <c r="N345">
        <v>0.17647058823529413</v>
      </c>
      <c r="O345">
        <v>8.1081081081081086E-2</v>
      </c>
      <c r="P345">
        <f>Kommuner[[#This Row],[Sum medlemmer]]/Kommuner[[#This Row],[Innbyggere]]</f>
        <v>1.2044564890093345E-2</v>
      </c>
      <c r="Q345">
        <v>83</v>
      </c>
      <c r="R345">
        <v>88</v>
      </c>
      <c r="S345">
        <v>90</v>
      </c>
      <c r="T345">
        <v>85</v>
      </c>
      <c r="U345">
        <v>105</v>
      </c>
      <c r="V345">
        <v>0.26506024096385544</v>
      </c>
      <c r="W345">
        <v>0.16666666666666666</v>
      </c>
    </row>
    <row r="346" spans="1:23" x14ac:dyDescent="0.25">
      <c r="A346">
        <v>56</v>
      </c>
      <c r="B346" t="s">
        <v>357</v>
      </c>
      <c r="C346">
        <v>5607</v>
      </c>
      <c r="D346" t="s">
        <v>361</v>
      </c>
      <c r="E346">
        <v>3</v>
      </c>
      <c r="F346">
        <v>94</v>
      </c>
      <c r="G346">
        <v>87</v>
      </c>
      <c r="H346">
        <v>5777</v>
      </c>
      <c r="I346">
        <v>62</v>
      </c>
      <c r="J346">
        <v>65</v>
      </c>
      <c r="K346">
        <v>69</v>
      </c>
      <c r="L346">
        <v>85</v>
      </c>
      <c r="M346">
        <v>94</v>
      </c>
      <c r="N346">
        <v>0.5161290322580645</v>
      </c>
      <c r="O346">
        <v>0.36231884057971014</v>
      </c>
      <c r="P346">
        <f>Kommuner[[#This Row],[Sum medlemmer]]/Kommuner[[#This Row],[Innbyggere]]</f>
        <v>1.62714211528475E-2</v>
      </c>
      <c r="Q346">
        <v>52</v>
      </c>
      <c r="R346">
        <v>56</v>
      </c>
      <c r="S346">
        <v>58</v>
      </c>
      <c r="T346">
        <v>77</v>
      </c>
      <c r="U346">
        <v>87</v>
      </c>
      <c r="V346">
        <v>0.67307692307692313</v>
      </c>
      <c r="W346">
        <v>0.5</v>
      </c>
    </row>
    <row r="347" spans="1:23" x14ac:dyDescent="0.25">
      <c r="A347">
        <v>56</v>
      </c>
      <c r="B347" t="s">
        <v>357</v>
      </c>
      <c r="C347">
        <v>5610</v>
      </c>
      <c r="D347" t="s">
        <v>362</v>
      </c>
      <c r="E347">
        <v>1</v>
      </c>
      <c r="F347">
        <v>9</v>
      </c>
      <c r="G347">
        <v>7</v>
      </c>
      <c r="H347">
        <v>2524</v>
      </c>
      <c r="I347">
        <v>7</v>
      </c>
      <c r="J347">
        <v>7</v>
      </c>
      <c r="K347">
        <v>8</v>
      </c>
      <c r="L347">
        <v>11</v>
      </c>
      <c r="M347">
        <v>9</v>
      </c>
      <c r="N347">
        <v>0.2857142857142857</v>
      </c>
      <c r="O347">
        <v>0.125</v>
      </c>
      <c r="P347">
        <f>Kommuner[[#This Row],[Sum medlemmer]]/Kommuner[[#This Row],[Innbyggere]]</f>
        <v>3.5657686212361333E-3</v>
      </c>
      <c r="Q347">
        <v>7</v>
      </c>
      <c r="R347">
        <v>6</v>
      </c>
      <c r="S347">
        <v>6</v>
      </c>
      <c r="T347">
        <v>9</v>
      </c>
      <c r="U347">
        <v>7</v>
      </c>
      <c r="V347">
        <v>0</v>
      </c>
      <c r="W347">
        <v>0.16666666666666666</v>
      </c>
    </row>
    <row r="348" spans="1:23" x14ac:dyDescent="0.25">
      <c r="A348">
        <v>56</v>
      </c>
      <c r="B348" t="s">
        <v>357</v>
      </c>
      <c r="C348">
        <v>5612</v>
      </c>
      <c r="D348" t="s">
        <v>363</v>
      </c>
      <c r="E348">
        <v>0</v>
      </c>
      <c r="F348">
        <v>0</v>
      </c>
      <c r="G348">
        <v>0</v>
      </c>
      <c r="H348">
        <v>2852</v>
      </c>
      <c r="I348">
        <v>0</v>
      </c>
      <c r="J348">
        <v>0</v>
      </c>
      <c r="K348">
        <v>0</v>
      </c>
      <c r="L348">
        <v>0</v>
      </c>
      <c r="M348">
        <v>0</v>
      </c>
      <c r="N348">
        <v>0</v>
      </c>
      <c r="O348">
        <v>0</v>
      </c>
      <c r="P348">
        <f>Kommuner[[#This Row],[Sum medlemmer]]/Kommuner[[#This Row],[Innbyggere]]</f>
        <v>0</v>
      </c>
      <c r="Q348">
        <v>0</v>
      </c>
      <c r="R348">
        <v>0</v>
      </c>
      <c r="S348">
        <v>0</v>
      </c>
      <c r="T348">
        <v>0</v>
      </c>
      <c r="U348">
        <v>0</v>
      </c>
      <c r="V348">
        <v>0</v>
      </c>
      <c r="W348">
        <v>0</v>
      </c>
    </row>
    <row r="349" spans="1:23" x14ac:dyDescent="0.25">
      <c r="A349">
        <v>56</v>
      </c>
      <c r="B349" t="s">
        <v>357</v>
      </c>
      <c r="C349">
        <v>5614</v>
      </c>
      <c r="D349" t="s">
        <v>364</v>
      </c>
      <c r="E349">
        <v>0</v>
      </c>
      <c r="F349">
        <v>0</v>
      </c>
      <c r="G349">
        <v>0</v>
      </c>
      <c r="H349">
        <v>864</v>
      </c>
      <c r="I349">
        <v>0</v>
      </c>
      <c r="J349">
        <v>0</v>
      </c>
      <c r="K349">
        <v>0</v>
      </c>
      <c r="L349">
        <v>0</v>
      </c>
      <c r="M349">
        <v>0</v>
      </c>
      <c r="N349">
        <v>0</v>
      </c>
      <c r="O349">
        <v>0</v>
      </c>
      <c r="P349">
        <f>Kommuner[[#This Row],[Sum medlemmer]]/Kommuner[[#This Row],[Innbyggere]]</f>
        <v>0</v>
      </c>
      <c r="Q349">
        <v>0</v>
      </c>
      <c r="R349">
        <v>0</v>
      </c>
      <c r="S349">
        <v>0</v>
      </c>
      <c r="T349">
        <v>0</v>
      </c>
      <c r="U349">
        <v>0</v>
      </c>
      <c r="V349">
        <v>0</v>
      </c>
      <c r="W349">
        <v>0</v>
      </c>
    </row>
    <row r="350" spans="1:23" x14ac:dyDescent="0.25">
      <c r="A350">
        <v>56</v>
      </c>
      <c r="B350" t="s">
        <v>357</v>
      </c>
      <c r="C350">
        <v>5616</v>
      </c>
      <c r="D350" t="s">
        <v>365</v>
      </c>
      <c r="E350">
        <v>0</v>
      </c>
      <c r="F350">
        <v>0</v>
      </c>
      <c r="G350">
        <v>0</v>
      </c>
      <c r="H350">
        <v>977</v>
      </c>
      <c r="I350">
        <v>0</v>
      </c>
      <c r="J350">
        <v>0</v>
      </c>
      <c r="K350">
        <v>0</v>
      </c>
      <c r="L350">
        <v>0</v>
      </c>
      <c r="M350">
        <v>0</v>
      </c>
      <c r="N350">
        <v>0</v>
      </c>
      <c r="O350">
        <v>0</v>
      </c>
      <c r="P350">
        <f>Kommuner[[#This Row],[Sum medlemmer]]/Kommuner[[#This Row],[Innbyggere]]</f>
        <v>0</v>
      </c>
      <c r="Q350">
        <v>0</v>
      </c>
      <c r="R350">
        <v>0</v>
      </c>
      <c r="S350">
        <v>0</v>
      </c>
      <c r="T350">
        <v>0</v>
      </c>
      <c r="U350">
        <v>0</v>
      </c>
      <c r="V350">
        <v>0</v>
      </c>
      <c r="W350">
        <v>0</v>
      </c>
    </row>
    <row r="351" spans="1:23" x14ac:dyDescent="0.25">
      <c r="A351">
        <v>56</v>
      </c>
      <c r="B351" t="s">
        <v>357</v>
      </c>
      <c r="C351">
        <v>5618</v>
      </c>
      <c r="D351" t="s">
        <v>366</v>
      </c>
      <c r="E351">
        <v>2</v>
      </c>
      <c r="F351">
        <v>48</v>
      </c>
      <c r="G351">
        <v>42</v>
      </c>
      <c r="H351">
        <v>1098</v>
      </c>
      <c r="I351">
        <v>55</v>
      </c>
      <c r="J351">
        <v>52</v>
      </c>
      <c r="K351">
        <v>28</v>
      </c>
      <c r="L351">
        <v>37</v>
      </c>
      <c r="M351">
        <v>48</v>
      </c>
      <c r="N351">
        <v>-0.12727272727272726</v>
      </c>
      <c r="O351">
        <v>0.7142857142857143</v>
      </c>
      <c r="P351">
        <f>Kommuner[[#This Row],[Sum medlemmer]]/Kommuner[[#This Row],[Innbyggere]]</f>
        <v>4.3715846994535519E-2</v>
      </c>
      <c r="Q351">
        <v>44</v>
      </c>
      <c r="R351">
        <v>42</v>
      </c>
      <c r="S351">
        <v>21</v>
      </c>
      <c r="T351">
        <v>32</v>
      </c>
      <c r="U351">
        <v>42</v>
      </c>
      <c r="V351">
        <v>-4.5454545454545456E-2</v>
      </c>
      <c r="W351">
        <v>1</v>
      </c>
    </row>
    <row r="352" spans="1:23" x14ac:dyDescent="0.25">
      <c r="A352">
        <v>56</v>
      </c>
      <c r="B352" t="s">
        <v>357</v>
      </c>
      <c r="C352">
        <v>5620</v>
      </c>
      <c r="D352" t="s">
        <v>367</v>
      </c>
      <c r="E352">
        <v>3</v>
      </c>
      <c r="F352">
        <v>90</v>
      </c>
      <c r="G352">
        <v>81</v>
      </c>
      <c r="H352">
        <v>2956</v>
      </c>
      <c r="I352">
        <v>74</v>
      </c>
      <c r="J352">
        <v>69</v>
      </c>
      <c r="K352">
        <v>70</v>
      </c>
      <c r="L352">
        <v>67</v>
      </c>
      <c r="M352">
        <v>90</v>
      </c>
      <c r="N352">
        <v>0.21621621621621623</v>
      </c>
      <c r="O352">
        <v>0.2857142857142857</v>
      </c>
      <c r="P352">
        <f>Kommuner[[#This Row],[Sum medlemmer]]/Kommuner[[#This Row],[Innbyggere]]</f>
        <v>3.0446549391069014E-2</v>
      </c>
      <c r="Q352">
        <v>58</v>
      </c>
      <c r="R352">
        <v>57</v>
      </c>
      <c r="S352">
        <v>59</v>
      </c>
      <c r="T352">
        <v>49</v>
      </c>
      <c r="U352">
        <v>81</v>
      </c>
      <c r="V352">
        <v>0.39655172413793105</v>
      </c>
      <c r="W352">
        <v>0.3728813559322034</v>
      </c>
    </row>
    <row r="353" spans="1:23" x14ac:dyDescent="0.25">
      <c r="A353">
        <v>56</v>
      </c>
      <c r="B353" t="s">
        <v>357</v>
      </c>
      <c r="C353">
        <v>5622</v>
      </c>
      <c r="D353" t="s">
        <v>368</v>
      </c>
      <c r="E353">
        <v>0</v>
      </c>
      <c r="F353">
        <v>0</v>
      </c>
      <c r="G353">
        <v>0</v>
      </c>
      <c r="H353">
        <v>3896</v>
      </c>
      <c r="I353">
        <v>0</v>
      </c>
      <c r="J353">
        <v>0</v>
      </c>
      <c r="K353">
        <v>0</v>
      </c>
      <c r="L353">
        <v>0</v>
      </c>
      <c r="M353">
        <v>0</v>
      </c>
      <c r="N353">
        <v>0</v>
      </c>
      <c r="O353">
        <v>0</v>
      </c>
      <c r="P353">
        <f>Kommuner[[#This Row],[Sum medlemmer]]/Kommuner[[#This Row],[Innbyggere]]</f>
        <v>0</v>
      </c>
      <c r="Q353">
        <v>0</v>
      </c>
      <c r="R353">
        <v>0</v>
      </c>
      <c r="S353">
        <v>0</v>
      </c>
      <c r="T353">
        <v>0</v>
      </c>
      <c r="U353">
        <v>0</v>
      </c>
      <c r="V353">
        <v>0</v>
      </c>
      <c r="W353">
        <v>0</v>
      </c>
    </row>
    <row r="354" spans="1:23" x14ac:dyDescent="0.25">
      <c r="A354">
        <v>56</v>
      </c>
      <c r="B354" t="s">
        <v>357</v>
      </c>
      <c r="C354">
        <v>5624</v>
      </c>
      <c r="D354" t="s">
        <v>369</v>
      </c>
      <c r="E354">
        <v>0</v>
      </c>
      <c r="F354">
        <v>0</v>
      </c>
      <c r="G354">
        <v>0</v>
      </c>
      <c r="H354">
        <v>1238</v>
      </c>
      <c r="I354">
        <v>0</v>
      </c>
      <c r="J354">
        <v>0</v>
      </c>
      <c r="K354">
        <v>0</v>
      </c>
      <c r="L354">
        <v>0</v>
      </c>
      <c r="M354">
        <v>0</v>
      </c>
      <c r="N354">
        <v>0</v>
      </c>
      <c r="O354">
        <v>0</v>
      </c>
      <c r="P354">
        <f>Kommuner[[#This Row],[Sum medlemmer]]/Kommuner[[#This Row],[Innbyggere]]</f>
        <v>0</v>
      </c>
      <c r="Q354">
        <v>0</v>
      </c>
      <c r="R354">
        <v>0</v>
      </c>
      <c r="S354">
        <v>0</v>
      </c>
      <c r="T354">
        <v>0</v>
      </c>
      <c r="U354">
        <v>0</v>
      </c>
      <c r="V354">
        <v>0</v>
      </c>
      <c r="W354">
        <v>0</v>
      </c>
    </row>
    <row r="355" spans="1:23" x14ac:dyDescent="0.25">
      <c r="A355">
        <v>56</v>
      </c>
      <c r="B355" t="s">
        <v>357</v>
      </c>
      <c r="C355">
        <v>5626</v>
      </c>
      <c r="D355" t="s">
        <v>370</v>
      </c>
      <c r="E355">
        <v>1</v>
      </c>
      <c r="F355">
        <v>20</v>
      </c>
      <c r="G355">
        <v>16</v>
      </c>
      <c r="H355">
        <v>1051</v>
      </c>
      <c r="I355">
        <v>27</v>
      </c>
      <c r="J355">
        <v>27</v>
      </c>
      <c r="K355">
        <v>19</v>
      </c>
      <c r="L355">
        <v>20</v>
      </c>
      <c r="M355">
        <v>20</v>
      </c>
      <c r="N355">
        <v>-0.25925925925925924</v>
      </c>
      <c r="O355">
        <v>5.2631578947368418E-2</v>
      </c>
      <c r="P355">
        <f>Kommuner[[#This Row],[Sum medlemmer]]/Kommuner[[#This Row],[Innbyggere]]</f>
        <v>1.9029495718363463E-2</v>
      </c>
      <c r="Q355">
        <v>23</v>
      </c>
      <c r="R355">
        <v>23</v>
      </c>
      <c r="S355">
        <v>15</v>
      </c>
      <c r="T355">
        <v>16</v>
      </c>
      <c r="U355">
        <v>16</v>
      </c>
      <c r="V355">
        <v>-0.30434782608695654</v>
      </c>
      <c r="W355">
        <v>6.6666666666666666E-2</v>
      </c>
    </row>
    <row r="356" spans="1:23" x14ac:dyDescent="0.25">
      <c r="A356">
        <v>56</v>
      </c>
      <c r="B356" t="s">
        <v>357</v>
      </c>
      <c r="C356">
        <v>5628</v>
      </c>
      <c r="D356" t="s">
        <v>371</v>
      </c>
      <c r="E356">
        <v>0</v>
      </c>
      <c r="F356">
        <v>0</v>
      </c>
      <c r="G356">
        <v>0</v>
      </c>
      <c r="H356">
        <v>2798</v>
      </c>
      <c r="I356">
        <v>0</v>
      </c>
      <c r="J356">
        <v>0</v>
      </c>
      <c r="K356">
        <v>0</v>
      </c>
      <c r="L356">
        <v>0</v>
      </c>
      <c r="M356">
        <v>0</v>
      </c>
      <c r="N356">
        <v>0</v>
      </c>
      <c r="O356">
        <v>0</v>
      </c>
      <c r="P356">
        <f>Kommuner[[#This Row],[Sum medlemmer]]/Kommuner[[#This Row],[Innbyggere]]</f>
        <v>0</v>
      </c>
      <c r="Q356">
        <v>0</v>
      </c>
      <c r="R356">
        <v>0</v>
      </c>
      <c r="S356">
        <v>0</v>
      </c>
      <c r="T356">
        <v>0</v>
      </c>
      <c r="U356">
        <v>0</v>
      </c>
      <c r="V356">
        <v>0</v>
      </c>
      <c r="W356">
        <v>0</v>
      </c>
    </row>
    <row r="357" spans="1:23" x14ac:dyDescent="0.25">
      <c r="A357">
        <v>56</v>
      </c>
      <c r="B357" t="s">
        <v>357</v>
      </c>
      <c r="C357">
        <v>5630</v>
      </c>
      <c r="D357" t="s">
        <v>372</v>
      </c>
      <c r="E357">
        <v>1</v>
      </c>
      <c r="F357">
        <v>22</v>
      </c>
      <c r="G357">
        <v>22</v>
      </c>
      <c r="H357">
        <v>890</v>
      </c>
      <c r="I357">
        <v>19</v>
      </c>
      <c r="J357">
        <v>21</v>
      </c>
      <c r="K357">
        <v>25</v>
      </c>
      <c r="L357">
        <v>22</v>
      </c>
      <c r="M357">
        <v>22</v>
      </c>
      <c r="N357">
        <v>0.15789473684210525</v>
      </c>
      <c r="O357">
        <v>-0.12</v>
      </c>
      <c r="P357">
        <f>Kommuner[[#This Row],[Sum medlemmer]]/Kommuner[[#This Row],[Innbyggere]]</f>
        <v>2.4719101123595506E-2</v>
      </c>
      <c r="Q357">
        <v>19</v>
      </c>
      <c r="R357">
        <v>20</v>
      </c>
      <c r="S357">
        <v>24</v>
      </c>
      <c r="T357">
        <v>22</v>
      </c>
      <c r="U357">
        <v>22</v>
      </c>
      <c r="V357">
        <v>0.15789473684210525</v>
      </c>
      <c r="W357">
        <v>-8.3333333333333329E-2</v>
      </c>
    </row>
    <row r="358" spans="1:23" x14ac:dyDescent="0.25">
      <c r="A358">
        <v>56</v>
      </c>
      <c r="B358" t="s">
        <v>357</v>
      </c>
      <c r="C358">
        <v>5632</v>
      </c>
      <c r="D358" t="s">
        <v>373</v>
      </c>
      <c r="E358">
        <v>1</v>
      </c>
      <c r="F358">
        <v>7</v>
      </c>
      <c r="G358">
        <v>7</v>
      </c>
      <c r="H358">
        <v>2107</v>
      </c>
      <c r="I358">
        <v>8</v>
      </c>
      <c r="J358">
        <v>6</v>
      </c>
      <c r="K358">
        <v>7</v>
      </c>
      <c r="L358">
        <v>7</v>
      </c>
      <c r="M358">
        <v>7</v>
      </c>
      <c r="N358">
        <v>-0.125</v>
      </c>
      <c r="O358">
        <v>0</v>
      </c>
      <c r="P358">
        <f>Kommuner[[#This Row],[Sum medlemmer]]/Kommuner[[#This Row],[Innbyggere]]</f>
        <v>3.3222591362126247E-3</v>
      </c>
      <c r="Q358">
        <v>8</v>
      </c>
      <c r="R358">
        <v>6</v>
      </c>
      <c r="S358">
        <v>7</v>
      </c>
      <c r="T358">
        <v>7</v>
      </c>
      <c r="U358">
        <v>7</v>
      </c>
      <c r="V358">
        <v>-0.125</v>
      </c>
      <c r="W358">
        <v>0</v>
      </c>
    </row>
    <row r="359" spans="1:23" x14ac:dyDescent="0.25">
      <c r="A359">
        <v>56</v>
      </c>
      <c r="B359" t="s">
        <v>357</v>
      </c>
      <c r="C359">
        <v>5634</v>
      </c>
      <c r="D359" t="s">
        <v>374</v>
      </c>
      <c r="E359">
        <v>1</v>
      </c>
      <c r="F359">
        <v>26</v>
      </c>
      <c r="G359">
        <v>25</v>
      </c>
      <c r="H359">
        <v>1982</v>
      </c>
      <c r="I359">
        <v>22</v>
      </c>
      <c r="J359">
        <v>24</v>
      </c>
      <c r="K359">
        <v>24</v>
      </c>
      <c r="L359">
        <v>22</v>
      </c>
      <c r="M359">
        <v>26</v>
      </c>
      <c r="N359">
        <v>0.18181818181818182</v>
      </c>
      <c r="O359">
        <v>8.3333333333333329E-2</v>
      </c>
      <c r="P359">
        <f>Kommuner[[#This Row],[Sum medlemmer]]/Kommuner[[#This Row],[Innbyggere]]</f>
        <v>1.3118062563067608E-2</v>
      </c>
      <c r="Q359">
        <v>21</v>
      </c>
      <c r="R359">
        <v>23</v>
      </c>
      <c r="S359">
        <v>23</v>
      </c>
      <c r="T359">
        <v>21</v>
      </c>
      <c r="U359">
        <v>25</v>
      </c>
      <c r="V359">
        <v>0.19047619047619047</v>
      </c>
      <c r="W359">
        <v>8.6956521739130432E-2</v>
      </c>
    </row>
    <row r="360" spans="1:23" x14ac:dyDescent="0.25">
      <c r="A360">
        <v>56</v>
      </c>
      <c r="B360" t="s">
        <v>357</v>
      </c>
      <c r="C360">
        <v>5636</v>
      </c>
      <c r="D360" t="s">
        <v>375</v>
      </c>
      <c r="E360">
        <v>0</v>
      </c>
      <c r="F360">
        <v>0</v>
      </c>
      <c r="G360">
        <v>0</v>
      </c>
      <c r="H360">
        <v>868</v>
      </c>
      <c r="I360">
        <v>0</v>
      </c>
      <c r="J360">
        <v>0</v>
      </c>
      <c r="K360">
        <v>0</v>
      </c>
      <c r="L360">
        <v>0</v>
      </c>
      <c r="M360">
        <v>0</v>
      </c>
      <c r="N360">
        <v>0</v>
      </c>
      <c r="O360">
        <v>0</v>
      </c>
      <c r="P360">
        <f>Kommuner[[#This Row],[Sum medlemmer]]/Kommuner[[#This Row],[Innbyggere]]</f>
        <v>0</v>
      </c>
      <c r="Q360">
        <v>0</v>
      </c>
      <c r="R360">
        <v>0</v>
      </c>
      <c r="S360">
        <v>0</v>
      </c>
      <c r="T360">
        <v>0</v>
      </c>
      <c r="U360">
        <v>0</v>
      </c>
      <c r="V360">
        <v>0</v>
      </c>
      <c r="W360">
        <v>0</v>
      </c>
    </row>
    <row r="361" spans="1:23" x14ac:dyDescent="0.25">
      <c r="A361" t="s">
        <v>399</v>
      </c>
      <c r="E361">
        <f>SUBTOTAL(109,Kommuner[Antall korps])</f>
        <v>1581</v>
      </c>
      <c r="F361">
        <f>SUBTOTAL(109,Kommuner[Sum medlemmer])</f>
        <v>62197</v>
      </c>
      <c r="G361">
        <f>SUBTOTAL(109,Kommuner[Sum utøvende (spill/drill)])</f>
        <v>53636</v>
      </c>
      <c r="H361">
        <f>SUBTOTAL(109,Kommuner[Innbyggere])</f>
        <v>5594340</v>
      </c>
      <c r="I361">
        <f>SUBTOTAL(109,Kommuner[Mdl 311221])</f>
        <v>55400</v>
      </c>
      <c r="J361">
        <f>SUBTOTAL(109,Kommuner[Mdl 311222])</f>
        <v>57578</v>
      </c>
      <c r="K361">
        <f>SUBTOTAL(109,Kommuner[Mdl 311223])</f>
        <v>59234</v>
      </c>
      <c r="L361">
        <f>SUBTOTAL(109,Kommuner[Mdl 311224])</f>
        <v>60910</v>
      </c>
      <c r="M361">
        <f>SUBTOTAL(109,Kommuner[Mdl 311225])</f>
        <v>62197</v>
      </c>
      <c r="N361">
        <f>Kommuner[[#Totals],[Mdl 311225]]/Kommuner[[#Totals],[Mdl 311221]]-1</f>
        <v>0.12268953068592059</v>
      </c>
      <c r="O361">
        <f>Kommuner[[#Totals],[Mdl 311225]]/Kommuner[[#Totals],[Mdl 311223]]-1</f>
        <v>5.0021946854846844E-2</v>
      </c>
      <c r="P361">
        <f>Kommuner[[#Totals],[Mdl 311225]]/Kommuner[[#Totals],[Innbyggere]]</f>
        <v>1.1117844106722152E-2</v>
      </c>
      <c r="Q361">
        <f>SUBTOTAL(109,Kommuner[Utøv 311221])</f>
        <v>47403</v>
      </c>
      <c r="R361">
        <f>SUBTOTAL(109,Kommuner[Utøv 311222])</f>
        <v>49493</v>
      </c>
      <c r="S361">
        <f>SUBTOTAL(109,Kommuner[Utøv 311223])</f>
        <v>50978</v>
      </c>
      <c r="T361">
        <f>SUBTOTAL(109,Kommuner[Utøv 311224])</f>
        <v>52381</v>
      </c>
      <c r="U361">
        <f>SUBTOTAL(109,Kommuner[Utøv 311225])</f>
        <v>53636</v>
      </c>
      <c r="V361">
        <f>Kommuner[[#Totals],[Utøv 311225]]/Kommuner[[#Totals],[Utøv 311221]]-1</f>
        <v>0.13148956817079083</v>
      </c>
      <c r="W361">
        <f>Kommuner[[#Totals],[Utøv 311225]]/Kommuner[[#Totals],[Utøv 311223]]-1</f>
        <v>5.2140138883439935E-2</v>
      </c>
    </row>
    <row r="363" spans="1:23" x14ac:dyDescent="0.25">
      <c r="A363" t="s">
        <v>441</v>
      </c>
      <c r="B363" s="15" t="s">
        <v>442</v>
      </c>
      <c r="C363" s="15" t="s">
        <v>443</v>
      </c>
      <c r="D363" s="15" t="s">
        <v>444</v>
      </c>
    </row>
    <row r="364" spans="1:23" x14ac:dyDescent="0.25">
      <c r="A364">
        <v>1</v>
      </c>
      <c r="B364">
        <v>0</v>
      </c>
      <c r="C364">
        <v>0</v>
      </c>
      <c r="D364">
        <v>0</v>
      </c>
    </row>
    <row r="365" spans="1:23" x14ac:dyDescent="0.25">
      <c r="A365">
        <v>2</v>
      </c>
      <c r="B365">
        <v>0</v>
      </c>
      <c r="C365">
        <v>0</v>
      </c>
      <c r="D365">
        <v>0</v>
      </c>
    </row>
    <row r="366" spans="1:23" x14ac:dyDescent="0.25">
      <c r="A366">
        <v>3</v>
      </c>
      <c r="B366">
        <v>4</v>
      </c>
      <c r="C366">
        <v>0</v>
      </c>
      <c r="D366">
        <v>0</v>
      </c>
    </row>
    <row r="367" spans="1:23" x14ac:dyDescent="0.25">
      <c r="A367">
        <v>4</v>
      </c>
      <c r="B367">
        <v>10</v>
      </c>
      <c r="C367">
        <v>7</v>
      </c>
      <c r="D367">
        <v>27</v>
      </c>
    </row>
    <row r="368" spans="1:23" x14ac:dyDescent="0.25">
      <c r="A368">
        <v>5</v>
      </c>
      <c r="B368">
        <v>39</v>
      </c>
      <c r="C368">
        <v>24</v>
      </c>
      <c r="D368">
        <v>22</v>
      </c>
    </row>
    <row r="369" spans="1:4" x14ac:dyDescent="0.25">
      <c r="A369">
        <v>6</v>
      </c>
      <c r="B369">
        <v>226</v>
      </c>
      <c r="C369">
        <v>205</v>
      </c>
      <c r="D369">
        <v>213</v>
      </c>
    </row>
    <row r="370" spans="1:4" x14ac:dyDescent="0.25">
      <c r="A370">
        <v>7</v>
      </c>
      <c r="B370">
        <v>1150</v>
      </c>
      <c r="C370">
        <v>1111</v>
      </c>
      <c r="D370">
        <v>1212</v>
      </c>
    </row>
    <row r="371" spans="1:4" x14ac:dyDescent="0.25">
      <c r="A371">
        <v>8</v>
      </c>
      <c r="B371">
        <v>3747</v>
      </c>
      <c r="C371">
        <v>3855</v>
      </c>
      <c r="D371">
        <v>3925</v>
      </c>
    </row>
    <row r="372" spans="1:4" x14ac:dyDescent="0.25">
      <c r="A372">
        <v>9</v>
      </c>
      <c r="B372">
        <v>4244</v>
      </c>
      <c r="C372">
        <v>4249</v>
      </c>
      <c r="D372">
        <v>4424</v>
      </c>
    </row>
    <row r="373" spans="1:4" x14ac:dyDescent="0.25">
      <c r="A373">
        <v>10</v>
      </c>
      <c r="B373">
        <v>3886</v>
      </c>
      <c r="C373">
        <v>3750</v>
      </c>
      <c r="D373">
        <v>3873</v>
      </c>
    </row>
    <row r="374" spans="1:4" x14ac:dyDescent="0.25">
      <c r="A374">
        <v>11</v>
      </c>
      <c r="B374">
        <v>3202</v>
      </c>
      <c r="C374">
        <v>3254</v>
      </c>
      <c r="D374">
        <v>3137</v>
      </c>
    </row>
    <row r="375" spans="1:4" x14ac:dyDescent="0.25">
      <c r="A375">
        <v>12</v>
      </c>
      <c r="B375">
        <v>2630</v>
      </c>
      <c r="C375">
        <v>2758</v>
      </c>
      <c r="D375">
        <v>2746</v>
      </c>
    </row>
    <row r="376" spans="1:4" x14ac:dyDescent="0.25">
      <c r="A376">
        <v>13</v>
      </c>
      <c r="B376">
        <v>2091</v>
      </c>
      <c r="C376">
        <v>2099</v>
      </c>
      <c r="D376">
        <v>2233</v>
      </c>
    </row>
    <row r="377" spans="1:4" x14ac:dyDescent="0.25">
      <c r="A377">
        <v>14</v>
      </c>
      <c r="B377">
        <v>1870</v>
      </c>
      <c r="C377">
        <v>1815</v>
      </c>
      <c r="D377">
        <v>1837</v>
      </c>
    </row>
    <row r="378" spans="1:4" x14ac:dyDescent="0.25">
      <c r="A378">
        <v>15</v>
      </c>
      <c r="B378">
        <v>1546</v>
      </c>
      <c r="C378">
        <v>1772</v>
      </c>
      <c r="D378">
        <v>1841</v>
      </c>
    </row>
    <row r="379" spans="1:4" x14ac:dyDescent="0.25">
      <c r="A379">
        <v>16</v>
      </c>
      <c r="B379">
        <v>1615</v>
      </c>
      <c r="C379">
        <v>1428</v>
      </c>
      <c r="D379">
        <v>1641</v>
      </c>
    </row>
    <row r="380" spans="1:4" x14ac:dyDescent="0.25">
      <c r="A380">
        <v>17</v>
      </c>
      <c r="B380">
        <v>1413</v>
      </c>
      <c r="C380">
        <v>1429</v>
      </c>
      <c r="D380">
        <v>1253</v>
      </c>
    </row>
    <row r="381" spans="1:4" x14ac:dyDescent="0.25">
      <c r="A381">
        <v>18</v>
      </c>
      <c r="B381">
        <v>1153</v>
      </c>
      <c r="C381">
        <v>1226</v>
      </c>
      <c r="D381">
        <v>1295</v>
      </c>
    </row>
    <row r="382" spans="1:4" x14ac:dyDescent="0.25">
      <c r="A382">
        <v>19</v>
      </c>
      <c r="B382">
        <v>588</v>
      </c>
      <c r="C382">
        <v>572</v>
      </c>
      <c r="D382">
        <v>603</v>
      </c>
    </row>
    <row r="383" spans="1:4" x14ac:dyDescent="0.25">
      <c r="A383">
        <v>20</v>
      </c>
      <c r="B383">
        <v>393</v>
      </c>
      <c r="C383">
        <v>448</v>
      </c>
      <c r="D383">
        <v>477</v>
      </c>
    </row>
    <row r="384" spans="1:4" x14ac:dyDescent="0.25">
      <c r="A384">
        <v>21</v>
      </c>
      <c r="B384">
        <v>350</v>
      </c>
      <c r="C384">
        <v>368</v>
      </c>
      <c r="D384">
        <v>379</v>
      </c>
    </row>
    <row r="385" spans="1:4" x14ac:dyDescent="0.25">
      <c r="A385">
        <v>22</v>
      </c>
      <c r="B385">
        <v>321</v>
      </c>
      <c r="C385">
        <v>326</v>
      </c>
      <c r="D385">
        <v>332</v>
      </c>
    </row>
    <row r="386" spans="1:4" x14ac:dyDescent="0.25">
      <c r="A386">
        <v>23</v>
      </c>
      <c r="B386">
        <v>343</v>
      </c>
      <c r="C386">
        <v>307</v>
      </c>
      <c r="D386">
        <v>310</v>
      </c>
    </row>
    <row r="387" spans="1:4" x14ac:dyDescent="0.25">
      <c r="A387">
        <v>24</v>
      </c>
      <c r="B387">
        <v>356</v>
      </c>
      <c r="C387">
        <v>345</v>
      </c>
      <c r="D387">
        <v>290</v>
      </c>
    </row>
    <row r="388" spans="1:4" x14ac:dyDescent="0.25">
      <c r="A388">
        <v>25</v>
      </c>
      <c r="B388">
        <v>317</v>
      </c>
      <c r="C388">
        <v>357</v>
      </c>
      <c r="D388">
        <v>376</v>
      </c>
    </row>
    <row r="389" spans="1:4" x14ac:dyDescent="0.25">
      <c r="A389">
        <v>26</v>
      </c>
      <c r="B389">
        <v>301</v>
      </c>
      <c r="C389">
        <v>317</v>
      </c>
      <c r="D389">
        <v>336</v>
      </c>
    </row>
    <row r="390" spans="1:4" x14ac:dyDescent="0.25">
      <c r="A390">
        <v>27</v>
      </c>
      <c r="B390">
        <v>255</v>
      </c>
      <c r="C390">
        <v>291</v>
      </c>
      <c r="D390">
        <v>327</v>
      </c>
    </row>
    <row r="391" spans="1:4" x14ac:dyDescent="0.25">
      <c r="A391">
        <v>28</v>
      </c>
      <c r="B391">
        <v>285</v>
      </c>
      <c r="C391">
        <v>255</v>
      </c>
      <c r="D391">
        <v>316</v>
      </c>
    </row>
    <row r="392" spans="1:4" x14ac:dyDescent="0.25">
      <c r="A392">
        <v>29</v>
      </c>
      <c r="B392">
        <v>275</v>
      </c>
      <c r="C392">
        <v>306</v>
      </c>
      <c r="D392">
        <v>271</v>
      </c>
    </row>
    <row r="393" spans="1:4" x14ac:dyDescent="0.25">
      <c r="A393">
        <v>30</v>
      </c>
      <c r="B393">
        <v>255</v>
      </c>
      <c r="C393">
        <v>276</v>
      </c>
      <c r="D393">
        <v>347</v>
      </c>
    </row>
    <row r="394" spans="1:4" x14ac:dyDescent="0.25">
      <c r="A394">
        <v>31</v>
      </c>
      <c r="B394">
        <v>288</v>
      </c>
      <c r="C394">
        <v>270</v>
      </c>
      <c r="D394">
        <v>272</v>
      </c>
    </row>
    <row r="395" spans="1:4" x14ac:dyDescent="0.25">
      <c r="A395">
        <v>32</v>
      </c>
      <c r="B395">
        <v>266</v>
      </c>
      <c r="C395">
        <v>287</v>
      </c>
      <c r="D395">
        <v>273</v>
      </c>
    </row>
    <row r="396" spans="1:4" x14ac:dyDescent="0.25">
      <c r="A396">
        <v>33</v>
      </c>
      <c r="B396">
        <v>286</v>
      </c>
      <c r="C396">
        <v>269</v>
      </c>
      <c r="D396">
        <v>284</v>
      </c>
    </row>
    <row r="397" spans="1:4" x14ac:dyDescent="0.25">
      <c r="A397">
        <v>34</v>
      </c>
      <c r="B397">
        <v>195</v>
      </c>
      <c r="C397">
        <v>276</v>
      </c>
      <c r="D397">
        <v>251</v>
      </c>
    </row>
    <row r="398" spans="1:4" x14ac:dyDescent="0.25">
      <c r="A398">
        <v>35</v>
      </c>
      <c r="B398">
        <v>210</v>
      </c>
      <c r="C398">
        <v>210</v>
      </c>
      <c r="D398">
        <v>270</v>
      </c>
    </row>
    <row r="399" spans="1:4" x14ac:dyDescent="0.25">
      <c r="A399">
        <v>36</v>
      </c>
      <c r="B399">
        <v>208</v>
      </c>
      <c r="C399">
        <v>212</v>
      </c>
      <c r="D399">
        <v>213</v>
      </c>
    </row>
    <row r="400" spans="1:4" x14ac:dyDescent="0.25">
      <c r="A400">
        <v>37</v>
      </c>
      <c r="B400">
        <v>202</v>
      </c>
      <c r="C400">
        <v>213</v>
      </c>
      <c r="D400">
        <v>219</v>
      </c>
    </row>
    <row r="401" spans="1:4" x14ac:dyDescent="0.25">
      <c r="A401">
        <v>38</v>
      </c>
      <c r="B401">
        <v>207</v>
      </c>
      <c r="C401">
        <v>201</v>
      </c>
      <c r="D401">
        <v>210</v>
      </c>
    </row>
    <row r="402" spans="1:4" x14ac:dyDescent="0.25">
      <c r="A402">
        <v>39</v>
      </c>
      <c r="B402">
        <v>200</v>
      </c>
      <c r="C402">
        <v>227</v>
      </c>
      <c r="D402">
        <v>202</v>
      </c>
    </row>
    <row r="403" spans="1:4" x14ac:dyDescent="0.25">
      <c r="A403">
        <v>40</v>
      </c>
      <c r="B403">
        <v>235</v>
      </c>
      <c r="C403">
        <v>228</v>
      </c>
      <c r="D403">
        <v>233</v>
      </c>
    </row>
    <row r="404" spans="1:4" x14ac:dyDescent="0.25">
      <c r="A404">
        <v>41</v>
      </c>
      <c r="B404">
        <v>263</v>
      </c>
      <c r="C404">
        <v>269</v>
      </c>
      <c r="D404">
        <v>224</v>
      </c>
    </row>
    <row r="405" spans="1:4" x14ac:dyDescent="0.25">
      <c r="A405">
        <v>42</v>
      </c>
      <c r="B405">
        <v>319</v>
      </c>
      <c r="C405">
        <v>278</v>
      </c>
      <c r="D405">
        <v>284</v>
      </c>
    </row>
    <row r="406" spans="1:4" x14ac:dyDescent="0.25">
      <c r="A406">
        <v>43</v>
      </c>
      <c r="B406">
        <v>323</v>
      </c>
      <c r="C406">
        <v>331</v>
      </c>
      <c r="D406">
        <v>290</v>
      </c>
    </row>
    <row r="407" spans="1:4" x14ac:dyDescent="0.25">
      <c r="A407">
        <v>44</v>
      </c>
      <c r="B407">
        <v>367</v>
      </c>
      <c r="C407">
        <v>353</v>
      </c>
      <c r="D407">
        <v>338</v>
      </c>
    </row>
    <row r="408" spans="1:4" x14ac:dyDescent="0.25">
      <c r="A408">
        <v>45</v>
      </c>
      <c r="B408">
        <v>334</v>
      </c>
      <c r="C408">
        <v>395</v>
      </c>
      <c r="D408">
        <v>382</v>
      </c>
    </row>
    <row r="409" spans="1:4" x14ac:dyDescent="0.25">
      <c r="A409">
        <v>46</v>
      </c>
      <c r="B409">
        <v>402</v>
      </c>
      <c r="C409">
        <v>350</v>
      </c>
      <c r="D409">
        <v>393</v>
      </c>
    </row>
    <row r="410" spans="1:4" x14ac:dyDescent="0.25">
      <c r="A410">
        <v>47</v>
      </c>
      <c r="B410">
        <v>450</v>
      </c>
      <c r="C410">
        <v>419</v>
      </c>
      <c r="D410">
        <v>379</v>
      </c>
    </row>
    <row r="411" spans="1:4" x14ac:dyDescent="0.25">
      <c r="A411">
        <v>48</v>
      </c>
      <c r="B411">
        <v>480</v>
      </c>
      <c r="C411">
        <v>450</v>
      </c>
      <c r="D411">
        <v>448</v>
      </c>
    </row>
    <row r="412" spans="1:4" x14ac:dyDescent="0.25">
      <c r="A412">
        <v>49</v>
      </c>
      <c r="B412">
        <v>479</v>
      </c>
      <c r="C412">
        <v>488</v>
      </c>
      <c r="D412">
        <v>465</v>
      </c>
    </row>
    <row r="413" spans="1:4" x14ac:dyDescent="0.25">
      <c r="A413">
        <v>50</v>
      </c>
      <c r="B413">
        <v>543</v>
      </c>
      <c r="C413">
        <v>511</v>
      </c>
      <c r="D413">
        <v>524</v>
      </c>
    </row>
    <row r="414" spans="1:4" x14ac:dyDescent="0.25">
      <c r="A414">
        <v>51</v>
      </c>
      <c r="B414">
        <v>625</v>
      </c>
      <c r="C414">
        <v>554</v>
      </c>
      <c r="D414">
        <v>519</v>
      </c>
    </row>
    <row r="415" spans="1:4" x14ac:dyDescent="0.25">
      <c r="A415">
        <v>52</v>
      </c>
      <c r="B415">
        <v>590</v>
      </c>
      <c r="C415">
        <v>653</v>
      </c>
      <c r="D415">
        <v>576</v>
      </c>
    </row>
    <row r="416" spans="1:4" x14ac:dyDescent="0.25">
      <c r="A416">
        <v>53</v>
      </c>
      <c r="B416">
        <v>617</v>
      </c>
      <c r="C416">
        <v>593</v>
      </c>
      <c r="D416">
        <v>637</v>
      </c>
    </row>
    <row r="417" spans="1:4" x14ac:dyDescent="0.25">
      <c r="A417">
        <v>54</v>
      </c>
      <c r="B417">
        <v>691</v>
      </c>
      <c r="C417">
        <v>600</v>
      </c>
      <c r="D417">
        <v>609</v>
      </c>
    </row>
    <row r="418" spans="1:4" x14ac:dyDescent="0.25">
      <c r="A418">
        <v>55</v>
      </c>
      <c r="B418">
        <v>665</v>
      </c>
      <c r="C418">
        <v>721</v>
      </c>
      <c r="D418">
        <v>622</v>
      </c>
    </row>
    <row r="419" spans="1:4" x14ac:dyDescent="0.25">
      <c r="A419">
        <v>56</v>
      </c>
      <c r="B419">
        <v>699</v>
      </c>
      <c r="C419">
        <v>699</v>
      </c>
      <c r="D419">
        <v>696</v>
      </c>
    </row>
    <row r="420" spans="1:4" x14ac:dyDescent="0.25">
      <c r="A420">
        <v>57</v>
      </c>
      <c r="B420">
        <v>700</v>
      </c>
      <c r="C420">
        <v>693</v>
      </c>
      <c r="D420">
        <v>688</v>
      </c>
    </row>
    <row r="421" spans="1:4" x14ac:dyDescent="0.25">
      <c r="A421">
        <v>58</v>
      </c>
      <c r="B421">
        <v>702</v>
      </c>
      <c r="C421">
        <v>721</v>
      </c>
      <c r="D421">
        <v>694</v>
      </c>
    </row>
    <row r="422" spans="1:4" x14ac:dyDescent="0.25">
      <c r="A422">
        <v>59</v>
      </c>
      <c r="B422">
        <v>675</v>
      </c>
      <c r="C422">
        <v>697</v>
      </c>
      <c r="D422">
        <v>697</v>
      </c>
    </row>
    <row r="423" spans="1:4" x14ac:dyDescent="0.25">
      <c r="A423">
        <v>60</v>
      </c>
      <c r="B423">
        <v>590</v>
      </c>
      <c r="C423">
        <v>678</v>
      </c>
      <c r="D423">
        <v>708</v>
      </c>
    </row>
    <row r="424" spans="1:4" x14ac:dyDescent="0.25">
      <c r="A424">
        <v>61</v>
      </c>
      <c r="B424">
        <v>534</v>
      </c>
      <c r="C424">
        <v>591</v>
      </c>
      <c r="D424">
        <v>674</v>
      </c>
    </row>
    <row r="425" spans="1:4" x14ac:dyDescent="0.25">
      <c r="A425">
        <v>62</v>
      </c>
      <c r="B425">
        <v>504</v>
      </c>
      <c r="C425">
        <v>554</v>
      </c>
      <c r="D425">
        <v>590</v>
      </c>
    </row>
    <row r="426" spans="1:4" x14ac:dyDescent="0.25">
      <c r="A426">
        <v>63</v>
      </c>
      <c r="B426">
        <v>448</v>
      </c>
      <c r="C426">
        <v>519</v>
      </c>
      <c r="D426">
        <v>547</v>
      </c>
    </row>
    <row r="427" spans="1:4" x14ac:dyDescent="0.25">
      <c r="A427">
        <v>64</v>
      </c>
      <c r="B427">
        <v>408</v>
      </c>
      <c r="C427">
        <v>447</v>
      </c>
      <c r="D427">
        <v>507</v>
      </c>
    </row>
    <row r="428" spans="1:4" x14ac:dyDescent="0.25">
      <c r="A428">
        <v>65</v>
      </c>
      <c r="B428">
        <v>411</v>
      </c>
      <c r="C428">
        <v>416</v>
      </c>
      <c r="D428">
        <v>456</v>
      </c>
    </row>
    <row r="429" spans="1:4" x14ac:dyDescent="0.25">
      <c r="A429">
        <v>66</v>
      </c>
      <c r="B429">
        <v>357</v>
      </c>
      <c r="C429">
        <v>421</v>
      </c>
      <c r="D429">
        <v>421</v>
      </c>
    </row>
    <row r="430" spans="1:4" x14ac:dyDescent="0.25">
      <c r="A430">
        <v>67</v>
      </c>
      <c r="B430">
        <v>347</v>
      </c>
      <c r="C430">
        <v>364</v>
      </c>
      <c r="D430">
        <v>436</v>
      </c>
    </row>
    <row r="431" spans="1:4" x14ac:dyDescent="0.25">
      <c r="A431">
        <v>68</v>
      </c>
      <c r="B431">
        <v>302</v>
      </c>
      <c r="C431">
        <v>348</v>
      </c>
      <c r="D431">
        <v>374</v>
      </c>
    </row>
    <row r="432" spans="1:4" x14ac:dyDescent="0.25">
      <c r="A432">
        <v>69</v>
      </c>
      <c r="B432">
        <v>277</v>
      </c>
      <c r="C432">
        <v>307</v>
      </c>
      <c r="D432">
        <v>365</v>
      </c>
    </row>
    <row r="433" spans="1:4" x14ac:dyDescent="0.25">
      <c r="A433">
        <v>70</v>
      </c>
      <c r="B433">
        <v>267</v>
      </c>
      <c r="C433">
        <v>273</v>
      </c>
      <c r="D433">
        <v>310</v>
      </c>
    </row>
    <row r="434" spans="1:4" x14ac:dyDescent="0.25">
      <c r="A434">
        <v>71</v>
      </c>
      <c r="B434">
        <v>225</v>
      </c>
      <c r="C434">
        <v>269</v>
      </c>
      <c r="D434">
        <v>265</v>
      </c>
    </row>
    <row r="435" spans="1:4" x14ac:dyDescent="0.25">
      <c r="A435">
        <v>72</v>
      </c>
      <c r="B435">
        <v>216</v>
      </c>
      <c r="C435">
        <v>222</v>
      </c>
      <c r="D435">
        <v>262</v>
      </c>
    </row>
    <row r="436" spans="1:4" x14ac:dyDescent="0.25">
      <c r="A436">
        <v>73</v>
      </c>
      <c r="B436">
        <v>204</v>
      </c>
      <c r="C436">
        <v>214</v>
      </c>
      <c r="D436">
        <v>218</v>
      </c>
    </row>
    <row r="437" spans="1:4" x14ac:dyDescent="0.25">
      <c r="A437">
        <v>74</v>
      </c>
      <c r="B437">
        <v>183</v>
      </c>
      <c r="C437">
        <v>195</v>
      </c>
      <c r="D437">
        <v>207</v>
      </c>
    </row>
    <row r="438" spans="1:4" x14ac:dyDescent="0.25">
      <c r="A438">
        <v>75</v>
      </c>
      <c r="B438">
        <v>164</v>
      </c>
      <c r="C438">
        <v>177</v>
      </c>
      <c r="D438">
        <v>193</v>
      </c>
    </row>
    <row r="439" spans="1:4" x14ac:dyDescent="0.25">
      <c r="A439">
        <v>76</v>
      </c>
      <c r="B439">
        <v>151</v>
      </c>
      <c r="C439">
        <v>173</v>
      </c>
      <c r="D439">
        <v>166</v>
      </c>
    </row>
    <row r="440" spans="1:4" x14ac:dyDescent="0.25">
      <c r="A440">
        <v>77</v>
      </c>
      <c r="B440">
        <v>142</v>
      </c>
      <c r="C440">
        <v>142</v>
      </c>
      <c r="D440">
        <v>164</v>
      </c>
    </row>
    <row r="441" spans="1:4" x14ac:dyDescent="0.25">
      <c r="A441">
        <v>78</v>
      </c>
      <c r="B441">
        <v>106</v>
      </c>
      <c r="C441">
        <v>138</v>
      </c>
      <c r="D441">
        <v>133</v>
      </c>
    </row>
    <row r="442" spans="1:4" x14ac:dyDescent="0.25">
      <c r="A442">
        <v>79</v>
      </c>
      <c r="B442">
        <v>127</v>
      </c>
      <c r="C442">
        <v>102</v>
      </c>
      <c r="D442">
        <v>127</v>
      </c>
    </row>
    <row r="443" spans="1:4" x14ac:dyDescent="0.25">
      <c r="A443">
        <v>80</v>
      </c>
      <c r="B443">
        <v>92</v>
      </c>
      <c r="C443">
        <v>124</v>
      </c>
      <c r="D443">
        <v>96</v>
      </c>
    </row>
    <row r="444" spans="1:4" x14ac:dyDescent="0.25">
      <c r="A444">
        <v>81</v>
      </c>
      <c r="B444">
        <v>79</v>
      </c>
      <c r="C444">
        <v>78</v>
      </c>
      <c r="D444">
        <v>110</v>
      </c>
    </row>
    <row r="445" spans="1:4" x14ac:dyDescent="0.25">
      <c r="A445">
        <v>82</v>
      </c>
      <c r="B445">
        <v>60</v>
      </c>
      <c r="C445">
        <v>70</v>
      </c>
      <c r="D445">
        <v>71</v>
      </c>
    </row>
    <row r="446" spans="1:4" x14ac:dyDescent="0.25">
      <c r="A446">
        <v>83</v>
      </c>
      <c r="B446">
        <v>45</v>
      </c>
      <c r="C446">
        <v>61</v>
      </c>
      <c r="D446">
        <v>60</v>
      </c>
    </row>
    <row r="447" spans="1:4" x14ac:dyDescent="0.25">
      <c r="A447">
        <v>84</v>
      </c>
      <c r="B447">
        <v>31</v>
      </c>
      <c r="C447">
        <v>38</v>
      </c>
      <c r="D447">
        <v>51</v>
      </c>
    </row>
    <row r="448" spans="1:4" x14ac:dyDescent="0.25">
      <c r="A448">
        <v>85</v>
      </c>
      <c r="B448">
        <v>17</v>
      </c>
      <c r="C448">
        <v>28</v>
      </c>
      <c r="D448">
        <v>33</v>
      </c>
    </row>
    <row r="449" spans="1:4" x14ac:dyDescent="0.25">
      <c r="A449">
        <v>86</v>
      </c>
      <c r="B449">
        <v>20</v>
      </c>
      <c r="C449">
        <v>15</v>
      </c>
      <c r="D449">
        <v>21</v>
      </c>
    </row>
    <row r="450" spans="1:4" x14ac:dyDescent="0.25">
      <c r="A450">
        <v>87</v>
      </c>
      <c r="B450">
        <v>7</v>
      </c>
      <c r="C450">
        <v>15</v>
      </c>
      <c r="D450">
        <v>16</v>
      </c>
    </row>
    <row r="451" spans="1:4" x14ac:dyDescent="0.25">
      <c r="A451">
        <v>88</v>
      </c>
      <c r="B451">
        <v>4</v>
      </c>
      <c r="C451">
        <v>7</v>
      </c>
      <c r="D451">
        <v>14</v>
      </c>
    </row>
    <row r="452" spans="1:4" x14ac:dyDescent="0.25">
      <c r="A452">
        <v>89</v>
      </c>
      <c r="B452">
        <v>5</v>
      </c>
      <c r="C452">
        <v>4</v>
      </c>
      <c r="D452">
        <v>8</v>
      </c>
    </row>
    <row r="453" spans="1:4" x14ac:dyDescent="0.25">
      <c r="A453">
        <v>90</v>
      </c>
      <c r="B453">
        <v>4</v>
      </c>
      <c r="C453">
        <v>4</v>
      </c>
      <c r="D453">
        <v>4</v>
      </c>
    </row>
    <row r="454" spans="1:4" x14ac:dyDescent="0.25">
      <c r="A454">
        <v>91</v>
      </c>
      <c r="B454">
        <v>1</v>
      </c>
      <c r="C454">
        <v>1</v>
      </c>
      <c r="D454">
        <v>4</v>
      </c>
    </row>
    <row r="455" spans="1:4" x14ac:dyDescent="0.25">
      <c r="A455">
        <v>92</v>
      </c>
      <c r="B455">
        <v>3</v>
      </c>
      <c r="C455">
        <v>3</v>
      </c>
      <c r="D455">
        <v>2</v>
      </c>
    </row>
    <row r="456" spans="1:4" x14ac:dyDescent="0.25">
      <c r="A456">
        <v>93</v>
      </c>
      <c r="B456">
        <v>1</v>
      </c>
      <c r="C456">
        <v>3</v>
      </c>
      <c r="D456">
        <v>2</v>
      </c>
    </row>
    <row r="457" spans="1:4" x14ac:dyDescent="0.25">
      <c r="A457">
        <v>94</v>
      </c>
      <c r="B457">
        <v>0</v>
      </c>
      <c r="C457">
        <v>1</v>
      </c>
      <c r="D457">
        <v>3</v>
      </c>
    </row>
    <row r="458" spans="1:4" x14ac:dyDescent="0.25">
      <c r="A458">
        <v>95</v>
      </c>
      <c r="B458">
        <v>0</v>
      </c>
      <c r="C458">
        <v>0</v>
      </c>
      <c r="D458">
        <v>0</v>
      </c>
    </row>
    <row r="459" spans="1:4" x14ac:dyDescent="0.25">
      <c r="A459">
        <v>96</v>
      </c>
      <c r="B459">
        <v>0</v>
      </c>
      <c r="C459">
        <v>0</v>
      </c>
      <c r="D459">
        <v>0</v>
      </c>
    </row>
    <row r="460" spans="1:4" x14ac:dyDescent="0.25">
      <c r="A460">
        <v>97</v>
      </c>
      <c r="B460">
        <v>0</v>
      </c>
      <c r="C460">
        <v>0</v>
      </c>
      <c r="D460">
        <v>0</v>
      </c>
    </row>
    <row r="461" spans="1:4" x14ac:dyDescent="0.25">
      <c r="A461">
        <v>98</v>
      </c>
      <c r="B461">
        <v>1</v>
      </c>
      <c r="C461">
        <v>0</v>
      </c>
      <c r="D461">
        <v>0</v>
      </c>
    </row>
    <row r="462" spans="1:4" x14ac:dyDescent="0.25">
      <c r="A462">
        <v>99</v>
      </c>
      <c r="B462">
        <v>0</v>
      </c>
      <c r="C462">
        <v>0</v>
      </c>
      <c r="D462">
        <v>0</v>
      </c>
    </row>
    <row r="463" spans="1:4" x14ac:dyDescent="0.25">
      <c r="A463">
        <v>100</v>
      </c>
      <c r="B463">
        <v>0</v>
      </c>
      <c r="C463">
        <v>0</v>
      </c>
      <c r="D463">
        <v>0</v>
      </c>
    </row>
  </sheetData>
  <pageMargins left="0.7" right="0.7" top="0.75" bottom="0.75" header="0.3" footer="0.3"/>
  <legacyDrawing r:id="rId1"/>
  <tableParts count="2">
    <tablePart r:id="rId2"/>
    <tablePart r:id="rId3"/>
  </tableParts>
</worksheet>
</file>

<file path=docMetadata/LabelInfo.xml><?xml version="1.0" encoding="utf-8"?>
<clbl:labelList xmlns:clbl="http://schemas.microsoft.com/office/2020/mipLabelMetadata">
  <clbl:label id="{4bcca0ac-09f8-4837-a820-d6c5ece41c93}" enabled="0" method="" siteId="{4bcca0ac-09f8-4837-a820-d6c5ece41c9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Oversikt</vt:lpstr>
      <vt:lpstr>Bydeler i Oslo</vt:lpstr>
      <vt:lpstr>Kommuner og fylkesinndelt</vt:lpstr>
      <vt:lpstr>Dataark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Erwin Njå Teigen</dc:creator>
  <cp:lastModifiedBy>Erwin Njå Teigen</cp:lastModifiedBy>
  <dcterms:created xsi:type="dcterms:W3CDTF">2026-02-16T08:35:54Z</dcterms:created>
  <dcterms:modified xsi:type="dcterms:W3CDTF">2026-02-16T14:36:47Z</dcterms:modified>
</cp:coreProperties>
</file>