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13-Wochen-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<sst xmlns="http://schemas.openxmlformats.org/spreadsheetml/2006/main" count="49" uniqueCount="49">
  <si>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13-Wochen-Liquiditätsplan (Vorlage)</t>
  </si>
  <si>
    <t xml:space="preserve">Bereitgestellt von nugrow GmbH (www.nugrow.de)</t>
  </si>
  <si>
    <t xml:space="preserve">So funktioniert es</t>
  </si>
  <si>
    <t xml:space="preserve">1. Blatt '13-Wochen-Plan': Startdatum, Anfangsbestand und Mindestliquidität oben eintragen.</t>
  </si>
  <si>
    <t xml:space="preserve">2. Blau markierte Zellen sind Eingaben. Schwarze Zellen sind Formeln und bitte nicht überschreiben.</t>
  </si>
  <si>
    <t xml:space="preserve">3. Trage pro Woche die erwarteten Ein- und Auszahlungen ein, also tatsächliche Zahlungsdaten, keine Buchungsdaten.</t>
  </si>
  <si>
    <t xml:space="preserve">4. Die Zeile 'Puffer zur Mindestliquidität' wird rot, wenn der Kontostand unter deine Mindestliquidität fällt.</t>
  </si>
  <si>
    <t xml:space="preserve">5. Jede Woche: abgelaufene Woche durch Ist-Zahlen ersetzen, eine neue Woche 13 hinten anhängen (Werte nach links verschieben).</t>
  </si>
  <si>
    <t xml:space="preserve">Hinweise</t>
  </si>
  <si>
    <t xml:space="preserve">Die eingetragenen Zahlen sind ein Beispiel mit erfundenen Werten für ein Unternehmen mit rund 40 Mitarbeitenden. Bitte durch eigene Werte ersetzen.</t>
  </si>
  <si>
    <t xml:space="preserve">Alle Beträge in Euro, netto, außer die Zeile Umsatzsteuer-Zahllast.</t>
  </si>
  <si>
    <t xml:space="preserve">Die Vorlage ersetzt keine Finanzplanung durch Fachleute. Sie zeigt kurzfristige Zahlungsfähigkeit, keine Rentabilität.</t>
  </si>
  <si>
    <t xml:space="preserve">Fragen zur Liquiditätsplanung? www.nugrow.de/kontakt</t>
  </si>
  <si>
    <t xml:space="preserve">13-Wochen-Liquiditätsplan</t>
  </si>
  <si>
    <t xml:space="preserve">Startdatum (Montag der Woche 1)</t>
  </si>
  <si>
    <t xml:space="preserve">Eingaben in blau / gelb</t>
  </si>
  <si>
    <t xml:space="preserve">Anfangsbestand Kontostand (EUR)</t>
  </si>
  <si>
    <t xml:space="preserve">Mindestliquidität (EUR)</t>
  </si>
  <si>
    <t xml:space="preserve">EUR</t>
  </si>
  <si>
    <t xml:space="preserve">Summe</t>
  </si>
  <si>
    <t xml:space="preserve">Woche</t>
  </si>
  <si>
    <t xml:space="preserve">EINZAHLUNGEN</t>
  </si>
  <si>
    <t xml:space="preserve">Zahlungen aus Bestandsforderungen</t>
  </si>
  <si>
    <t xml:space="preserve">Zahlungen aus neuen Umsätzen</t>
  </si>
  <si>
    <t xml:space="preserve">Sonstige Einzahlungen</t>
  </si>
  <si>
    <t xml:space="preserve">Finanzierung / Fördermittel / Gesellschafter</t>
  </si>
  <si>
    <t xml:space="preserve">Summe Einzahlungen</t>
  </si>
  <si>
    <t xml:space="preserve">AUSZAHLUNGEN</t>
  </si>
  <si>
    <t xml:space="preserve">Gehälter netto</t>
  </si>
  <si>
    <t xml:space="preserve">Lohnsteuer und Sozialabgaben</t>
  </si>
  <si>
    <t xml:space="preserve">Miete und Nebenkosten</t>
  </si>
  <si>
    <t xml:space="preserve">Lieferanten und Dienstleister</t>
  </si>
  <si>
    <t xml:space="preserve">Software und Tools</t>
  </si>
  <si>
    <t xml:space="preserve">Umsatzsteuer-Zahllast</t>
  </si>
  <si>
    <t xml:space="preserve">Zinsen und Tilgung</t>
  </si>
  <si>
    <t xml:space="preserve">Sonstige Auszahlungen</t>
  </si>
  <si>
    <t xml:space="preserve">Summe Auszahlungen</t>
  </si>
  <si>
    <t xml:space="preserve">Netto-Cashflow der Woche</t>
  </si>
  <si>
    <t xml:space="preserve">Anfangsbestand</t>
  </si>
  <si>
    <t xml:space="preserve">Endbestand (Kontostand)</t>
  </si>
  <si>
    <t xml:space="preserve">Puffer zur Mindestliquidität</t>
  </si>
  <si>
    <t xml:space="preserve">Status</t>
  </si>
  <si>
    <t xml:space="preserve">Kennzahlen</t>
  </si>
  <si>
    <t xml:space="preserve">Niedrigster Kontostand in 13 Wochen</t>
  </si>
  <si>
    <t xml:space="preserve">Woche mit niedrigstem Kontostand</t>
  </si>
  <si>
    <t xml:space="preserve">Erste Woche unter Mindestliquidität (0 = keine)</t>
  </si>
  <si>
    <t xml:space="preserve">Durchschnittliche Auszahlung pro Woche</t>
  </si>
  <si>
    <t xml:space="preserve">Reichweite in Wochen (Anfangsbestand / Ø Auszahlung)</t>
  </si>
  <si>
    <t xml:space="preserve">Hinweis: Beispielwerte (erfunden). Bitte durch eigene Zahlen ersetzen. Alle Beträge in EUR.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</si>
</sst>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;\(#,##0\);\-"/>
    <numFmt numFmtId="167" formatCode="dd\.mm\."/>
    <numFmt numFmtId="168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78787"/>
      <rgbColor rgb="FF9999FF"/>
      <rgbColor rgb="FF993366"/>
      <rgbColor rgb="FFFFF9C4"/>
      <rgbColor rgb="FFEEF1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Kontostand (Endbestand) pro Woche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'13-Wochen-Plan'!A28</c:f>
              <c:strCache>
                <c:ptCount val="1"/>
                <c:pt idx="0">
                  <c:v>Endbestand (Kontostand)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'13-Wochen-Plan'!$B$8:$N$8</c:f>
              <c:strCach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strCache>
            </c:strRef>
          </c:cat>
          <c:val>
            <c:numRef>
              <c:f>'13-Wochen-Plan'!$B$28:$N$28</c:f>
              <c:numCache>
                <c:formatCode>#,##0;\(#,##0\);\-</c:formatCode>
                <c:ptCount val="13"/>
                <c:pt idx="0">
                  <c:v>144000</c:v>
                </c:pt>
                <c:pt idx="1">
                  <c:v>190000</c:v>
                </c:pt>
                <c:pt idx="2">
                  <c:v>241000</c:v>
                </c:pt>
                <c:pt idx="3">
                  <c:v>287000</c:v>
                </c:pt>
                <c:pt idx="4">
                  <c:v>202000</c:v>
                </c:pt>
                <c:pt idx="5">
                  <c:v>238000</c:v>
                </c:pt>
                <c:pt idx="6">
                  <c:v>187000</c:v>
                </c:pt>
                <c:pt idx="7">
                  <c:v>223000</c:v>
                </c:pt>
                <c:pt idx="8">
                  <c:v>242000</c:v>
                </c:pt>
                <c:pt idx="9">
                  <c:v>169000</c:v>
                </c:pt>
                <c:pt idx="10">
                  <c:v>200000</c:v>
                </c:pt>
                <c:pt idx="11">
                  <c:v>169000</c:v>
                </c:pt>
                <c:pt idx="12">
                  <c:v>153000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9412948"/>
        <c:axId val="49389383"/>
      </c:lineChart>
      <c:catAx>
        <c:axId val="6941294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Woche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389383"/>
        <c:crosses val="autoZero"/>
        <c:auto val="1"/>
        <c:lblAlgn val="ctr"/>
        <c:lblOffset val="100"/>
        <c:noMultiLvlLbl val="0"/>
      </c:catAx>
      <c:valAx>
        <c:axId val="4938938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41294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39</xdr:row>
      <xdr:rowOff>160920</xdr:rowOff>
    </xdr:from>
    <xdr:to>
      <xdr:col>6</xdr:col>
      <xdr:colOff>518760</xdr:colOff>
      <xdr:row>54</xdr:row>
      <xdr:rowOff>182880</xdr:rowOff>
    </xdr:to>
    <xdr:graphicFrame>
      <xdr:nvGraphicFramePr>
        <xdr:cNvPr id="0" name="Chart 1"/>
        <xdr:cNvGraphicFramePr/>
      </xdr:nvGraphicFramePr>
      <xdr:xfrm>
        <a:off x="0" y="762012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15" min="2" style="0" width="11"/>
  </cols>
  <sheetData>
    <row r="1" customFormat="false" ht="17.35" hidden="false" customHeight="false" outlineLevel="0" collapsed="false">
      <c r="A1" s="1" t="s">
        <v>13</v>
      </c>
    </row>
    <row r="3" customFormat="false" ht="15" hidden="false" customHeight="false" outlineLevel="0" collapsed="false">
      <c r="A3" s="2" t="s">
        <v>14</v>
      </c>
      <c r="B3" s="4" t="n">
        <v>46300</v>
      </c>
      <c r="C3" s="5" t="s">
        <v>15</v>
      </c>
    </row>
    <row r="4" customFormat="false" ht="15" hidden="false" customHeight="false" outlineLevel="0" collapsed="false">
      <c r="A4" s="2" t="s">
        <v>16</v>
      </c>
      <c r="B4" s="6" t="n">
        <v>120000</v>
      </c>
    </row>
    <row r="5" customFormat="false" ht="15" hidden="false" customHeight="false" outlineLevel="0" collapsed="false">
      <c r="A5" s="2" t="s">
        <v>17</v>
      </c>
      <c r="B5" s="6" t="n">
        <v>80000</v>
      </c>
    </row>
    <row r="7" customFormat="false" ht="15" hidden="false" customHeight="false" outlineLevel="0" collapsed="false">
      <c r="A7" s="7" t="s">
        <v>18</v>
      </c>
      <c r="B7" s="8" t="n">
        <f aca="false">$B$3+7*0</f>
        <v>46300</v>
      </c>
      <c r="C7" s="8" t="n">
        <f aca="false">$B$3+7*1</f>
        <v>46307</v>
      </c>
      <c r="D7" s="8" t="n">
        <f aca="false">$B$3+7*2</f>
        <v>46314</v>
      </c>
      <c r="E7" s="8" t="n">
        <f aca="false">$B$3+7*3</f>
        <v>46321</v>
      </c>
      <c r="F7" s="8" t="n">
        <f aca="false">$B$3+7*4</f>
        <v>46328</v>
      </c>
      <c r="G7" s="8" t="n">
        <f aca="false">$B$3+7*5</f>
        <v>46335</v>
      </c>
      <c r="H7" s="8" t="n">
        <f aca="false">$B$3+7*6</f>
        <v>46342</v>
      </c>
      <c r="I7" s="8" t="n">
        <f aca="false">$B$3+7*7</f>
        <v>46349</v>
      </c>
      <c r="J7" s="8" t="n">
        <f aca="false">$B$3+7*8</f>
        <v>46356</v>
      </c>
      <c r="K7" s="8" t="n">
        <f aca="false">$B$3+7*9</f>
        <v>46363</v>
      </c>
      <c r="L7" s="8" t="n">
        <f aca="false">$B$3+7*10</f>
        <v>46370</v>
      </c>
      <c r="M7" s="8" t="n">
        <f aca="false">$B$3+7*11</f>
        <v>46377</v>
      </c>
      <c r="N7" s="8" t="n">
        <f aca="false">$B$3+7*12</f>
        <v>46384</v>
      </c>
      <c r="O7" s="9" t="s">
        <v>19</v>
      </c>
    </row>
    <row r="8" customFormat="false" ht="15" hidden="false" customHeight="false" outlineLevel="0" collapsed="false">
      <c r="A8" s="7" t="s">
        <v>20</v>
      </c>
      <c r="B8" s="9" t="n">
        <v>1</v>
      </c>
      <c r="C8" s="9" t="n">
        <v>2</v>
      </c>
      <c r="D8" s="9" t="n">
        <v>3</v>
      </c>
      <c r="E8" s="9" t="n">
        <v>4</v>
      </c>
      <c r="F8" s="9" t="n">
        <v>5</v>
      </c>
      <c r="G8" s="9" t="n">
        <v>6</v>
      </c>
      <c r="H8" s="9" t="n">
        <v>7</v>
      </c>
      <c r="I8" s="9" t="n">
        <v>8</v>
      </c>
      <c r="J8" s="9" t="n">
        <v>9</v>
      </c>
      <c r="K8" s="9" t="n">
        <v>10</v>
      </c>
      <c r="L8" s="9" t="n">
        <v>11</v>
      </c>
      <c r="M8" s="9" t="n">
        <v>12</v>
      </c>
      <c r="N8" s="9" t="n">
        <v>13</v>
      </c>
      <c r="O8" s="9"/>
    </row>
    <row r="9" customFormat="false" ht="15" hidden="false" customHeight="false" outlineLevel="0" collapsed="false">
      <c r="A9" s="10" t="s">
        <v>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customFormat="false" ht="15" hidden="false" customHeight="false" outlineLevel="0" collapsed="false">
      <c r="A10" s="2" t="s">
        <v>22</v>
      </c>
      <c r="B10" s="6" t="n">
        <v>60000</v>
      </c>
      <c r="C10" s="6" t="n">
        <v>55000</v>
      </c>
      <c r="D10" s="6" t="n">
        <v>50000</v>
      </c>
      <c r="E10" s="6" t="n">
        <v>45000</v>
      </c>
      <c r="F10" s="6" t="n">
        <v>30000</v>
      </c>
      <c r="G10" s="6" t="n">
        <v>20000</v>
      </c>
      <c r="H10" s="6" t="n">
        <v>15000</v>
      </c>
      <c r="I10" s="6" t="n">
        <v>10000</v>
      </c>
      <c r="J10" s="6" t="n">
        <v>5000</v>
      </c>
      <c r="K10" s="6" t="n">
        <v>0</v>
      </c>
      <c r="L10" s="6" t="n">
        <v>0</v>
      </c>
      <c r="M10" s="6" t="n">
        <v>0</v>
      </c>
      <c r="N10" s="6" t="n">
        <v>0</v>
      </c>
      <c r="O10" s="12" t="n">
        <f aca="false">SUM(B10:N10)</f>
        <v>290000</v>
      </c>
    </row>
    <row r="11" customFormat="false" ht="15" hidden="false" customHeight="false" outlineLevel="0" collapsed="false">
      <c r="A11" s="2" t="s">
        <v>23</v>
      </c>
      <c r="B11" s="6" t="n">
        <v>0</v>
      </c>
      <c r="C11" s="6" t="n">
        <v>5000</v>
      </c>
      <c r="D11" s="6" t="n">
        <v>10000</v>
      </c>
      <c r="E11" s="6" t="n">
        <v>15000</v>
      </c>
      <c r="F11" s="6" t="n">
        <v>25000</v>
      </c>
      <c r="G11" s="6" t="n">
        <v>30000</v>
      </c>
      <c r="H11" s="6" t="n">
        <v>35000</v>
      </c>
      <c r="I11" s="6" t="n">
        <v>40000</v>
      </c>
      <c r="J11" s="6" t="n">
        <v>45000</v>
      </c>
      <c r="K11" s="6" t="n">
        <v>45000</v>
      </c>
      <c r="L11" s="6" t="n">
        <v>45000</v>
      </c>
      <c r="M11" s="6" t="n">
        <v>45000</v>
      </c>
      <c r="N11" s="6" t="n">
        <v>45000</v>
      </c>
      <c r="O11" s="12" t="n">
        <f aca="false">SUM(B11:N11)</f>
        <v>385000</v>
      </c>
    </row>
    <row r="12" customFormat="false" ht="15" hidden="false" customHeight="false" outlineLevel="0" collapsed="false">
      <c r="A12" s="2" t="s">
        <v>24</v>
      </c>
      <c r="B12" s="6" t="n">
        <v>0</v>
      </c>
      <c r="C12" s="6" t="n">
        <v>0</v>
      </c>
      <c r="D12" s="6" t="n">
        <v>5000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5000</v>
      </c>
      <c r="K12" s="6" t="n">
        <v>0</v>
      </c>
      <c r="L12" s="6" t="n">
        <v>0</v>
      </c>
      <c r="M12" s="6" t="n">
        <v>0</v>
      </c>
      <c r="N12" s="6" t="n">
        <v>0</v>
      </c>
      <c r="O12" s="12" t="n">
        <f aca="false">SUM(B12:N12)</f>
        <v>10000</v>
      </c>
    </row>
    <row r="13" customFormat="false" ht="15" hidden="false" customHeight="false" outlineLevel="0" collapsed="false">
      <c r="A13" s="2" t="s">
        <v>25</v>
      </c>
      <c r="B13" s="6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0</v>
      </c>
      <c r="O13" s="12" t="n">
        <f aca="false">SUM(B13:N13)</f>
        <v>0</v>
      </c>
    </row>
    <row r="14" customFormat="false" ht="15" hidden="false" customHeight="false" outlineLevel="0" collapsed="false">
      <c r="A14" s="13" t="s">
        <v>26</v>
      </c>
      <c r="B14" s="14" t="n">
        <f aca="false">SUM(B10:B13)</f>
        <v>60000</v>
      </c>
      <c r="C14" s="14" t="n">
        <f aca="false">SUM(C10:C13)</f>
        <v>60000</v>
      </c>
      <c r="D14" s="14" t="n">
        <f aca="false">SUM(D10:D13)</f>
        <v>65000</v>
      </c>
      <c r="E14" s="14" t="n">
        <f aca="false">SUM(E10:E13)</f>
        <v>60000</v>
      </c>
      <c r="F14" s="14" t="n">
        <f aca="false">SUM(F10:F13)</f>
        <v>55000</v>
      </c>
      <c r="G14" s="14" t="n">
        <f aca="false">SUM(G10:G13)</f>
        <v>50000</v>
      </c>
      <c r="H14" s="14" t="n">
        <f aca="false">SUM(H10:H13)</f>
        <v>50000</v>
      </c>
      <c r="I14" s="14" t="n">
        <f aca="false">SUM(I10:I13)</f>
        <v>50000</v>
      </c>
      <c r="J14" s="14" t="n">
        <f aca="false">SUM(J10:J13)</f>
        <v>55000</v>
      </c>
      <c r="K14" s="14" t="n">
        <f aca="false">SUM(K10:K13)</f>
        <v>45000</v>
      </c>
      <c r="L14" s="14" t="n">
        <f aca="false">SUM(L10:L13)</f>
        <v>45000</v>
      </c>
      <c r="M14" s="14" t="n">
        <f aca="false">SUM(M10:M13)</f>
        <v>45000</v>
      </c>
      <c r="N14" s="14" t="n">
        <f aca="false">SUM(N10:N13)</f>
        <v>45000</v>
      </c>
      <c r="O14" s="14" t="n">
        <f aca="false">SUM(O10:O13)</f>
        <v>685000</v>
      </c>
    </row>
    <row r="15" customFormat="false" ht="15" hidden="false" customHeight="false" outlineLevel="0" collapsed="false">
      <c r="A15" s="10" t="s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customFormat="false" ht="15" hidden="false" customHeight="false" outlineLevel="0" collapsed="false">
      <c r="A16" s="2" t="s">
        <v>28</v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95000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95000</v>
      </c>
      <c r="L16" s="6" t="n">
        <v>0</v>
      </c>
      <c r="M16" s="6" t="n">
        <v>0</v>
      </c>
      <c r="N16" s="6" t="n">
        <v>0</v>
      </c>
      <c r="O16" s="12" t="n">
        <f aca="false">SUM(B16:N16)</f>
        <v>190000</v>
      </c>
    </row>
    <row r="17" customFormat="false" ht="15" hidden="false" customHeight="false" outlineLevel="0" collapsed="false">
      <c r="A17" s="2" t="s">
        <v>29</v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62000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62000</v>
      </c>
      <c r="N17" s="6" t="n">
        <v>0</v>
      </c>
      <c r="O17" s="12" t="n">
        <f aca="false">SUM(B17:N17)</f>
        <v>124000</v>
      </c>
    </row>
    <row r="18" customFormat="false" ht="15" hidden="false" customHeight="false" outlineLevel="0" collapsed="false">
      <c r="A18" s="2" t="s">
        <v>30</v>
      </c>
      <c r="B18" s="6" t="n">
        <v>18000</v>
      </c>
      <c r="C18" s="6" t="n">
        <v>0</v>
      </c>
      <c r="D18" s="6" t="n">
        <v>0</v>
      </c>
      <c r="E18" s="6" t="n">
        <v>0</v>
      </c>
      <c r="F18" s="6" t="n">
        <v>18000</v>
      </c>
      <c r="G18" s="6" t="n">
        <v>0</v>
      </c>
      <c r="H18" s="6" t="n">
        <v>0</v>
      </c>
      <c r="I18" s="6" t="n">
        <v>0</v>
      </c>
      <c r="J18" s="6" t="n">
        <v>18000</v>
      </c>
      <c r="K18" s="6" t="n">
        <v>0</v>
      </c>
      <c r="L18" s="6" t="n">
        <v>0</v>
      </c>
      <c r="M18" s="6" t="n">
        <v>0</v>
      </c>
      <c r="N18" s="6" t="n">
        <v>18000</v>
      </c>
      <c r="O18" s="12" t="n">
        <f aca="false">SUM(B18:N18)</f>
        <v>72000</v>
      </c>
    </row>
    <row r="19" customFormat="false" ht="15" hidden="false" customHeight="false" outlineLevel="0" collapsed="false">
      <c r="A19" s="2" t="s">
        <v>31</v>
      </c>
      <c r="B19" s="6" t="n">
        <v>12000</v>
      </c>
      <c r="C19" s="6" t="n">
        <v>12000</v>
      </c>
      <c r="D19" s="6" t="n">
        <v>12000</v>
      </c>
      <c r="E19" s="6" t="n">
        <v>12000</v>
      </c>
      <c r="F19" s="6" t="n">
        <v>12000</v>
      </c>
      <c r="G19" s="6" t="n">
        <v>12000</v>
      </c>
      <c r="H19" s="6" t="n">
        <v>12000</v>
      </c>
      <c r="I19" s="6" t="n">
        <v>12000</v>
      </c>
      <c r="J19" s="6" t="n">
        <v>12000</v>
      </c>
      <c r="K19" s="6" t="n">
        <v>12000</v>
      </c>
      <c r="L19" s="6" t="n">
        <v>12000</v>
      </c>
      <c r="M19" s="6" t="n">
        <v>12000</v>
      </c>
      <c r="N19" s="6" t="n">
        <v>12000</v>
      </c>
      <c r="O19" s="12" t="n">
        <f aca="false">SUM(B19:N19)</f>
        <v>156000</v>
      </c>
    </row>
    <row r="20" customFormat="false" ht="15" hidden="false" customHeight="false" outlineLevel="0" collapsed="false">
      <c r="A20" s="2" t="s">
        <v>32</v>
      </c>
      <c r="B20" s="6" t="n">
        <v>4000</v>
      </c>
      <c r="C20" s="6" t="n">
        <v>0</v>
      </c>
      <c r="D20" s="6" t="n">
        <v>0</v>
      </c>
      <c r="E20" s="6" t="n">
        <v>0</v>
      </c>
      <c r="F20" s="6" t="n">
        <v>4000</v>
      </c>
      <c r="G20" s="6" t="n">
        <v>0</v>
      </c>
      <c r="H20" s="6" t="n">
        <v>0</v>
      </c>
      <c r="I20" s="6" t="n">
        <v>0</v>
      </c>
      <c r="J20" s="6" t="n">
        <v>4000</v>
      </c>
      <c r="K20" s="6" t="n">
        <v>0</v>
      </c>
      <c r="L20" s="6" t="n">
        <v>0</v>
      </c>
      <c r="M20" s="6" t="n">
        <v>0</v>
      </c>
      <c r="N20" s="6" t="n">
        <v>4000</v>
      </c>
      <c r="O20" s="12" t="n">
        <f aca="false">SUM(B20:N20)</f>
        <v>16000</v>
      </c>
    </row>
    <row r="21" customFormat="false" ht="15" hidden="false" customHeight="false" outlineLevel="0" collapsed="false">
      <c r="A21" s="2" t="s">
        <v>33</v>
      </c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G21" s="6" t="n">
        <v>0</v>
      </c>
      <c r="H21" s="6" t="n">
        <v>25000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N21" s="6" t="n">
        <v>25000</v>
      </c>
      <c r="O21" s="12" t="n">
        <f aca="false">SUM(B21:N21)</f>
        <v>50000</v>
      </c>
    </row>
    <row r="22" customFormat="false" ht="15" hidden="false" customHeight="false" outlineLevel="0" collapsed="false">
      <c r="A22" s="2" t="s">
        <v>34</v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9000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9000</v>
      </c>
      <c r="L22" s="6" t="n">
        <v>0</v>
      </c>
      <c r="M22" s="6" t="n">
        <v>0</v>
      </c>
      <c r="N22" s="6" t="n">
        <v>0</v>
      </c>
      <c r="O22" s="12" t="n">
        <f aca="false">SUM(B22:N22)</f>
        <v>18000</v>
      </c>
    </row>
    <row r="23" customFormat="false" ht="15" hidden="false" customHeight="false" outlineLevel="0" collapsed="false">
      <c r="A23" s="2" t="s">
        <v>35</v>
      </c>
      <c r="B23" s="6" t="n">
        <v>2000</v>
      </c>
      <c r="C23" s="6" t="n">
        <v>2000</v>
      </c>
      <c r="D23" s="6" t="n">
        <v>2000</v>
      </c>
      <c r="E23" s="6" t="n">
        <v>2000</v>
      </c>
      <c r="F23" s="6" t="n">
        <v>2000</v>
      </c>
      <c r="G23" s="6" t="n">
        <v>2000</v>
      </c>
      <c r="H23" s="6" t="n">
        <v>2000</v>
      </c>
      <c r="I23" s="6" t="n">
        <v>2000</v>
      </c>
      <c r="J23" s="6" t="n">
        <v>2000</v>
      </c>
      <c r="K23" s="6" t="n">
        <v>2000</v>
      </c>
      <c r="L23" s="6" t="n">
        <v>2000</v>
      </c>
      <c r="M23" s="6" t="n">
        <v>2000</v>
      </c>
      <c r="N23" s="6" t="n">
        <v>2000</v>
      </c>
      <c r="O23" s="12" t="n">
        <f aca="false">SUM(B23:N23)</f>
        <v>26000</v>
      </c>
    </row>
    <row r="24" customFormat="false" ht="15" hidden="false" customHeight="false" outlineLevel="0" collapsed="false">
      <c r="A24" s="13" t="s">
        <v>36</v>
      </c>
      <c r="B24" s="14" t="n">
        <f aca="false">SUM(B16:B23)</f>
        <v>36000</v>
      </c>
      <c r="C24" s="14" t="n">
        <f aca="false">SUM(C16:C23)</f>
        <v>14000</v>
      </c>
      <c r="D24" s="14" t="n">
        <f aca="false">SUM(D16:D23)</f>
        <v>14000</v>
      </c>
      <c r="E24" s="14" t="n">
        <f aca="false">SUM(E16:E23)</f>
        <v>14000</v>
      </c>
      <c r="F24" s="14" t="n">
        <f aca="false">SUM(F16:F23)</f>
        <v>140000</v>
      </c>
      <c r="G24" s="14" t="n">
        <f aca="false">SUM(G16:G23)</f>
        <v>14000</v>
      </c>
      <c r="H24" s="14" t="n">
        <f aca="false">SUM(H16:H23)</f>
        <v>101000</v>
      </c>
      <c r="I24" s="14" t="n">
        <f aca="false">SUM(I16:I23)</f>
        <v>14000</v>
      </c>
      <c r="J24" s="14" t="n">
        <f aca="false">SUM(J16:J23)</f>
        <v>36000</v>
      </c>
      <c r="K24" s="14" t="n">
        <f aca="false">SUM(K16:K23)</f>
        <v>118000</v>
      </c>
      <c r="L24" s="14" t="n">
        <f aca="false">SUM(L16:L23)</f>
        <v>14000</v>
      </c>
      <c r="M24" s="14" t="n">
        <f aca="false">SUM(M16:M23)</f>
        <v>76000</v>
      </c>
      <c r="N24" s="14" t="n">
        <f aca="false">SUM(N16:N23)</f>
        <v>61000</v>
      </c>
      <c r="O24" s="14" t="n">
        <f aca="false">SUM(O16:O23)</f>
        <v>652000</v>
      </c>
    </row>
    <row r="26" customFormat="false" ht="15" hidden="false" customHeight="false" outlineLevel="0" collapsed="false">
      <c r="A26" s="13" t="s">
        <v>37</v>
      </c>
      <c r="B26" s="14" t="n">
        <f aca="false">B14-B24</f>
        <v>24000</v>
      </c>
      <c r="C26" s="14" t="n">
        <f aca="false">C14-C24</f>
        <v>46000</v>
      </c>
      <c r="D26" s="14" t="n">
        <f aca="false">D14-D24</f>
        <v>51000</v>
      </c>
      <c r="E26" s="14" t="n">
        <f aca="false">E14-E24</f>
        <v>46000</v>
      </c>
      <c r="F26" s="14" t="n">
        <f aca="false">F14-F24</f>
        <v>-85000</v>
      </c>
      <c r="G26" s="14" t="n">
        <f aca="false">G14-G24</f>
        <v>36000</v>
      </c>
      <c r="H26" s="14" t="n">
        <f aca="false">H14-H24</f>
        <v>-51000</v>
      </c>
      <c r="I26" s="14" t="n">
        <f aca="false">I14-I24</f>
        <v>36000</v>
      </c>
      <c r="J26" s="14" t="n">
        <f aca="false">J14-J24</f>
        <v>19000</v>
      </c>
      <c r="K26" s="14" t="n">
        <f aca="false">K14-K24</f>
        <v>-73000</v>
      </c>
      <c r="L26" s="14" t="n">
        <f aca="false">L14-L24</f>
        <v>31000</v>
      </c>
      <c r="M26" s="14" t="n">
        <f aca="false">M14-M24</f>
        <v>-31000</v>
      </c>
      <c r="N26" s="14" t="n">
        <f aca="false">N14-N24</f>
        <v>-16000</v>
      </c>
      <c r="O26" s="14" t="n">
        <f aca="false">SUM(B26:N26)</f>
        <v>33000</v>
      </c>
    </row>
    <row r="27" customFormat="false" ht="15" hidden="false" customHeight="false" outlineLevel="0" collapsed="false">
      <c r="A27" s="2" t="s">
        <v>38</v>
      </c>
      <c r="B27" s="12" t="n">
        <f aca="false">$B$4</f>
        <v>120000</v>
      </c>
      <c r="C27" s="12" t="n">
        <f aca="false">B28</f>
        <v>144000</v>
      </c>
      <c r="D27" s="12" t="n">
        <f aca="false">C28</f>
        <v>190000</v>
      </c>
      <c r="E27" s="12" t="n">
        <f aca="false">D28</f>
        <v>241000</v>
      </c>
      <c r="F27" s="12" t="n">
        <f aca="false">E28</f>
        <v>287000</v>
      </c>
      <c r="G27" s="12" t="n">
        <f aca="false">F28</f>
        <v>202000</v>
      </c>
      <c r="H27" s="12" t="n">
        <f aca="false">G28</f>
        <v>238000</v>
      </c>
      <c r="I27" s="12" t="n">
        <f aca="false">H28</f>
        <v>187000</v>
      </c>
      <c r="J27" s="12" t="n">
        <f aca="false">I28</f>
        <v>223000</v>
      </c>
      <c r="K27" s="12" t="n">
        <f aca="false">J28</f>
        <v>242000</v>
      </c>
      <c r="L27" s="12" t="n">
        <f aca="false">K28</f>
        <v>169000</v>
      </c>
      <c r="M27" s="12" t="n">
        <f aca="false">L28</f>
        <v>200000</v>
      </c>
      <c r="N27" s="12" t="n">
        <f aca="false">M28</f>
        <v>169000</v>
      </c>
      <c r="O27" s="12"/>
    </row>
    <row r="28" customFormat="false" ht="15" hidden="false" customHeight="false" outlineLevel="0" collapsed="false">
      <c r="A28" s="13" t="s">
        <v>39</v>
      </c>
      <c r="B28" s="14" t="n">
        <f aca="false">B27+B26</f>
        <v>144000</v>
      </c>
      <c r="C28" s="14" t="n">
        <f aca="false">C27+C26</f>
        <v>190000</v>
      </c>
      <c r="D28" s="14" t="n">
        <f aca="false">D27+D26</f>
        <v>241000</v>
      </c>
      <c r="E28" s="14" t="n">
        <f aca="false">E27+E26</f>
        <v>287000</v>
      </c>
      <c r="F28" s="14" t="n">
        <f aca="false">F27+F26</f>
        <v>202000</v>
      </c>
      <c r="G28" s="14" t="n">
        <f aca="false">G27+G26</f>
        <v>238000</v>
      </c>
      <c r="H28" s="14" t="n">
        <f aca="false">H27+H26</f>
        <v>187000</v>
      </c>
      <c r="I28" s="14" t="n">
        <f aca="false">I27+I26</f>
        <v>223000</v>
      </c>
      <c r="J28" s="14" t="n">
        <f aca="false">J27+J26</f>
        <v>242000</v>
      </c>
      <c r="K28" s="14" t="n">
        <f aca="false">K27+K26</f>
        <v>169000</v>
      </c>
      <c r="L28" s="14" t="n">
        <f aca="false">L27+L26</f>
        <v>200000</v>
      </c>
      <c r="M28" s="14" t="n">
        <f aca="false">M27+M26</f>
        <v>169000</v>
      </c>
      <c r="N28" s="14" t="n">
        <f aca="false">N27+N26</f>
        <v>153000</v>
      </c>
      <c r="O28" s="14"/>
    </row>
    <row r="29" customFormat="false" ht="15" hidden="false" customHeight="false" outlineLevel="0" collapsed="false">
      <c r="A29" s="2" t="s">
        <v>40</v>
      </c>
      <c r="B29" s="12" t="n">
        <f aca="false">B28-$B$5</f>
        <v>64000</v>
      </c>
      <c r="C29" s="12" t="n">
        <f aca="false">C28-$B$5</f>
        <v>110000</v>
      </c>
      <c r="D29" s="12" t="n">
        <f aca="false">D28-$B$5</f>
        <v>161000</v>
      </c>
      <c r="E29" s="12" t="n">
        <f aca="false">E28-$B$5</f>
        <v>207000</v>
      </c>
      <c r="F29" s="12" t="n">
        <f aca="false">F28-$B$5</f>
        <v>122000</v>
      </c>
      <c r="G29" s="12" t="n">
        <f aca="false">G28-$B$5</f>
        <v>158000</v>
      </c>
      <c r="H29" s="12" t="n">
        <f aca="false">H28-$B$5</f>
        <v>107000</v>
      </c>
      <c r="I29" s="12" t="n">
        <f aca="false">I28-$B$5</f>
        <v>143000</v>
      </c>
      <c r="J29" s="12" t="n">
        <f aca="false">J28-$B$5</f>
        <v>162000</v>
      </c>
      <c r="K29" s="12" t="n">
        <f aca="false">K28-$B$5</f>
        <v>89000</v>
      </c>
      <c r="L29" s="12" t="n">
        <f aca="false">L28-$B$5</f>
        <v>120000</v>
      </c>
      <c r="M29" s="12" t="n">
        <f aca="false">M28-$B$5</f>
        <v>89000</v>
      </c>
      <c r="N29" s="12" t="n">
        <f aca="false">N28-$B$5</f>
        <v>73000</v>
      </c>
      <c r="O29" s="12"/>
    </row>
    <row r="30" customFormat="false" ht="15" hidden="false" customHeight="false" outlineLevel="0" collapsed="false">
      <c r="A30" s="2" t="s">
        <v>41</v>
      </c>
      <c r="B30" s="15" t="str">
        <f aca="false">IF(B28&lt;0,"Zahlungsunfähig",IF(B29&lt;0,"Unter Minimum","OK"))</f>
        <v>OK</v>
      </c>
      <c r="C30" s="15" t="str">
        <f aca="false">IF(C28&lt;0,"Zahlungsunfähig",IF(C29&lt;0,"Unter Minimum","OK"))</f>
        <v>OK</v>
      </c>
      <c r="D30" s="15" t="str">
        <f aca="false">IF(D28&lt;0,"Zahlungsunfähig",IF(D29&lt;0,"Unter Minimum","OK"))</f>
        <v>OK</v>
      </c>
      <c r="E30" s="15" t="str">
        <f aca="false">IF(E28&lt;0,"Zahlungsunfähig",IF(E29&lt;0,"Unter Minimum","OK"))</f>
        <v>OK</v>
      </c>
      <c r="F30" s="15" t="str">
        <f aca="false">IF(F28&lt;0,"Zahlungsunfähig",IF(F29&lt;0,"Unter Minimum","OK"))</f>
        <v>OK</v>
      </c>
      <c r="G30" s="15" t="str">
        <f aca="false">IF(G28&lt;0,"Zahlungsunfähig",IF(G29&lt;0,"Unter Minimum","OK"))</f>
        <v>OK</v>
      </c>
      <c r="H30" s="15" t="str">
        <f aca="false">IF(H28&lt;0,"Zahlungsunfähig",IF(H29&lt;0,"Unter Minimum","OK"))</f>
        <v>OK</v>
      </c>
      <c r="I30" s="15" t="str">
        <f aca="false">IF(I28&lt;0,"Zahlungsunfähig",IF(I29&lt;0,"Unter Minimum","OK"))</f>
        <v>OK</v>
      </c>
      <c r="J30" s="15" t="str">
        <f aca="false">IF(J28&lt;0,"Zahlungsunfähig",IF(J29&lt;0,"Unter Minimum","OK"))</f>
        <v>OK</v>
      </c>
      <c r="K30" s="15" t="str">
        <f aca="false">IF(K28&lt;0,"Zahlungsunfähig",IF(K29&lt;0,"Unter Minimum","OK"))</f>
        <v>OK</v>
      </c>
      <c r="L30" s="15" t="str">
        <f aca="false">IF(L28&lt;0,"Zahlungsunfähig",IF(L29&lt;0,"Unter Minimum","OK"))</f>
        <v>OK</v>
      </c>
      <c r="M30" s="15" t="str">
        <f aca="false">IF(M28&lt;0,"Zahlungsunfähig",IF(M29&lt;0,"Unter Minimum","OK"))</f>
        <v>OK</v>
      </c>
      <c r="N30" s="15" t="str">
        <f aca="false">IF(N28&lt;0,"Zahlungsunfähig",IF(N29&lt;0,"Unter Minimum","OK"))</f>
        <v>OK</v>
      </c>
    </row>
    <row r="32" customFormat="false" ht="15" hidden="false" customHeight="false" outlineLevel="0" collapsed="false">
      <c r="A32" s="3" t="s">
        <v>42</v>
      </c>
    </row>
    <row r="33" customFormat="false" ht="15" hidden="false" customHeight="false" outlineLevel="0" collapsed="false">
      <c r="A33" s="2" t="s">
        <v>43</v>
      </c>
      <c r="B33" s="16" t="n">
        <f aca="false">MIN(B28:N28)</f>
        <v>144000</v>
      </c>
    </row>
    <row r="34" customFormat="false" ht="15" hidden="false" customHeight="false" outlineLevel="0" collapsed="false">
      <c r="A34" s="2" t="s">
        <v>44</v>
      </c>
      <c r="B34" s="3" t="n">
        <f aca="false">INDEX(B8:N8,MATCH(B33,B28:N28,0))</f>
        <v>1</v>
      </c>
    </row>
    <row r="35" customFormat="false" ht="15" hidden="false" customHeight="false" outlineLevel="0" collapsed="false">
      <c r="A35" s="2" t="s">
        <v>45</v>
      </c>
      <c r="B35" s="3" t="n">
        <f aca="false">IFERROR(INDEX(B8:N8,MATCH(TRUE(),INDEX(B28:N28&lt;$B$5,0),0)),0)</f>
        <v>0</v>
      </c>
    </row>
    <row r="36" customFormat="false" ht="15" hidden="false" customHeight="false" outlineLevel="0" collapsed="false">
      <c r="A36" s="2" t="s">
        <v>46</v>
      </c>
      <c r="B36" s="16" t="n">
        <f aca="false">O24/13</f>
        <v>50153.8461538462</v>
      </c>
    </row>
    <row r="37" customFormat="false" ht="15" hidden="false" customHeight="false" outlineLevel="0" collapsed="false">
      <c r="A37" s="2" t="s">
        <v>47</v>
      </c>
      <c r="B37" s="17" t="n">
        <f aca="false">IF(B36=0,0,B4/B36)</f>
        <v>2.39263803680982</v>
      </c>
    </row>
    <row r="39" customFormat="false" ht="15" hidden="false" customHeight="false" outlineLevel="0" collapsed="false">
      <c r="A39" s="5" t="s">
        <v>48</v>
      </c>
    </row>
  </sheetData>
  <conditionalFormatting sqref="B29:N29">
    <cfRule type="cellIs" priority="2" operator="lessThan" aboveAverage="0" equalAverage="0" bottom="0" percent="0" rank="0" text="" dxfId="0">
      <formula>0</formula>
    </cfRule>
  </conditionalFormatting>
  <conditionalFormatting sqref="B28:N28">
    <cfRule type="cellIs" priority="3" operator="lessThan" aboveAverage="0" equalAverage="0" bottom="0" percent="0" rank="0" text="" dxfId="0">
      <formula>$B$5</formula>
    </cfRule>
  </conditionalFormatting>
  <conditionalFormatting sqref="B30:N30">
    <cfRule type="expression" priority="4" aboveAverage="0" equalAverage="0" bottom="0" percent="0" rank="0" text="" dxfId="1">
      <formula>B30="OK"</formula>
    </cfRule>
    <cfRule type="expression" priority="5" aboveAverage="0" equalAverage="0" bottom="0" percent="0" rank="0" text="" dxfId="0">
      <formula>B30&lt;&gt;"OK"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2026-10-03T07:25:39Z</dcterms:created>
  <dc:creator>openpyxl</dc:creator>
  <dc:description/>
  <dc:language>en-US</dc:language>
  <cp:lastModifiedBy/>
  <dcterms:modified xsi:type="dcterms:W3CDTF">2026-10-03T09:25:41Z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