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leitung" sheetId="1" state="visible" r:id="rId3"/>
    <sheet name="Plan" sheetId="2" state="visible" r:id="rId4"/>
    <sheet name="Ist-Abgleich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7" authorId="0">
      <text>
        <r>
          <rPr>
            <sz val="10"/>
            <rFont val="Arial"/>
            <family val="2"/>
          </rPr>
          <t xml:space="preserve">Faustregel: mindestens ein Monat Fixkosten (Gehälter, Miete, Abgaben).</t>
        </r>
      </text>
    </comment>
  </commentList>
</comments>
</file>

<file path=xl/sharedStrings.xml><?xml version="1.0" encoding="utf-8"?>
<sst xmlns="http://schemas.openxmlformats.org/spreadsheetml/2006/main" count="76" uniqueCount="73">
  <si>
    <t xml:space="preserve">13-Wochen-Liquiditätsplan</t>
  </si>
  <si>
    <t xml:space="preserve">Kostenlose Vorlage von nugrow. Frei nutzbar und anpassbar.</t>
  </si>
  <si>
    <t xml:space="preserve">nugrow · Interim CFO &amp; Finance-Experten · nugrow.de</t>
  </si>
  <si>
    <t xml:space="preserve">Wofür</t>
  </si>
  <si>
    <t xml:space="preserve">Zeigt Woche für Woche, wie viel Geld in den nächsten 13 Wochen auf dem Konto ist. So siehst du Engpässe früh genug, um gegenzusteuern: Zahlungsziele verhandeln, Ausgaben schieben oder Finanzierung anstoßen.</t>
  </si>
  <si>
    <t xml:space="preserve">So gehst du vor</t>
  </si>
  <si>
    <t xml:space="preserve">Blatt „Plan“: Startdatum (ein Montag), Kontostand zu Beginn, Mindestliquidität und freie Kreditlinie eintragen.</t>
  </si>
  <si>
    <t xml:space="preserve">Für jede Woche die erwarteten Einzahlungen und Auszahlungen eintragen. Nur Zahlungen, die wirklich in dieser Woche fließen, nicht Rechnungsdatum.</t>
  </si>
  <si>
    <t xml:space="preserve">Rote Wochen liegen unter deiner Mindestliquidität. Dort zuerst handeln.</t>
  </si>
  <si>
    <t xml:space="preserve">Jeden Montag: Blatt „Ist-Abgleich“ mit dem echten Kontostand füllen, Abweichungen klären, dann den Plan um eine Woche weiterrollen (Startdatum + 7 Tage, Werte nach links verschieben, neue Woche 13 ergänzen).</t>
  </si>
  <si>
    <t xml:space="preserve">Farblegende</t>
  </si>
  <si>
    <t xml:space="preserve">Blaue Schrift auf gelbem Grund = Eingabefeld, hier trägst du deine Zahlen ein.</t>
  </si>
  <si>
    <t xml:space="preserve">Schwarze Schrift = Formel, nicht überschreiben.</t>
  </si>
  <si>
    <t xml:space="preserve">Grüne Schrift = Verweis auf ein anderes Tabellenblatt.</t>
  </si>
  <si>
    <t xml:space="preserve">Hinweise</t>
  </si>
  <si>
    <t xml:space="preserve">Auszahlungen als positive Zahlen eintragen. Die Vorlage zieht sie automatisch ab.</t>
  </si>
  <si>
    <t xml:space="preserve">Umsatzsteuer, Lohnsteuer und Sozialabgaben haben feste Termine. Sie sind die häufigste Überraschung im Liquiditätsplan.</t>
  </si>
  <si>
    <t xml:space="preserve">Kundenzahlungen vorsichtig planen: lieber eine Woche später als zu früh.</t>
  </si>
  <si>
    <t xml:space="preserve">Mehr</t>
  </si>
  <si>
    <t xml:space="preserve">Brauchst du eine Monatssicht über 12 Monate? Erweiterte Version: „Cash Flow Controlling Sheet“ auf derstartupcfo.com/products/cash-flow-controlling-sheet</t>
  </si>
  <si>
    <t xml:space="preserve">Wie reif ist eure Finanzfunktion insgesamt? Kostenloser Finance-Reifegrad-Check: nugrow.de/finance-reifegrad-check</t>
  </si>
  <si>
    <t xml:space="preserve">Liquidität knapp und keine Zeit? Ein Interim CFO von nugrow übernimmt die Planung. Erstes passendes Profil in 24 Stunden: nugrow.de/kontakt</t>
  </si>
  <si>
    <t xml:space="preserve">Die Beispielwerte sind frei erfunden und dienen nur zur Orientierung. Keine Steuer- oder Rechtsberatung. Stand: Oktober 2026.</t>
  </si>
  <si>
    <t xml:space="preserve">Alle Beträge in Euro. Eingaben in den gelben Feldern.</t>
  </si>
  <si>
    <t xml:space="preserve">Startdatum (Montag der ersten Woche)</t>
  </si>
  <si>
    <t xml:space="preserve">Kontostand zu Beginn</t>
  </si>
  <si>
    <t xml:space="preserve">Mindestliquidität (Warnschwelle)</t>
  </si>
  <si>
    <t xml:space="preserve">Freie Kreditlinie</t>
  </si>
  <si>
    <t xml:space="preserve">Position</t>
  </si>
  <si>
    <t xml:space="preserve">Summe 13 Wochen</t>
  </si>
  <si>
    <t xml:space="preserve">Woche</t>
  </si>
  <si>
    <t xml:space="preserve">Einzahlungen</t>
  </si>
  <si>
    <t xml:space="preserve">Kundenzahlungen aus offenen Rechnungen</t>
  </si>
  <si>
    <t xml:space="preserve">Kundenzahlungen aus neuen Rechnungen</t>
  </si>
  <si>
    <t xml:space="preserve">Sonstige Einzahlungen (z. B. Erstattungen)</t>
  </si>
  <si>
    <t xml:space="preserve">Finanzierung (Darlehen, Eigenkapital)</t>
  </si>
  <si>
    <t xml:space="preserve">Summe Einzahlungen</t>
  </si>
  <si>
    <t xml:space="preserve">Auszahlungen</t>
  </si>
  <si>
    <t xml:space="preserve">Löhne und Gehälter (netto)</t>
  </si>
  <si>
    <t xml:space="preserve">Lohnsteuer und Sozialabgaben</t>
  </si>
  <si>
    <t xml:space="preserve">Miete und Nebenkosten</t>
  </si>
  <si>
    <t xml:space="preserve">Lieferanten und Wareneinkauf</t>
  </si>
  <si>
    <t xml:space="preserve">Software und IT</t>
  </si>
  <si>
    <t xml:space="preserve">Marketing</t>
  </si>
  <si>
    <t xml:space="preserve">Beratung und Dienstleister</t>
  </si>
  <si>
    <t xml:space="preserve">Umsatzsteuer-Zahllast</t>
  </si>
  <si>
    <t xml:space="preserve">Zinsen und Tilgung</t>
  </si>
  <si>
    <t xml:space="preserve">Sonstige Auszahlungen</t>
  </si>
  <si>
    <t xml:space="preserve">Summe Auszahlungen</t>
  </si>
  <si>
    <t xml:space="preserve">Netto-Cashflow der Woche</t>
  </si>
  <si>
    <t xml:space="preserve">Kontostand Wochenanfang</t>
  </si>
  <si>
    <t xml:space="preserve">Kontostand Wochenende</t>
  </si>
  <si>
    <t xml:space="preserve">Reserve inkl. Kreditlinie</t>
  </si>
  <si>
    <t xml:space="preserve">Puffer über Mindestliquidität</t>
  </si>
  <si>
    <t xml:space="preserve">Status</t>
  </si>
  <si>
    <t xml:space="preserve">Kennzahlen</t>
  </si>
  <si>
    <t xml:space="preserve">Tiefster Kontostand in 13 Wochen</t>
  </si>
  <si>
    <t xml:space="preserve">Woche des tiefsten Stands</t>
  </si>
  <si>
    <t xml:space="preserve">Wochen unter Mindestliquidität</t>
  </si>
  <si>
    <t xml:space="preserve">Netto-Cashflow 13 Wochen</t>
  </si>
  <si>
    <t xml:space="preserve">Durchschnittlicher Netto-Cashflow pro Woche</t>
  </si>
  <si>
    <t xml:space="preserve">Reichweite ab Woche 13 in Wochen (bei Abfluss)</t>
  </si>
  <si>
    <t xml:space="preserve">Ist-Abgleich</t>
  </si>
  <si>
    <t xml:space="preserve">Jeden Montag den echten Kontostand eintragen und Abweichungen erklären.</t>
  </si>
  <si>
    <t xml:space="preserve">Woche ab</t>
  </si>
  <si>
    <t xml:space="preserve">Plan-Kontostand Wochenende</t>
  </si>
  <si>
    <t xml:space="preserve">Ist-Kontostand Wochenende</t>
  </si>
  <si>
    <t xml:space="preserve">Abweichung</t>
  </si>
  <si>
    <t xml:space="preserve">Abweichung %</t>
  </si>
  <si>
    <t xml:space="preserve">Ursache / Maßnahme</t>
  </si>
  <si>
    <t xml:space="preserve">Beispiel: Kunde X zahlt eine Woche später, Mahnung raus.</t>
  </si>
  <si>
    <t xml:space="preserve">Beispiel: Lieferant früher bezahlt (Skonto).</t>
  </si>
  <si>
    <t xml:space="preserve">Faustregel: Abweichungen über 10 % jede Woche begründen. Wiederholt sich eine Ursache, die Planannahme anpassen.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</si>
</sst>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dd\.mm\.yyyy"/>
    <numFmt numFmtId="166" formatCode="#,##0&quot; €&quot;;\-#,##0&quot; €&quot;;\-"/>
    <numFmt numFmtId="167" formatCode="&quot;KW ab &quot;dd\.mm\."/>
    <numFmt numFmtId="168" formatCode="&quot;KW ab &quot;dd\.mm\.yyyy"/>
    <numFmt numFmtId="169" formatCode="0"/>
    <numFmt numFmtId="170" formatCode="0.0"/>
    <numFmt numFmtId="171" formatCode="0.0%;\-0.0%;\-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B0F2B"/>
      <name val="Arial"/>
      <family val="0"/>
      <charset val="1"/>
    </font>
    <font>
      <sz val="9"/>
      <color rgb="FF6B7280"/>
      <name val="Arial"/>
      <family val="0"/>
      <charset val="1"/>
    </font>
    <font>
      <b val="true"/>
      <sz val="9"/>
      <color rgb="FF205284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9C4"/>
        <bgColor rgb="FFFFFF99"/>
      </patternFill>
    </fill>
    <fill>
      <patternFill patternType="solid">
        <fgColor rgb="FF205284"/>
        <bgColor rgb="FF003366"/>
      </patternFill>
    </fill>
    <fill>
      <patternFill patternType="solid">
        <fgColor rgb="FFEEF4FB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 style="thin">
        <color rgb="FF111827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7" fontId="11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9B1C1C"/>
      </font>
      <fill>
        <patternFill>
          <bgColor rgb="FFFDE2E1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B0F2B"/>
      <rgbColor rgb="FF808000"/>
      <rgbColor rgb="FF800080"/>
      <rgbColor rgb="FF008080"/>
      <rgbColor rgb="FFC0C0C0"/>
      <rgbColor rgb="FF808080"/>
      <rgbColor rgb="FF9999FF"/>
      <rgbColor rgb="FF993366"/>
      <rgbColor rgb="FFFFF9C4"/>
      <rgbColor rgb="FFEEF4FB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DE2E1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111827"/>
      <rgbColor rgb="FF333300"/>
      <rgbColor rgb="FF9B1C1C"/>
      <rgbColor rgb="FF993366"/>
      <rgbColor rgb="FF205284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4" t="s">
        <v>3</v>
      </c>
    </row>
    <row r="6" customFormat="false" ht="45" hidden="false" customHeight="true" outlineLevel="0" collapsed="false">
      <c r="B6" s="5" t="s">
        <v>4</v>
      </c>
    </row>
    <row r="8" customFormat="false" ht="15" hidden="false" customHeight="false" outlineLevel="0" collapsed="false">
      <c r="A8" s="4" t="s">
        <v>5</v>
      </c>
    </row>
    <row r="9" customFormat="false" ht="30" hidden="false" customHeight="true" outlineLevel="0" collapsed="false">
      <c r="A9" s="6" t="n">
        <v>1</v>
      </c>
      <c r="B9" s="5" t="s">
        <v>6</v>
      </c>
    </row>
    <row r="10" customFormat="false" ht="30" hidden="false" customHeight="true" outlineLevel="0" collapsed="false">
      <c r="A10" s="6" t="n">
        <v>2</v>
      </c>
      <c r="B10" s="5" t="s">
        <v>7</v>
      </c>
    </row>
    <row r="11" customFormat="false" ht="15.75" hidden="false" customHeight="true" outlineLevel="0" collapsed="false">
      <c r="A11" s="6" t="n">
        <v>3</v>
      </c>
      <c r="B11" s="5" t="s">
        <v>8</v>
      </c>
    </row>
    <row r="12" customFormat="false" ht="30" hidden="false" customHeight="true" outlineLevel="0" collapsed="false">
      <c r="A12" s="6" t="n">
        <v>4</v>
      </c>
      <c r="B12" s="5" t="s">
        <v>9</v>
      </c>
    </row>
    <row r="14" customFormat="false" ht="15" hidden="false" customHeight="false" outlineLevel="0" collapsed="false">
      <c r="A14" s="4" t="s">
        <v>10</v>
      </c>
    </row>
    <row r="15" customFormat="false" ht="15" hidden="false" customHeight="false" outlineLevel="0" collapsed="false">
      <c r="B15" s="7" t="s">
        <v>11</v>
      </c>
    </row>
    <row r="16" customFormat="false" ht="15" hidden="false" customHeight="false" outlineLevel="0" collapsed="false">
      <c r="B16" s="6" t="s">
        <v>12</v>
      </c>
    </row>
    <row r="17" customFormat="false" ht="15" hidden="false" customHeight="false" outlineLevel="0" collapsed="false">
      <c r="B17" s="8" t="s">
        <v>13</v>
      </c>
    </row>
    <row r="19" customFormat="false" ht="15" hidden="false" customHeight="false" outlineLevel="0" collapsed="false">
      <c r="A19" s="4" t="s">
        <v>14</v>
      </c>
    </row>
    <row r="20" customFormat="false" ht="15.75" hidden="false" customHeight="true" outlineLevel="0" collapsed="false">
      <c r="B20" s="5" t="s">
        <v>15</v>
      </c>
    </row>
    <row r="21" customFormat="false" ht="30" hidden="false" customHeight="true" outlineLevel="0" collapsed="false">
      <c r="B21" s="5" t="s">
        <v>16</v>
      </c>
    </row>
    <row r="22" customFormat="false" ht="15.75" hidden="false" customHeight="true" outlineLevel="0" collapsed="false">
      <c r="B22" s="5" t="s">
        <v>17</v>
      </c>
    </row>
    <row r="24" customFormat="false" ht="15" hidden="false" customHeight="false" outlineLevel="0" collapsed="false">
      <c r="A24" s="4" t="s">
        <v>18</v>
      </c>
    </row>
    <row r="25" customFormat="false" ht="30" hidden="false" customHeight="true" outlineLevel="0" collapsed="false">
      <c r="B25" s="5" t="s">
        <v>19</v>
      </c>
    </row>
    <row r="26" customFormat="false" ht="30" hidden="false" customHeight="true" outlineLevel="0" collapsed="false">
      <c r="B26" s="5" t="s">
        <v>20</v>
      </c>
    </row>
    <row r="27" customFormat="false" ht="30" hidden="false" customHeight="true" outlineLevel="0" collapsed="false">
      <c r="B27" s="5" t="s">
        <v>21</v>
      </c>
    </row>
    <row r="29" customFormat="false" ht="15" hidden="false" customHeight="false" outlineLevel="0" collapsed="false">
      <c r="B29" s="2" t="s">
        <v>22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1" topLeftCell="C12" activePane="bottomRight" state="frozen"/>
      <selection pane="topLeft" activeCell="A1" activeCellId="0" sqref="A1"/>
      <selection pane="topRight" activeCell="C1" activeCellId="0" sqref="C1"/>
      <selection pane="bottomLeft" activeCell="A12" activeCellId="0" sqref="A1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16"/>
    <col collapsed="false" customWidth="true" hidden="false" outlineLevel="0" max="16" min="3" style="0" width="12.5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23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6" t="s">
        <v>24</v>
      </c>
      <c r="B5" s="9" t="n">
        <v>46314</v>
      </c>
    </row>
    <row r="6" customFormat="false" ht="15" hidden="false" customHeight="false" outlineLevel="0" collapsed="false">
      <c r="A6" s="6" t="s">
        <v>25</v>
      </c>
      <c r="B6" s="10" t="n">
        <v>180000</v>
      </c>
    </row>
    <row r="7" customFormat="false" ht="15" hidden="false" customHeight="false" outlineLevel="0" collapsed="false">
      <c r="A7" s="6" t="s">
        <v>26</v>
      </c>
      <c r="B7" s="10" t="n">
        <v>60000</v>
      </c>
    </row>
    <row r="8" customFormat="false" ht="15" hidden="false" customHeight="false" outlineLevel="0" collapsed="false">
      <c r="A8" s="6" t="s">
        <v>27</v>
      </c>
      <c r="B8" s="10" t="n">
        <v>50000</v>
      </c>
    </row>
    <row r="10" customFormat="false" ht="23.85" hidden="false" customHeight="false" outlineLevel="0" collapsed="false">
      <c r="A10" s="11" t="s">
        <v>28</v>
      </c>
      <c r="B10" s="11" t="s">
        <v>29</v>
      </c>
      <c r="C10" s="12" t="n">
        <f aca="false">$B$5+0</f>
        <v>46314</v>
      </c>
      <c r="D10" s="12" t="n">
        <f aca="false">$B$5+7</f>
        <v>46321</v>
      </c>
      <c r="E10" s="12" t="n">
        <f aca="false">$B$5+14</f>
        <v>46328</v>
      </c>
      <c r="F10" s="12" t="n">
        <f aca="false">$B$5+21</f>
        <v>46335</v>
      </c>
      <c r="G10" s="12" t="n">
        <f aca="false">$B$5+28</f>
        <v>46342</v>
      </c>
      <c r="H10" s="12" t="n">
        <f aca="false">$B$5+35</f>
        <v>46349</v>
      </c>
      <c r="I10" s="12" t="n">
        <f aca="false">$B$5+42</f>
        <v>46356</v>
      </c>
      <c r="J10" s="12" t="n">
        <f aca="false">$B$5+49</f>
        <v>46363</v>
      </c>
      <c r="K10" s="12" t="n">
        <f aca="false">$B$5+56</f>
        <v>46370</v>
      </c>
      <c r="L10" s="12" t="n">
        <f aca="false">$B$5+63</f>
        <v>46377</v>
      </c>
      <c r="M10" s="12" t="n">
        <f aca="false">$B$5+70</f>
        <v>46384</v>
      </c>
      <c r="N10" s="12" t="n">
        <f aca="false">$B$5+77</f>
        <v>46391</v>
      </c>
      <c r="O10" s="12" t="n">
        <f aca="false">$B$5+84</f>
        <v>46398</v>
      </c>
    </row>
    <row r="11" customFormat="false" ht="15" hidden="false" customHeight="false" outlineLevel="0" collapsed="false">
      <c r="A11" s="2" t="s">
        <v>30</v>
      </c>
      <c r="C11" s="13" t="n">
        <v>1</v>
      </c>
      <c r="D11" s="13" t="n">
        <v>2</v>
      </c>
      <c r="E11" s="13" t="n">
        <v>3</v>
      </c>
      <c r="F11" s="13" t="n">
        <v>4</v>
      </c>
      <c r="G11" s="13" t="n">
        <v>5</v>
      </c>
      <c r="H11" s="13" t="n">
        <v>6</v>
      </c>
      <c r="I11" s="13" t="n">
        <v>7</v>
      </c>
      <c r="J11" s="13" t="n">
        <v>8</v>
      </c>
      <c r="K11" s="13" t="n">
        <v>9</v>
      </c>
      <c r="L11" s="13" t="n">
        <v>10</v>
      </c>
      <c r="M11" s="13" t="n">
        <v>11</v>
      </c>
      <c r="N11" s="13" t="n">
        <v>12</v>
      </c>
      <c r="O11" s="13" t="n">
        <v>13</v>
      </c>
    </row>
    <row r="12" customFormat="false" ht="15" hidden="false" customHeight="false" outlineLevel="0" collapsed="false">
      <c r="A12" s="4" t="s">
        <v>31</v>
      </c>
    </row>
    <row r="13" customFormat="false" ht="15" hidden="false" customHeight="false" outlineLevel="0" collapsed="false">
      <c r="A13" s="6" t="s">
        <v>32</v>
      </c>
      <c r="B13" s="14" t="n">
        <f aca="false">SUM(C13:O13)</f>
        <v>183000</v>
      </c>
      <c r="C13" s="10" t="n">
        <v>62000</v>
      </c>
      <c r="D13" s="10" t="n">
        <v>48000</v>
      </c>
      <c r="E13" s="10" t="n">
        <v>35000</v>
      </c>
      <c r="F13" s="10" t="n">
        <v>20000</v>
      </c>
      <c r="G13" s="10" t="n">
        <v>12000</v>
      </c>
      <c r="H13" s="10" t="n">
        <v>6000</v>
      </c>
      <c r="I13" s="10" t="n">
        <v>0</v>
      </c>
      <c r="J13" s="10" t="n">
        <v>0</v>
      </c>
      <c r="K13" s="10" t="n">
        <v>0</v>
      </c>
      <c r="L13" s="10" t="n">
        <v>0</v>
      </c>
      <c r="M13" s="10" t="n">
        <v>0</v>
      </c>
      <c r="N13" s="10" t="n">
        <v>0</v>
      </c>
      <c r="O13" s="10" t="n">
        <v>0</v>
      </c>
    </row>
    <row r="14" customFormat="false" ht="15" hidden="false" customHeight="false" outlineLevel="0" collapsed="false">
      <c r="A14" s="6" t="s">
        <v>33</v>
      </c>
      <c r="B14" s="14" t="n">
        <f aca="false">SUM(C14:O14)</f>
        <v>487000</v>
      </c>
      <c r="C14" s="10" t="n">
        <v>0</v>
      </c>
      <c r="D14" s="10" t="n">
        <v>0</v>
      </c>
      <c r="E14" s="10" t="n">
        <v>15000</v>
      </c>
      <c r="F14" s="10" t="n">
        <v>28000</v>
      </c>
      <c r="G14" s="10" t="n">
        <v>40000</v>
      </c>
      <c r="H14" s="10" t="n">
        <v>45000</v>
      </c>
      <c r="I14" s="10" t="n">
        <v>52000</v>
      </c>
      <c r="J14" s="10" t="n">
        <v>50000</v>
      </c>
      <c r="K14" s="10" t="n">
        <v>48000</v>
      </c>
      <c r="L14" s="10" t="n">
        <v>52000</v>
      </c>
      <c r="M14" s="10" t="n">
        <v>55000</v>
      </c>
      <c r="N14" s="10" t="n">
        <v>50000</v>
      </c>
      <c r="O14" s="10" t="n">
        <v>52000</v>
      </c>
    </row>
    <row r="15" customFormat="false" ht="15" hidden="false" customHeight="false" outlineLevel="0" collapsed="false">
      <c r="A15" s="6" t="s">
        <v>34</v>
      </c>
      <c r="B15" s="14" t="n">
        <f aca="false">SUM(C15:O15)</f>
        <v>8500</v>
      </c>
      <c r="C15" s="10" t="n">
        <v>0</v>
      </c>
      <c r="D15" s="10" t="n">
        <v>0</v>
      </c>
      <c r="E15" s="10" t="n">
        <v>0</v>
      </c>
      <c r="F15" s="10" t="n">
        <v>0</v>
      </c>
      <c r="G15" s="10" t="n">
        <v>0</v>
      </c>
      <c r="H15" s="10" t="n">
        <v>8500</v>
      </c>
      <c r="I15" s="10" t="n">
        <v>0</v>
      </c>
      <c r="J15" s="10" t="n">
        <v>0</v>
      </c>
      <c r="K15" s="10" t="n">
        <v>0</v>
      </c>
      <c r="L15" s="10" t="n">
        <v>0</v>
      </c>
      <c r="M15" s="10" t="n">
        <v>0</v>
      </c>
      <c r="N15" s="10" t="n">
        <v>0</v>
      </c>
      <c r="O15" s="10" t="n">
        <v>0</v>
      </c>
    </row>
    <row r="16" customFormat="false" ht="15" hidden="false" customHeight="false" outlineLevel="0" collapsed="false">
      <c r="A16" s="6" t="s">
        <v>35</v>
      </c>
      <c r="B16" s="14" t="n">
        <f aca="false">SUM(C16:O16)</f>
        <v>0</v>
      </c>
      <c r="C16" s="10" t="n">
        <v>0</v>
      </c>
      <c r="D16" s="10" t="n">
        <v>0</v>
      </c>
      <c r="E16" s="10" t="n">
        <v>0</v>
      </c>
      <c r="F16" s="10" t="n">
        <v>0</v>
      </c>
      <c r="G16" s="10" t="n">
        <v>0</v>
      </c>
      <c r="H16" s="10" t="n">
        <v>0</v>
      </c>
      <c r="I16" s="10" t="n">
        <v>0</v>
      </c>
      <c r="J16" s="10" t="n">
        <v>0</v>
      </c>
      <c r="K16" s="10" t="n">
        <v>0</v>
      </c>
      <c r="L16" s="10" t="n">
        <v>0</v>
      </c>
      <c r="M16" s="10" t="n">
        <v>0</v>
      </c>
      <c r="N16" s="10" t="n">
        <v>0</v>
      </c>
      <c r="O16" s="10" t="n">
        <v>0</v>
      </c>
    </row>
    <row r="17" customFormat="false" ht="15" hidden="false" customHeight="false" outlineLevel="0" collapsed="false">
      <c r="A17" s="4" t="s">
        <v>36</v>
      </c>
      <c r="B17" s="15" t="n">
        <f aca="false">SUM(B13:B16)</f>
        <v>678500</v>
      </c>
      <c r="C17" s="15" t="n">
        <f aca="false">SUM(C13:C16)</f>
        <v>62000</v>
      </c>
      <c r="D17" s="15" t="n">
        <f aca="false">SUM(D13:D16)</f>
        <v>48000</v>
      </c>
      <c r="E17" s="15" t="n">
        <f aca="false">SUM(E13:E16)</f>
        <v>50000</v>
      </c>
      <c r="F17" s="15" t="n">
        <f aca="false">SUM(F13:F16)</f>
        <v>48000</v>
      </c>
      <c r="G17" s="15" t="n">
        <f aca="false">SUM(G13:G16)</f>
        <v>52000</v>
      </c>
      <c r="H17" s="15" t="n">
        <f aca="false">SUM(H13:H16)</f>
        <v>59500</v>
      </c>
      <c r="I17" s="15" t="n">
        <f aca="false">SUM(I13:I16)</f>
        <v>52000</v>
      </c>
      <c r="J17" s="15" t="n">
        <f aca="false">SUM(J13:J16)</f>
        <v>50000</v>
      </c>
      <c r="K17" s="15" t="n">
        <f aca="false">SUM(K13:K16)</f>
        <v>48000</v>
      </c>
      <c r="L17" s="15" t="n">
        <f aca="false">SUM(L13:L16)</f>
        <v>52000</v>
      </c>
      <c r="M17" s="15" t="n">
        <f aca="false">SUM(M13:M16)</f>
        <v>55000</v>
      </c>
      <c r="N17" s="15" t="n">
        <f aca="false">SUM(N13:N16)</f>
        <v>50000</v>
      </c>
      <c r="O17" s="15" t="n">
        <f aca="false">SUM(O13:O16)</f>
        <v>52000</v>
      </c>
    </row>
    <row r="19" customFormat="false" ht="15" hidden="false" customHeight="false" outlineLevel="0" collapsed="false">
      <c r="A19" s="4" t="s">
        <v>37</v>
      </c>
    </row>
    <row r="20" customFormat="false" ht="15" hidden="false" customHeight="false" outlineLevel="0" collapsed="false">
      <c r="A20" s="6" t="s">
        <v>38</v>
      </c>
      <c r="B20" s="14" t="n">
        <f aca="false">SUM(C20:O20)</f>
        <v>204000</v>
      </c>
      <c r="C20" s="10" t="n">
        <v>0</v>
      </c>
      <c r="D20" s="10" t="n">
        <v>0</v>
      </c>
      <c r="E20" s="10" t="n">
        <v>0</v>
      </c>
      <c r="F20" s="10" t="n">
        <v>0</v>
      </c>
      <c r="G20" s="10" t="n">
        <v>68000</v>
      </c>
      <c r="H20" s="10" t="n">
        <v>0</v>
      </c>
      <c r="I20" s="10" t="n">
        <v>0</v>
      </c>
      <c r="J20" s="10" t="n">
        <v>0</v>
      </c>
      <c r="K20" s="10" t="n">
        <v>68000</v>
      </c>
      <c r="L20" s="10" t="n">
        <v>0</v>
      </c>
      <c r="M20" s="10" t="n">
        <v>0</v>
      </c>
      <c r="N20" s="10" t="n">
        <v>0</v>
      </c>
      <c r="O20" s="10" t="n">
        <v>68000</v>
      </c>
    </row>
    <row r="21" customFormat="false" ht="15" hidden="false" customHeight="false" outlineLevel="0" collapsed="false">
      <c r="A21" s="6" t="s">
        <v>39</v>
      </c>
      <c r="B21" s="14" t="n">
        <f aca="false">SUM(C21:O21)</f>
        <v>117000</v>
      </c>
      <c r="C21" s="10" t="n">
        <v>0</v>
      </c>
      <c r="D21" s="10" t="n">
        <v>0</v>
      </c>
      <c r="E21" s="10" t="n">
        <v>0</v>
      </c>
      <c r="F21" s="10" t="n">
        <v>39000</v>
      </c>
      <c r="G21" s="10" t="n">
        <v>0</v>
      </c>
      <c r="H21" s="10" t="n">
        <v>0</v>
      </c>
      <c r="I21" s="10" t="n">
        <v>0</v>
      </c>
      <c r="J21" s="10" t="n">
        <v>39000</v>
      </c>
      <c r="K21" s="10" t="n">
        <v>0</v>
      </c>
      <c r="L21" s="10" t="n">
        <v>0</v>
      </c>
      <c r="M21" s="10" t="n">
        <v>0</v>
      </c>
      <c r="N21" s="10" t="n">
        <v>39000</v>
      </c>
      <c r="O21" s="10" t="n">
        <v>0</v>
      </c>
    </row>
    <row r="22" customFormat="false" ht="15" hidden="false" customHeight="false" outlineLevel="0" collapsed="false">
      <c r="A22" s="6" t="s">
        <v>40</v>
      </c>
      <c r="B22" s="14" t="n">
        <f aca="false">SUM(C22:O22)</f>
        <v>50000</v>
      </c>
      <c r="C22" s="10" t="n">
        <v>12500</v>
      </c>
      <c r="D22" s="10" t="n">
        <v>0</v>
      </c>
      <c r="E22" s="10" t="n">
        <v>0</v>
      </c>
      <c r="F22" s="10" t="n">
        <v>0</v>
      </c>
      <c r="G22" s="10" t="n">
        <v>12500</v>
      </c>
      <c r="H22" s="10" t="n">
        <v>0</v>
      </c>
      <c r="I22" s="10" t="n">
        <v>0</v>
      </c>
      <c r="J22" s="10" t="n">
        <v>0</v>
      </c>
      <c r="K22" s="10" t="n">
        <v>12500</v>
      </c>
      <c r="L22" s="10" t="n">
        <v>0</v>
      </c>
      <c r="M22" s="10" t="n">
        <v>0</v>
      </c>
      <c r="N22" s="10" t="n">
        <v>0</v>
      </c>
      <c r="O22" s="10" t="n">
        <v>12500</v>
      </c>
    </row>
    <row r="23" customFormat="false" ht="15" hidden="false" customHeight="false" outlineLevel="0" collapsed="false">
      <c r="A23" s="6" t="s">
        <v>41</v>
      </c>
      <c r="B23" s="14" t="n">
        <f aca="false">SUM(C23:O23)</f>
        <v>123000</v>
      </c>
      <c r="C23" s="10" t="n">
        <v>9000</v>
      </c>
      <c r="D23" s="10" t="n">
        <v>11000</v>
      </c>
      <c r="E23" s="10" t="n">
        <v>8000</v>
      </c>
      <c r="F23" s="10" t="n">
        <v>10000</v>
      </c>
      <c r="G23" s="10" t="n">
        <v>9000</v>
      </c>
      <c r="H23" s="10" t="n">
        <v>11000</v>
      </c>
      <c r="I23" s="10" t="n">
        <v>8000</v>
      </c>
      <c r="J23" s="10" t="n">
        <v>10000</v>
      </c>
      <c r="K23" s="10" t="n">
        <v>9000</v>
      </c>
      <c r="L23" s="10" t="n">
        <v>11000</v>
      </c>
      <c r="M23" s="10" t="n">
        <v>8000</v>
      </c>
      <c r="N23" s="10" t="n">
        <v>10000</v>
      </c>
      <c r="O23" s="10" t="n">
        <v>9000</v>
      </c>
    </row>
    <row r="24" customFormat="false" ht="15" hidden="false" customHeight="false" outlineLevel="0" collapsed="false">
      <c r="A24" s="6" t="s">
        <v>42</v>
      </c>
      <c r="B24" s="14" t="n">
        <f aca="false">SUM(C24:O24)</f>
        <v>16800</v>
      </c>
      <c r="C24" s="10" t="n">
        <v>4200</v>
      </c>
      <c r="D24" s="10" t="n">
        <v>0</v>
      </c>
      <c r="E24" s="10" t="n">
        <v>0</v>
      </c>
      <c r="F24" s="10" t="n">
        <v>0</v>
      </c>
      <c r="G24" s="10" t="n">
        <v>4200</v>
      </c>
      <c r="H24" s="10" t="n">
        <v>0</v>
      </c>
      <c r="I24" s="10" t="n">
        <v>0</v>
      </c>
      <c r="J24" s="10" t="n">
        <v>0</v>
      </c>
      <c r="K24" s="10" t="n">
        <v>4200</v>
      </c>
      <c r="L24" s="10" t="n">
        <v>0</v>
      </c>
      <c r="M24" s="10" t="n">
        <v>0</v>
      </c>
      <c r="N24" s="10" t="n">
        <v>0</v>
      </c>
      <c r="O24" s="10" t="n">
        <v>4200</v>
      </c>
    </row>
    <row r="25" customFormat="false" ht="15" hidden="false" customHeight="false" outlineLevel="0" collapsed="false">
      <c r="A25" s="6" t="s">
        <v>43</v>
      </c>
      <c r="B25" s="14" t="n">
        <f aca="false">SUM(C25:O25)</f>
        <v>39000</v>
      </c>
      <c r="C25" s="10" t="n">
        <v>3000</v>
      </c>
      <c r="D25" s="10" t="n">
        <v>3000</v>
      </c>
      <c r="E25" s="10" t="n">
        <v>3000</v>
      </c>
      <c r="F25" s="10" t="n">
        <v>3000</v>
      </c>
      <c r="G25" s="10" t="n">
        <v>3000</v>
      </c>
      <c r="H25" s="10" t="n">
        <v>3000</v>
      </c>
      <c r="I25" s="10" t="n">
        <v>3000</v>
      </c>
      <c r="J25" s="10" t="n">
        <v>3000</v>
      </c>
      <c r="K25" s="10" t="n">
        <v>3000</v>
      </c>
      <c r="L25" s="10" t="n">
        <v>3000</v>
      </c>
      <c r="M25" s="10" t="n">
        <v>3000</v>
      </c>
      <c r="N25" s="10" t="n">
        <v>3000</v>
      </c>
      <c r="O25" s="10" t="n">
        <v>3000</v>
      </c>
    </row>
    <row r="26" customFormat="false" ht="15" hidden="false" customHeight="false" outlineLevel="0" collapsed="false">
      <c r="A26" s="6" t="s">
        <v>44</v>
      </c>
      <c r="B26" s="14" t="n">
        <f aca="false">SUM(C26:O26)</f>
        <v>18000</v>
      </c>
      <c r="C26" s="10" t="n">
        <v>0</v>
      </c>
      <c r="D26" s="10" t="n">
        <v>6000</v>
      </c>
      <c r="E26" s="10" t="n">
        <v>0</v>
      </c>
      <c r="F26" s="10" t="n">
        <v>0</v>
      </c>
      <c r="G26" s="10" t="n">
        <v>0</v>
      </c>
      <c r="H26" s="10" t="n">
        <v>6000</v>
      </c>
      <c r="I26" s="10" t="n">
        <v>0</v>
      </c>
      <c r="J26" s="10" t="n">
        <v>0</v>
      </c>
      <c r="K26" s="10" t="n">
        <v>0</v>
      </c>
      <c r="L26" s="10" t="n">
        <v>6000</v>
      </c>
      <c r="M26" s="10" t="n">
        <v>0</v>
      </c>
      <c r="N26" s="10" t="n">
        <v>0</v>
      </c>
      <c r="O26" s="10" t="n">
        <v>0</v>
      </c>
    </row>
    <row r="27" customFormat="false" ht="15" hidden="false" customHeight="false" outlineLevel="0" collapsed="false">
      <c r="A27" s="6" t="s">
        <v>45</v>
      </c>
      <c r="B27" s="14" t="n">
        <f aca="false">SUM(C27:O27)</f>
        <v>54500</v>
      </c>
      <c r="C27" s="10" t="n">
        <v>0</v>
      </c>
      <c r="D27" s="10" t="n">
        <v>0</v>
      </c>
      <c r="E27" s="10" t="n">
        <v>0</v>
      </c>
      <c r="F27" s="10" t="n">
        <v>18500</v>
      </c>
      <c r="G27" s="10" t="n">
        <v>0</v>
      </c>
      <c r="H27" s="10" t="n">
        <v>0</v>
      </c>
      <c r="I27" s="10" t="n">
        <v>0</v>
      </c>
      <c r="J27" s="10" t="n">
        <v>17000</v>
      </c>
      <c r="K27" s="10" t="n">
        <v>0</v>
      </c>
      <c r="L27" s="10" t="n">
        <v>0</v>
      </c>
      <c r="M27" s="10" t="n">
        <v>0</v>
      </c>
      <c r="N27" s="10" t="n">
        <v>19000</v>
      </c>
      <c r="O27" s="10" t="n">
        <v>0</v>
      </c>
    </row>
    <row r="28" customFormat="false" ht="15" hidden="false" customHeight="false" outlineLevel="0" collapsed="false">
      <c r="A28" s="6" t="s">
        <v>46</v>
      </c>
      <c r="B28" s="14" t="n">
        <f aca="false">SUM(C28:O28)</f>
        <v>7500</v>
      </c>
      <c r="C28" s="10" t="n">
        <v>0</v>
      </c>
      <c r="D28" s="10" t="n">
        <v>0</v>
      </c>
      <c r="E28" s="10" t="n">
        <v>2500</v>
      </c>
      <c r="F28" s="10" t="n">
        <v>0</v>
      </c>
      <c r="G28" s="10" t="n">
        <v>0</v>
      </c>
      <c r="H28" s="10" t="n">
        <v>0</v>
      </c>
      <c r="I28" s="10" t="n">
        <v>2500</v>
      </c>
      <c r="J28" s="10" t="n">
        <v>0</v>
      </c>
      <c r="K28" s="10" t="n">
        <v>0</v>
      </c>
      <c r="L28" s="10" t="n">
        <v>0</v>
      </c>
      <c r="M28" s="10" t="n">
        <v>2500</v>
      </c>
      <c r="N28" s="10" t="n">
        <v>0</v>
      </c>
      <c r="O28" s="10" t="n">
        <v>0</v>
      </c>
    </row>
    <row r="29" customFormat="false" ht="15" hidden="false" customHeight="false" outlineLevel="0" collapsed="false">
      <c r="A29" s="6" t="s">
        <v>47</v>
      </c>
      <c r="B29" s="14" t="n">
        <f aca="false">SUM(C29:O29)</f>
        <v>19500</v>
      </c>
      <c r="C29" s="10" t="n">
        <v>1500</v>
      </c>
      <c r="D29" s="10" t="n">
        <v>1500</v>
      </c>
      <c r="E29" s="10" t="n">
        <v>1500</v>
      </c>
      <c r="F29" s="10" t="n">
        <v>1500</v>
      </c>
      <c r="G29" s="10" t="n">
        <v>1500</v>
      </c>
      <c r="H29" s="10" t="n">
        <v>1500</v>
      </c>
      <c r="I29" s="10" t="n">
        <v>1500</v>
      </c>
      <c r="J29" s="10" t="n">
        <v>1500</v>
      </c>
      <c r="K29" s="10" t="n">
        <v>1500</v>
      </c>
      <c r="L29" s="10" t="n">
        <v>1500</v>
      </c>
      <c r="M29" s="10" t="n">
        <v>1500</v>
      </c>
      <c r="N29" s="10" t="n">
        <v>1500</v>
      </c>
      <c r="O29" s="10" t="n">
        <v>1500</v>
      </c>
    </row>
    <row r="30" customFormat="false" ht="15" hidden="false" customHeight="false" outlineLevel="0" collapsed="false">
      <c r="A30" s="4" t="s">
        <v>48</v>
      </c>
      <c r="B30" s="15" t="n">
        <f aca="false">SUM(B20:B29)</f>
        <v>649300</v>
      </c>
      <c r="C30" s="15" t="n">
        <f aca="false">SUM(C20:C29)</f>
        <v>30200</v>
      </c>
      <c r="D30" s="15" t="n">
        <f aca="false">SUM(D20:D29)</f>
        <v>21500</v>
      </c>
      <c r="E30" s="15" t="n">
        <f aca="false">SUM(E20:E29)</f>
        <v>15000</v>
      </c>
      <c r="F30" s="15" t="n">
        <f aca="false">SUM(F20:F29)</f>
        <v>72000</v>
      </c>
      <c r="G30" s="15" t="n">
        <f aca="false">SUM(G20:G29)</f>
        <v>98200</v>
      </c>
      <c r="H30" s="15" t="n">
        <f aca="false">SUM(H20:H29)</f>
        <v>21500</v>
      </c>
      <c r="I30" s="15" t="n">
        <f aca="false">SUM(I20:I29)</f>
        <v>15000</v>
      </c>
      <c r="J30" s="15" t="n">
        <f aca="false">SUM(J20:J29)</f>
        <v>70500</v>
      </c>
      <c r="K30" s="15" t="n">
        <f aca="false">SUM(K20:K29)</f>
        <v>98200</v>
      </c>
      <c r="L30" s="15" t="n">
        <f aca="false">SUM(L20:L29)</f>
        <v>21500</v>
      </c>
      <c r="M30" s="15" t="n">
        <f aca="false">SUM(M20:M29)</f>
        <v>15000</v>
      </c>
      <c r="N30" s="15" t="n">
        <f aca="false">SUM(N20:N29)</f>
        <v>72500</v>
      </c>
      <c r="O30" s="15" t="n">
        <f aca="false">SUM(O20:O29)</f>
        <v>98200</v>
      </c>
    </row>
    <row r="32" customFormat="false" ht="15" hidden="false" customHeight="false" outlineLevel="0" collapsed="false">
      <c r="A32" s="4" t="s">
        <v>49</v>
      </c>
      <c r="B32" s="16" t="n">
        <f aca="false">B17-B30</f>
        <v>29200</v>
      </c>
      <c r="C32" s="16" t="n">
        <f aca="false">C17-C30</f>
        <v>31800</v>
      </c>
      <c r="D32" s="16" t="n">
        <f aca="false">D17-D30</f>
        <v>26500</v>
      </c>
      <c r="E32" s="16" t="n">
        <f aca="false">E17-E30</f>
        <v>35000</v>
      </c>
      <c r="F32" s="16" t="n">
        <f aca="false">F17-F30</f>
        <v>-24000</v>
      </c>
      <c r="G32" s="16" t="n">
        <f aca="false">G17-G30</f>
        <v>-46200</v>
      </c>
      <c r="H32" s="16" t="n">
        <f aca="false">H17-H30</f>
        <v>38000</v>
      </c>
      <c r="I32" s="16" t="n">
        <f aca="false">I17-I30</f>
        <v>37000</v>
      </c>
      <c r="J32" s="16" t="n">
        <f aca="false">J17-J30</f>
        <v>-20500</v>
      </c>
      <c r="K32" s="16" t="n">
        <f aca="false">K17-K30</f>
        <v>-50200</v>
      </c>
      <c r="L32" s="16" t="n">
        <f aca="false">L17-L30</f>
        <v>30500</v>
      </c>
      <c r="M32" s="16" t="n">
        <f aca="false">M17-M30</f>
        <v>40000</v>
      </c>
      <c r="N32" s="16" t="n">
        <f aca="false">N17-N30</f>
        <v>-22500</v>
      </c>
      <c r="O32" s="16" t="n">
        <f aca="false">O17-O30</f>
        <v>-46200</v>
      </c>
    </row>
    <row r="33" customFormat="false" ht="15" hidden="false" customHeight="false" outlineLevel="0" collapsed="false">
      <c r="A33" s="6" t="s">
        <v>50</v>
      </c>
      <c r="C33" s="14" t="n">
        <f aca="false">$B$6</f>
        <v>180000</v>
      </c>
      <c r="D33" s="14" t="n">
        <f aca="false">C34</f>
        <v>211800</v>
      </c>
      <c r="E33" s="14" t="n">
        <f aca="false">D34</f>
        <v>238300</v>
      </c>
      <c r="F33" s="14" t="n">
        <f aca="false">E34</f>
        <v>273300</v>
      </c>
      <c r="G33" s="14" t="n">
        <f aca="false">F34</f>
        <v>249300</v>
      </c>
      <c r="H33" s="14" t="n">
        <f aca="false">G34</f>
        <v>203100</v>
      </c>
      <c r="I33" s="14" t="n">
        <f aca="false">H34</f>
        <v>241100</v>
      </c>
      <c r="J33" s="14" t="n">
        <f aca="false">I34</f>
        <v>278100</v>
      </c>
      <c r="K33" s="14" t="n">
        <f aca="false">J34</f>
        <v>257600</v>
      </c>
      <c r="L33" s="14" t="n">
        <f aca="false">K34</f>
        <v>207400</v>
      </c>
      <c r="M33" s="14" t="n">
        <f aca="false">L34</f>
        <v>237900</v>
      </c>
      <c r="N33" s="14" t="n">
        <f aca="false">M34</f>
        <v>277900</v>
      </c>
      <c r="O33" s="14" t="n">
        <f aca="false">N34</f>
        <v>255400</v>
      </c>
    </row>
    <row r="34" customFormat="false" ht="15" hidden="false" customHeight="false" outlineLevel="0" collapsed="false">
      <c r="A34" s="4" t="s">
        <v>51</v>
      </c>
      <c r="C34" s="17" t="n">
        <f aca="false">C33+C32</f>
        <v>211800</v>
      </c>
      <c r="D34" s="17" t="n">
        <f aca="false">D33+D32</f>
        <v>238300</v>
      </c>
      <c r="E34" s="17" t="n">
        <f aca="false">E33+E32</f>
        <v>273300</v>
      </c>
      <c r="F34" s="17" t="n">
        <f aca="false">F33+F32</f>
        <v>249300</v>
      </c>
      <c r="G34" s="17" t="n">
        <f aca="false">G33+G32</f>
        <v>203100</v>
      </c>
      <c r="H34" s="17" t="n">
        <f aca="false">H33+H32</f>
        <v>241100</v>
      </c>
      <c r="I34" s="17" t="n">
        <f aca="false">I33+I32</f>
        <v>278100</v>
      </c>
      <c r="J34" s="17" t="n">
        <f aca="false">J33+J32</f>
        <v>257600</v>
      </c>
      <c r="K34" s="17" t="n">
        <f aca="false">K33+K32</f>
        <v>207400</v>
      </c>
      <c r="L34" s="17" t="n">
        <f aca="false">L33+L32</f>
        <v>237900</v>
      </c>
      <c r="M34" s="17" t="n">
        <f aca="false">M33+M32</f>
        <v>277900</v>
      </c>
      <c r="N34" s="17" t="n">
        <f aca="false">N33+N32</f>
        <v>255400</v>
      </c>
      <c r="O34" s="17" t="n">
        <f aca="false">O33+O32</f>
        <v>209200</v>
      </c>
    </row>
    <row r="35" customFormat="false" ht="15" hidden="false" customHeight="false" outlineLevel="0" collapsed="false">
      <c r="A35" s="6" t="s">
        <v>52</v>
      </c>
      <c r="C35" s="14" t="n">
        <f aca="false">C34+$B$8</f>
        <v>261800</v>
      </c>
      <c r="D35" s="14" t="n">
        <f aca="false">D34+$B$8</f>
        <v>288300</v>
      </c>
      <c r="E35" s="14" t="n">
        <f aca="false">E34+$B$8</f>
        <v>323300</v>
      </c>
      <c r="F35" s="14" t="n">
        <f aca="false">F34+$B$8</f>
        <v>299300</v>
      </c>
      <c r="G35" s="14" t="n">
        <f aca="false">G34+$B$8</f>
        <v>253100</v>
      </c>
      <c r="H35" s="14" t="n">
        <f aca="false">H34+$B$8</f>
        <v>291100</v>
      </c>
      <c r="I35" s="14" t="n">
        <f aca="false">I34+$B$8</f>
        <v>328100</v>
      </c>
      <c r="J35" s="14" t="n">
        <f aca="false">J34+$B$8</f>
        <v>307600</v>
      </c>
      <c r="K35" s="14" t="n">
        <f aca="false">K34+$B$8</f>
        <v>257400</v>
      </c>
      <c r="L35" s="14" t="n">
        <f aca="false">L34+$B$8</f>
        <v>287900</v>
      </c>
      <c r="M35" s="14" t="n">
        <f aca="false">M34+$B$8</f>
        <v>327900</v>
      </c>
      <c r="N35" s="14" t="n">
        <f aca="false">N34+$B$8</f>
        <v>305400</v>
      </c>
      <c r="O35" s="14" t="n">
        <f aca="false">O34+$B$8</f>
        <v>259200</v>
      </c>
    </row>
    <row r="36" customFormat="false" ht="15" hidden="false" customHeight="false" outlineLevel="0" collapsed="false">
      <c r="A36" s="6" t="s">
        <v>53</v>
      </c>
      <c r="C36" s="14" t="n">
        <f aca="false">C34-$B$7</f>
        <v>151800</v>
      </c>
      <c r="D36" s="14" t="n">
        <f aca="false">D34-$B$7</f>
        <v>178300</v>
      </c>
      <c r="E36" s="14" t="n">
        <f aca="false">E34-$B$7</f>
        <v>213300</v>
      </c>
      <c r="F36" s="14" t="n">
        <f aca="false">F34-$B$7</f>
        <v>189300</v>
      </c>
      <c r="G36" s="14" t="n">
        <f aca="false">G34-$B$7</f>
        <v>143100</v>
      </c>
      <c r="H36" s="14" t="n">
        <f aca="false">H34-$B$7</f>
        <v>181100</v>
      </c>
      <c r="I36" s="14" t="n">
        <f aca="false">I34-$B$7</f>
        <v>218100</v>
      </c>
      <c r="J36" s="14" t="n">
        <f aca="false">J34-$B$7</f>
        <v>197600</v>
      </c>
      <c r="K36" s="14" t="n">
        <f aca="false">K34-$B$7</f>
        <v>147400</v>
      </c>
      <c r="L36" s="14" t="n">
        <f aca="false">L34-$B$7</f>
        <v>177900</v>
      </c>
      <c r="M36" s="14" t="n">
        <f aca="false">M34-$B$7</f>
        <v>217900</v>
      </c>
      <c r="N36" s="14" t="n">
        <f aca="false">N34-$B$7</f>
        <v>195400</v>
      </c>
      <c r="O36" s="14" t="n">
        <f aca="false">O34-$B$7</f>
        <v>149200</v>
      </c>
    </row>
    <row r="37" customFormat="false" ht="15" hidden="false" customHeight="false" outlineLevel="0" collapsed="false">
      <c r="A37" s="6" t="s">
        <v>54</v>
      </c>
      <c r="C37" s="18" t="str">
        <f aca="false">IF(C34&lt;0,"Kredit nötig",IF(C34&lt;$B$7,"Unter Minimum","OK"))</f>
        <v>OK</v>
      </c>
      <c r="D37" s="18" t="str">
        <f aca="false">IF(D34&lt;0,"Kredit nötig",IF(D34&lt;$B$7,"Unter Minimum","OK"))</f>
        <v>OK</v>
      </c>
      <c r="E37" s="18" t="str">
        <f aca="false">IF(E34&lt;0,"Kredit nötig",IF(E34&lt;$B$7,"Unter Minimum","OK"))</f>
        <v>OK</v>
      </c>
      <c r="F37" s="18" t="str">
        <f aca="false">IF(F34&lt;0,"Kredit nötig",IF(F34&lt;$B$7,"Unter Minimum","OK"))</f>
        <v>OK</v>
      </c>
      <c r="G37" s="18" t="str">
        <f aca="false">IF(G34&lt;0,"Kredit nötig",IF(G34&lt;$B$7,"Unter Minimum","OK"))</f>
        <v>OK</v>
      </c>
      <c r="H37" s="18" t="str">
        <f aca="false">IF(H34&lt;0,"Kredit nötig",IF(H34&lt;$B$7,"Unter Minimum","OK"))</f>
        <v>OK</v>
      </c>
      <c r="I37" s="18" t="str">
        <f aca="false">IF(I34&lt;0,"Kredit nötig",IF(I34&lt;$B$7,"Unter Minimum","OK"))</f>
        <v>OK</v>
      </c>
      <c r="J37" s="18" t="str">
        <f aca="false">IF(J34&lt;0,"Kredit nötig",IF(J34&lt;$B$7,"Unter Minimum","OK"))</f>
        <v>OK</v>
      </c>
      <c r="K37" s="18" t="str">
        <f aca="false">IF(K34&lt;0,"Kredit nötig",IF(K34&lt;$B$7,"Unter Minimum","OK"))</f>
        <v>OK</v>
      </c>
      <c r="L37" s="18" t="str">
        <f aca="false">IF(L34&lt;0,"Kredit nötig",IF(L34&lt;$B$7,"Unter Minimum","OK"))</f>
        <v>OK</v>
      </c>
      <c r="M37" s="18" t="str">
        <f aca="false">IF(M34&lt;0,"Kredit nötig",IF(M34&lt;$B$7,"Unter Minimum","OK"))</f>
        <v>OK</v>
      </c>
      <c r="N37" s="18" t="str">
        <f aca="false">IF(N34&lt;0,"Kredit nötig",IF(N34&lt;$B$7,"Unter Minimum","OK"))</f>
        <v>OK</v>
      </c>
      <c r="O37" s="18" t="str">
        <f aca="false">IF(O34&lt;0,"Kredit nötig",IF(O34&lt;$B$7,"Unter Minimum","OK"))</f>
        <v>OK</v>
      </c>
    </row>
    <row r="39" customFormat="false" ht="15" hidden="false" customHeight="false" outlineLevel="0" collapsed="false">
      <c r="A39" s="4" t="s">
        <v>55</v>
      </c>
    </row>
    <row r="40" customFormat="false" ht="15" hidden="false" customHeight="false" outlineLevel="0" collapsed="false">
      <c r="A40" s="6" t="s">
        <v>56</v>
      </c>
      <c r="B40" s="16" t="n">
        <f aca="false">MIN(C34:O34)</f>
        <v>203100</v>
      </c>
    </row>
    <row r="41" customFormat="false" ht="15" hidden="false" customHeight="false" outlineLevel="0" collapsed="false">
      <c r="A41" s="6" t="s">
        <v>57</v>
      </c>
      <c r="B41" s="19" t="n">
        <f aca="false">INDEX(C10:O10,MATCH(MIN(C34:O34),C34:O34,0))</f>
        <v>46342</v>
      </c>
    </row>
    <row r="42" customFormat="false" ht="15" hidden="false" customHeight="false" outlineLevel="0" collapsed="false">
      <c r="A42" s="6" t="s">
        <v>58</v>
      </c>
      <c r="B42" s="20" t="n">
        <f aca="false">COUNTIF(C34:O34,"&lt;"&amp;$B$7)</f>
        <v>0</v>
      </c>
    </row>
    <row r="43" customFormat="false" ht="15" hidden="false" customHeight="false" outlineLevel="0" collapsed="false">
      <c r="A43" s="6" t="s">
        <v>59</v>
      </c>
      <c r="B43" s="16" t="n">
        <f aca="false">B32</f>
        <v>29200</v>
      </c>
    </row>
    <row r="44" customFormat="false" ht="15" hidden="false" customHeight="false" outlineLevel="0" collapsed="false">
      <c r="A44" s="6" t="s">
        <v>60</v>
      </c>
      <c r="B44" s="16" t="n">
        <f aca="false">B32/13</f>
        <v>2246.15384615385</v>
      </c>
    </row>
    <row r="45" customFormat="false" ht="15" hidden="false" customHeight="false" outlineLevel="0" collapsed="false">
      <c r="A45" s="6" t="s">
        <v>61</v>
      </c>
      <c r="B45" s="21" t="str">
        <f aca="false">IF(B32&lt;0,O34/(-B32/13),"kein Abfluss")</f>
        <v>kein Abfluss</v>
      </c>
    </row>
  </sheetData>
  <conditionalFormatting sqref="C34:O34">
    <cfRule type="expression" priority="2" aboveAverage="0" equalAverage="0" bottom="0" percent="0" rank="0" text="" dxfId="0">
      <formula>C34&lt;$B$7</formula>
    </cfRule>
  </conditionalFormatting>
  <conditionalFormatting sqref="C37:O37">
    <cfRule type="expression" priority="3" aboveAverage="0" equalAverage="0" bottom="0" percent="0" rank="0" text="" dxfId="0">
      <formula>C37&lt;&gt;"OK"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3" min="2" style="0" width="18"/>
    <col collapsed="false" customWidth="true" hidden="false" outlineLevel="0" max="4" min="4" style="0" width="16"/>
    <col collapsed="false" customWidth="true" hidden="false" outlineLevel="0" max="5" min="5" style="0" width="12"/>
    <col collapsed="false" customWidth="true" hidden="false" outlineLevel="0" max="6" min="6" style="0" width="50"/>
  </cols>
  <sheetData>
    <row r="1" customFormat="false" ht="19.7" hidden="false" customHeight="false" outlineLevel="0" collapsed="false">
      <c r="A1" s="1" t="s">
        <v>62</v>
      </c>
    </row>
    <row r="2" customFormat="false" ht="15" hidden="false" customHeight="false" outlineLevel="0" collapsed="false">
      <c r="A2" s="2" t="s">
        <v>63</v>
      </c>
    </row>
    <row r="3" customFormat="false" ht="15" hidden="false" customHeight="false" outlineLevel="0" collapsed="false">
      <c r="A3" s="3" t="s">
        <v>2</v>
      </c>
    </row>
    <row r="5" customFormat="false" ht="23.85" hidden="false" customHeight="false" outlineLevel="0" collapsed="false">
      <c r="A5" s="11" t="s">
        <v>64</v>
      </c>
      <c r="B5" s="11" t="s">
        <v>65</v>
      </c>
      <c r="C5" s="11" t="s">
        <v>66</v>
      </c>
      <c r="D5" s="11" t="s">
        <v>67</v>
      </c>
      <c r="E5" s="11" t="s">
        <v>68</v>
      </c>
      <c r="F5" s="11" t="s">
        <v>69</v>
      </c>
    </row>
    <row r="6" customFormat="false" ht="15" hidden="false" customHeight="false" outlineLevel="0" collapsed="false">
      <c r="A6" s="22" t="n">
        <f aca="false">Plan!C10</f>
        <v>46314</v>
      </c>
      <c r="B6" s="23" t="n">
        <f aca="false">Plan!C34</f>
        <v>211800</v>
      </c>
      <c r="C6" s="10" t="n">
        <v>208900</v>
      </c>
      <c r="D6" s="14" t="n">
        <f aca="false">IF(C6="","",C6-B6)</f>
        <v>-2900</v>
      </c>
      <c r="E6" s="24" t="n">
        <f aca="false">IF(OR(C6="",B6=0),"",D6/ABS(B6))</f>
        <v>-0.0136921624173749</v>
      </c>
      <c r="F6" s="7" t="s">
        <v>70</v>
      </c>
    </row>
    <row r="7" customFormat="false" ht="15" hidden="false" customHeight="false" outlineLevel="0" collapsed="false">
      <c r="A7" s="22" t="n">
        <f aca="false">Plan!D10</f>
        <v>46321</v>
      </c>
      <c r="B7" s="23" t="n">
        <f aca="false">Plan!D34</f>
        <v>238300</v>
      </c>
      <c r="C7" s="10" t="n">
        <v>236100</v>
      </c>
      <c r="D7" s="14" t="n">
        <f aca="false">IF(C7="","",C7-B7)</f>
        <v>-2200</v>
      </c>
      <c r="E7" s="24" t="n">
        <f aca="false">IF(OR(C7="",B7=0),"",D7/ABS(B7))</f>
        <v>-0.00923206042803189</v>
      </c>
      <c r="F7" s="7" t="s">
        <v>71</v>
      </c>
    </row>
    <row r="8" customFormat="false" ht="15" hidden="false" customHeight="false" outlineLevel="0" collapsed="false">
      <c r="A8" s="22" t="n">
        <f aca="false">Plan!E10</f>
        <v>46328</v>
      </c>
      <c r="B8" s="23" t="n">
        <f aca="false">Plan!E34</f>
        <v>273300</v>
      </c>
      <c r="C8" s="10"/>
      <c r="D8" s="14" t="str">
        <f aca="false">IF(C8="","",C8-B8)</f>
        <v/>
      </c>
      <c r="E8" s="24" t="str">
        <f aca="false">IF(OR(C8="",B8=0),"",D8/ABS(B8))</f>
        <v/>
      </c>
      <c r="F8" s="7"/>
    </row>
    <row r="9" customFormat="false" ht="15" hidden="false" customHeight="false" outlineLevel="0" collapsed="false">
      <c r="A9" s="22" t="n">
        <f aca="false">Plan!F10</f>
        <v>46335</v>
      </c>
      <c r="B9" s="23" t="n">
        <f aca="false">Plan!F34</f>
        <v>249300</v>
      </c>
      <c r="C9" s="10"/>
      <c r="D9" s="14" t="str">
        <f aca="false">IF(C9="","",C9-B9)</f>
        <v/>
      </c>
      <c r="E9" s="24" t="str">
        <f aca="false">IF(OR(C9="",B9=0),"",D9/ABS(B9))</f>
        <v/>
      </c>
      <c r="F9" s="7"/>
    </row>
    <row r="10" customFormat="false" ht="15" hidden="false" customHeight="false" outlineLevel="0" collapsed="false">
      <c r="A10" s="22" t="n">
        <f aca="false">Plan!G10</f>
        <v>46342</v>
      </c>
      <c r="B10" s="23" t="n">
        <f aca="false">Plan!G34</f>
        <v>203100</v>
      </c>
      <c r="C10" s="10"/>
      <c r="D10" s="14" t="str">
        <f aca="false">IF(C10="","",C10-B10)</f>
        <v/>
      </c>
      <c r="E10" s="24" t="str">
        <f aca="false">IF(OR(C10="",B10=0),"",D10/ABS(B10))</f>
        <v/>
      </c>
      <c r="F10" s="7"/>
    </row>
    <row r="11" customFormat="false" ht="15" hidden="false" customHeight="false" outlineLevel="0" collapsed="false">
      <c r="A11" s="22" t="n">
        <f aca="false">Plan!H10</f>
        <v>46349</v>
      </c>
      <c r="B11" s="23" t="n">
        <f aca="false">Plan!H34</f>
        <v>241100</v>
      </c>
      <c r="C11" s="10"/>
      <c r="D11" s="14" t="str">
        <f aca="false">IF(C11="","",C11-B11)</f>
        <v/>
      </c>
      <c r="E11" s="24" t="str">
        <f aca="false">IF(OR(C11="",B11=0),"",D11/ABS(B11))</f>
        <v/>
      </c>
      <c r="F11" s="7"/>
    </row>
    <row r="12" customFormat="false" ht="15" hidden="false" customHeight="false" outlineLevel="0" collapsed="false">
      <c r="A12" s="22" t="n">
        <f aca="false">Plan!I10</f>
        <v>46356</v>
      </c>
      <c r="B12" s="23" t="n">
        <f aca="false">Plan!I34</f>
        <v>278100</v>
      </c>
      <c r="C12" s="10"/>
      <c r="D12" s="14" t="str">
        <f aca="false">IF(C12="","",C12-B12)</f>
        <v/>
      </c>
      <c r="E12" s="24" t="str">
        <f aca="false">IF(OR(C12="",B12=0),"",D12/ABS(B12))</f>
        <v/>
      </c>
      <c r="F12" s="7"/>
    </row>
    <row r="13" customFormat="false" ht="15" hidden="false" customHeight="false" outlineLevel="0" collapsed="false">
      <c r="A13" s="22" t="n">
        <f aca="false">Plan!J10</f>
        <v>46363</v>
      </c>
      <c r="B13" s="23" t="n">
        <f aca="false">Plan!J34</f>
        <v>257600</v>
      </c>
      <c r="C13" s="10"/>
      <c r="D13" s="14" t="str">
        <f aca="false">IF(C13="","",C13-B13)</f>
        <v/>
      </c>
      <c r="E13" s="24" t="str">
        <f aca="false">IF(OR(C13="",B13=0),"",D13/ABS(B13))</f>
        <v/>
      </c>
      <c r="F13" s="7"/>
    </row>
    <row r="14" customFormat="false" ht="15" hidden="false" customHeight="false" outlineLevel="0" collapsed="false">
      <c r="A14" s="22" t="n">
        <f aca="false">Plan!K10</f>
        <v>46370</v>
      </c>
      <c r="B14" s="23" t="n">
        <f aca="false">Plan!K34</f>
        <v>207400</v>
      </c>
      <c r="C14" s="10"/>
      <c r="D14" s="14" t="str">
        <f aca="false">IF(C14="","",C14-B14)</f>
        <v/>
      </c>
      <c r="E14" s="24" t="str">
        <f aca="false">IF(OR(C14="",B14=0),"",D14/ABS(B14))</f>
        <v/>
      </c>
      <c r="F14" s="7"/>
    </row>
    <row r="15" customFormat="false" ht="15" hidden="false" customHeight="false" outlineLevel="0" collapsed="false">
      <c r="A15" s="22" t="n">
        <f aca="false">Plan!L10</f>
        <v>46377</v>
      </c>
      <c r="B15" s="23" t="n">
        <f aca="false">Plan!L34</f>
        <v>237900</v>
      </c>
      <c r="C15" s="10"/>
      <c r="D15" s="14" t="str">
        <f aca="false">IF(C15="","",C15-B15)</f>
        <v/>
      </c>
      <c r="E15" s="24" t="str">
        <f aca="false">IF(OR(C15="",B15=0),"",D15/ABS(B15))</f>
        <v/>
      </c>
      <c r="F15" s="7"/>
    </row>
    <row r="16" customFormat="false" ht="15" hidden="false" customHeight="false" outlineLevel="0" collapsed="false">
      <c r="A16" s="22" t="n">
        <f aca="false">Plan!M10</f>
        <v>46384</v>
      </c>
      <c r="B16" s="23" t="n">
        <f aca="false">Plan!M34</f>
        <v>277900</v>
      </c>
      <c r="C16" s="10"/>
      <c r="D16" s="14" t="str">
        <f aca="false">IF(C16="","",C16-B16)</f>
        <v/>
      </c>
      <c r="E16" s="24" t="str">
        <f aca="false">IF(OR(C16="",B16=0),"",D16/ABS(B16))</f>
        <v/>
      </c>
      <c r="F16" s="7"/>
    </row>
    <row r="17" customFormat="false" ht="15" hidden="false" customHeight="false" outlineLevel="0" collapsed="false">
      <c r="A17" s="22" t="n">
        <f aca="false">Plan!N10</f>
        <v>46391</v>
      </c>
      <c r="B17" s="23" t="n">
        <f aca="false">Plan!N34</f>
        <v>255400</v>
      </c>
      <c r="C17" s="10"/>
      <c r="D17" s="14" t="str">
        <f aca="false">IF(C17="","",C17-B17)</f>
        <v/>
      </c>
      <c r="E17" s="24" t="str">
        <f aca="false">IF(OR(C17="",B17=0),"",D17/ABS(B17))</f>
        <v/>
      </c>
      <c r="F17" s="7"/>
    </row>
    <row r="18" customFormat="false" ht="15" hidden="false" customHeight="false" outlineLevel="0" collapsed="false">
      <c r="A18" s="22" t="n">
        <f aca="false">Plan!O10</f>
        <v>46398</v>
      </c>
      <c r="B18" s="23" t="n">
        <f aca="false">Plan!O34</f>
        <v>209200</v>
      </c>
      <c r="C18" s="10"/>
      <c r="D18" s="14" t="str">
        <f aca="false">IF(C18="","",C18-B18)</f>
        <v/>
      </c>
      <c r="E18" s="24" t="str">
        <f aca="false">IF(OR(C18="",B18=0),"",D18/ABS(B18))</f>
        <v/>
      </c>
      <c r="F18" s="7"/>
    </row>
    <row r="20" customFormat="false" ht="15" hidden="false" customHeight="false" outlineLevel="0" collapsed="false">
      <c r="A20" s="2" t="s">
        <v>72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2026-10-15T14:22:00Z</dcterms:created>
  <dc:creator>openpyxl</dc:creator>
  <dc:description/>
  <dc:language>en-US</dc:language>
  <cp:lastModifiedBy/>
  <dcterms:modified xsi:type="dcterms:W3CDTF">2026-10-15T14:22:00Z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