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Monatsbericht" sheetId="2" state="visible" r:id="rId4"/>
    <sheet name="Eingaben" sheetId="3" state="visible" r:id="rId5"/>
    <sheet name="KPI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<sst xmlns="http://schemas.openxmlformats.org/spreadsheetml/2006/main" count="134" uniqueCount="104">
  <si>
    <t xml:space="preserve">Monatliches Management-Reporting (KPI-Paket)</t>
  </si>
  <si>
    <t xml:space="preserve">Kostenlose Vorlage von nugrow. Frei nutzbar und anpassbar.</t>
  </si>
  <si>
    <t xml:space="preserve">nugrow · Interim CFO &amp; Finance-Experten · nugrow.de</t>
  </si>
  <si>
    <t xml:space="preserve">Wofür</t>
  </si>
  <si>
    <t xml:space="preserve">Ein festes Monatspaket für Geschäftsführung, Beirat und Investoren: Ergebnis, Liquidität, Working Capital, Kunden und Team auf einer Seite, mit Vormonat, Plan und Jahreswert.</t>
  </si>
  <si>
    <t xml:space="preserve">So gehst du vor</t>
  </si>
  <si>
    <t xml:space="preserve">Blatt „Eingaben“: je Monat die Zahlen aus Buchhaltung und CRM eintragen. Kosten als positive Zahlen.</t>
  </si>
  <si>
    <t xml:space="preserve">Blatt „KPIs“ rechnet alle Kennzahlen für alle Monate automatisch.</t>
  </si>
  <si>
    <t xml:space="preserve">Blatt „Monatsbericht“: oben den Berichtsmonat auswählen. Das Blatt zeigt Monat, Vormonat, Plan und Jahr bis heute. Zu jeder größeren Abweichung zwei Sätze Kommentar schreiben.</t>
  </si>
  <si>
    <t xml:space="preserve">Monatsbericht als PDF exportieren und spätestens am 10. Arbeitstag verschicken.</t>
  </si>
  <si>
    <t xml:space="preserve">Farblegende</t>
  </si>
  <si>
    <t xml:space="preserve">Blaue Schrift auf gelbem Grund = Eingabefeld, hier trägst du deine Zahlen ein.</t>
  </si>
  <si>
    <t xml:space="preserve">Schwarze Schrift = Formel, nicht überschreiben.</t>
  </si>
  <si>
    <t xml:space="preserve">Grüne Schrift = Verweis auf ein anderes Tabellenblatt.</t>
  </si>
  <si>
    <t xml:space="preserve">Hinweise</t>
  </si>
  <si>
    <t xml:space="preserve">Die Kennzahlen sind bewusst einfach definiert, die Formeln stehen im Blatt „KPIs“ in Spalte B.</t>
  </si>
  <si>
    <t xml:space="preserve">Runway wird nur angezeigt, wenn der Kontostand im Monat gesunken ist.</t>
  </si>
  <si>
    <t xml:space="preserve">DSO (Tage bis zum Zahlungseingang) = Forderungen ÷ Monatsumsatz × 30. DPO = Lieferantenverbindlichkeiten ÷ (Material + sonstige Aufwendungen) × 30.</t>
  </si>
  <si>
    <t xml:space="preserve">Mehr</t>
  </si>
  <si>
    <t xml:space="preserve">Welche KPIs passen zu deinem Geschäftsmodell? Kostenlose KPI-Übersicht auf derstartupcfo.com/products/kpi-overview</t>
  </si>
  <si>
    <t xml:space="preserve">Wie reif ist eure Finanzfunktion insgesamt? Kostenloser Finance-Reifegrad-Check: nugrow.de/finance-reifegrad-check</t>
  </si>
  <si>
    <t xml:space="preserve">Kein Reporting-Team im Haus? Interim Accounting &amp; FP&amp;A von nugrow: nugrow.de/interim-accounting-fpa</t>
  </si>
  <si>
    <t xml:space="preserve">Die Beispielwerte sind frei erfunden und dienen nur zur Orientierung. Keine Steuer- oder Rechtsberatung. Stand: Oktober 2026.</t>
  </si>
  <si>
    <t xml:space="preserve">Monatsbericht</t>
  </si>
  <si>
    <t xml:space="preserve">Berichtsmonat in B5 wählen. Kommentare in Spalte H.</t>
  </si>
  <si>
    <t xml:space="preserve">Berichtsmonat</t>
  </si>
  <si>
    <t xml:space="preserve">Sep</t>
  </si>
  <si>
    <t xml:space="preserve">Kennzahl</t>
  </si>
  <si>
    <t xml:space="preserve">Monat</t>
  </si>
  <si>
    <t xml:space="preserve">Vormonat</t>
  </si>
  <si>
    <t xml:space="preserve">Veränderung</t>
  </si>
  <si>
    <t xml:space="preserve">Plan Monat</t>
  </si>
  <si>
    <t xml:space="preserve">Jahr bis heute</t>
  </si>
  <si>
    <t xml:space="preserve">Plan bis heute</t>
  </si>
  <si>
    <t xml:space="preserve">Kommentar</t>
  </si>
  <si>
    <t xml:space="preserve">Umsatz</t>
  </si>
  <si>
    <t xml:space="preserve">Beispiel: Umsatz 1 % unter Plan, weil ein Großauftrag in den Oktober rutscht.</t>
  </si>
  <si>
    <t xml:space="preserve">Rohertragsmarge</t>
  </si>
  <si>
    <t xml:space="preserve">EBITDA</t>
  </si>
  <si>
    <t xml:space="preserve">EBITDA-Marge</t>
  </si>
  <si>
    <t xml:space="preserve">Ergebnis nach Steuern</t>
  </si>
  <si>
    <t xml:space="preserve">Umsatzwachstum ggü. Vormonat</t>
  </si>
  <si>
    <t xml:space="preserve">Veränderung Kontostand (Cashflow)</t>
  </si>
  <si>
    <t xml:space="preserve">Runway in Monaten</t>
  </si>
  <si>
    <t xml:space="preserve">DSO (Tage bis Zahlungseingang)</t>
  </si>
  <si>
    <t xml:space="preserve">DPO (Tage bis Zahlung an Lieferanten)</t>
  </si>
  <si>
    <t xml:space="preserve">Umsatz pro FTE (aufs Jahr gerechnet)</t>
  </si>
  <si>
    <t xml:space="preserve">Kundenabwanderung im Monat</t>
  </si>
  <si>
    <t xml:space="preserve">Highlights des Monats</t>
  </si>
  <si>
    <t xml:space="preserve">Beispiel: Zwei neue Rahmenverträge unterschrieben.</t>
  </si>
  <si>
    <t xml:space="preserve">Risiken und offene Punkte</t>
  </si>
  <si>
    <t xml:space="preserve">Entscheidungen, die wir brauchen</t>
  </si>
  <si>
    <t xml:space="preserve">Eingaben je Monat</t>
  </si>
  <si>
    <t xml:space="preserve">Beträge in Euro, Kosten positiv. Gelbe Felder füllen. Beispielwerte überschreiben.</t>
  </si>
  <si>
    <t xml:space="preserve">Geschäftsjahr</t>
  </si>
  <si>
    <t xml:space="preserve">2026</t>
  </si>
  <si>
    <t xml:space="preserve">Position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</si>
  <si>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</si>
  <si>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</si>
  <si>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</si>
  <si>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</si>
  <si>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</si>
  <si>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</si>
  <si>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</si>
  <si>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</si>
  <si>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Okt</t>
  </si>
  <si>
    <t xml:space="preserve">Nov</t>
  </si>
  <si>
    <t xml:space="preserve">Dez</t>
  </si>
  <si>
    <t xml:space="preserve">Umsatzerlöse</t>
  </si>
  <si>
    <t xml:space="preserve">Materialaufwand / Wareneinsatz</t>
  </si>
  <si>
    <t xml:space="preserve">Personalaufwand</t>
  </si>
  <si>
    <t xml:space="preserve">Sonstige betriebliche Aufwendungen</t>
  </si>
  <si>
    <t xml:space="preserve">Abschreibungen</t>
  </si>
  <si>
    <t xml:space="preserve">Zinsaufwand</t>
  </si>
  <si>
    <t xml:space="preserve">Ertragsteuern</t>
  </si>
  <si>
    <t xml:space="preserve">Bank- und Kassenbestand Monatsende</t>
  </si>
  <si>
    <t xml:space="preserve">Forderungen aus Lieferungen und Leistungen</t>
  </si>
  <si>
    <t xml:space="preserve">Verbindlichkeiten aus Lieferungen und Leistungen</t>
  </si>
  <si>
    <t xml:space="preserve">Mitarbeitende (FTE) Monatsende</t>
  </si>
  <si>
    <t xml:space="preserve">Kunden aktiv Monatsende</t>
  </si>
  <si>
    <t xml:space="preserve">Neukunden im Monat</t>
  </si>
  <si>
    <t xml:space="preserve">Verlorene Kunden im Monat</t>
  </si>
  <si>
    <t xml:space="preserve">Plan: Umsatzerlöse</t>
  </si>
  <si>
    <t xml:space="preserve">Plan: EBITDA</t>
  </si>
  <si>
    <t xml:space="preserve">Kennzahlen je Monat</t>
  </si>
  <si>
    <t xml:space="preserve">Alles Formeln. Leer, solange für den Monat kein Umsatz eingetragen ist.</t>
  </si>
  <si>
    <t xml:space="preserve">Definition</t>
  </si>
  <si>
    <t xml:space="preserve">Rohertrag</t>
  </si>
  <si>
    <t xml:space="preserve">Umsatz − Materialaufwand</t>
  </si>
  <si>
    <t xml:space="preserve">Rohertrag ÷ Umsatz</t>
  </si>
  <si>
    <t xml:space="preserve">Rohertrag − Personal − sonstige Aufwendungen</t>
  </si>
  <si>
    <t xml:space="preserve">EBITDA ÷ Umsatz</t>
  </si>
  <si>
    <t xml:space="preserve">EBITDA − Abschreibungen − Zinsen − Steuern</t>
  </si>
  <si>
    <t xml:space="preserve">(Umsatz ÷ Umsatz Vormonat) − 1</t>
  </si>
  <si>
    <t xml:space="preserve">Bankbestand − Bankbestand Vormonat</t>
  </si>
  <si>
    <t xml:space="preserve">Bankbestand ÷ Abfluss des Monats (nur bei Abfluss)</t>
  </si>
  <si>
    <t xml:space="preserve">Forderungen ÷ Umsatz × 30</t>
  </si>
  <si>
    <t xml:space="preserve">Verbindlichkeiten ÷ (Material + sonstige Aufw.) × 30</t>
  </si>
  <si>
    <t xml:space="preserve">Umsatz × 12 ÷ FTE</t>
  </si>
  <si>
    <t xml:space="preserve">Verlorene Kunden ÷ Kunden Vormonat</t>
  </si>
  <si>
    <t xml:space="preserve">Plan-Ist Umsatz</t>
  </si>
  <si>
    <t xml:space="preserve">Umsatz − Plan-Umsatz</t>
  </si>
  <si>
    <t xml:space="preserve">Plan-Ist EBITDA</t>
  </si>
  <si>
    <t xml:space="preserve">EBITDA − Plan-EBITDA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</si>
</sst>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&quot;Monat &quot;0"/>
    <numFmt numFmtId="167" formatCode="#,##0&quot; €&quot;;\-#,##0&quot; €&quot;;\-"/>
    <numFmt numFmtId="168" formatCode="0.0%;\-0.0%;\-"/>
    <numFmt numFmtId="169" formatCode="\+0.0&quot; Pp&quot;;\-0.0&quot; Pp&quot;;\-"/>
    <numFmt numFmtId="170" formatCode="0.0"/>
    <numFmt numFmtId="171" formatCode="0&quot; Tage&quot;;\-0&quot; Tage&quot;;\-"/>
    <numFmt numFmtId="172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0F2B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9"/>
      <color rgb="FF20528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205284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0F2B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20528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45" hidden="false" customHeight="true" outlineLevel="0" collapsed="false">
      <c r="B6" s="5" t="s">
        <v>4</v>
      </c>
    </row>
    <row r="8" customFormat="false" ht="15" hidden="false" customHeight="false" outlineLevel="0" collapsed="false">
      <c r="A8" s="4" t="s">
        <v>5</v>
      </c>
    </row>
    <row r="9" customFormat="false" ht="30" hidden="false" customHeight="true" outlineLevel="0" collapsed="false">
      <c r="A9" s="6" t="n">
        <v>1</v>
      </c>
      <c r="B9" s="5" t="s">
        <v>6</v>
      </c>
    </row>
    <row r="10" customFormat="false" ht="15.75" hidden="false" customHeight="true" outlineLevel="0" collapsed="false">
      <c r="A10" s="6" t="n">
        <v>2</v>
      </c>
      <c r="B10" s="5" t="s">
        <v>7</v>
      </c>
    </row>
    <row r="11" customFormat="false" ht="30" hidden="false" customHeight="true" outlineLevel="0" collapsed="false">
      <c r="A11" s="6" t="n">
        <v>3</v>
      </c>
      <c r="B11" s="5" t="s">
        <v>8</v>
      </c>
    </row>
    <row r="12" customFormat="false" ht="15.75" hidden="false" customHeight="true" outlineLevel="0" collapsed="false">
      <c r="A12" s="6" t="n">
        <v>4</v>
      </c>
      <c r="B12" s="5" t="s">
        <v>9</v>
      </c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B15" s="7" t="s">
        <v>11</v>
      </c>
    </row>
    <row r="16" customFormat="false" ht="15" hidden="false" customHeight="false" outlineLevel="0" collapsed="false">
      <c r="B16" s="6" t="s">
        <v>12</v>
      </c>
    </row>
    <row r="17" customFormat="false" ht="15" hidden="false" customHeight="false" outlineLevel="0" collapsed="false">
      <c r="B17" s="8" t="s">
        <v>13</v>
      </c>
    </row>
    <row r="19" customFormat="false" ht="15" hidden="false" customHeight="false" outlineLevel="0" collapsed="false">
      <c r="A19" s="4" t="s">
        <v>14</v>
      </c>
    </row>
    <row r="20" customFormat="false" ht="15.75" hidden="false" customHeight="true" outlineLevel="0" collapsed="false">
      <c r="B20" s="5" t="s">
        <v>15</v>
      </c>
    </row>
    <row r="21" customFormat="false" ht="15.75" hidden="false" customHeight="true" outlineLevel="0" collapsed="false">
      <c r="B21" s="5" t="s">
        <v>16</v>
      </c>
    </row>
    <row r="22" customFormat="false" ht="30" hidden="false" customHeight="true" outlineLevel="0" collapsed="false">
      <c r="B22" s="5" t="s">
        <v>17</v>
      </c>
    </row>
    <row r="24" customFormat="false" ht="15" hidden="false" customHeight="false" outlineLevel="0" collapsed="false">
      <c r="A24" s="4" t="s">
        <v>18</v>
      </c>
    </row>
    <row r="25" customFormat="false" ht="30" hidden="false" customHeight="true" outlineLevel="0" collapsed="false">
      <c r="B25" s="5" t="s">
        <v>19</v>
      </c>
    </row>
    <row r="26" customFormat="false" ht="30" hidden="false" customHeight="true" outlineLevel="0" collapsed="false">
      <c r="B26" s="5" t="s">
        <v>20</v>
      </c>
    </row>
    <row r="27" customFormat="false" ht="30" hidden="false" customHeight="true" outlineLevel="0" collapsed="false">
      <c r="B27" s="5" t="s">
        <v>21</v>
      </c>
    </row>
    <row r="29" customFormat="false" ht="15" hidden="false" customHeight="false" outlineLevel="0" collapsed="false">
      <c r="B29" s="2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5" min="2" style="0" width="13"/>
    <col collapsed="false" customWidth="true" hidden="false" outlineLevel="0" max="7" min="6" style="0" width="14"/>
    <col collapsed="false" customWidth="true" hidden="false" outlineLevel="0" max="8" min="8" style="0" width="52"/>
  </cols>
  <sheetData>
    <row r="1" customFormat="false" ht="19.7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25</v>
      </c>
      <c r="B5" s="9" t="s">
        <v>26</v>
      </c>
      <c r="C5" s="10" t="n">
        <f aca="false">MATCH(B5,{"Jan","Feb","Mär","Apr","Mai","Jun","Jul","Aug","Sep","Okt","Nov","Dez"},0)</f>
        <v>9</v>
      </c>
      <c r="D5" s="11" t="str">
        <f aca="false">Eingaben!B5</f>
        <v>2026</v>
      </c>
    </row>
    <row r="7" customFormat="false" ht="15" hidden="false" customHeight="false" outlineLevel="0" collapsed="false">
      <c r="A7" s="12" t="s">
        <v>27</v>
      </c>
      <c r="B7" s="12" t="s">
        <v>28</v>
      </c>
      <c r="C7" s="12" t="s">
        <v>29</v>
      </c>
      <c r="D7" s="12" t="s">
        <v>30</v>
      </c>
      <c r="E7" s="12" t="s">
        <v>31</v>
      </c>
      <c r="F7" s="12" t="s">
        <v>32</v>
      </c>
      <c r="G7" s="12" t="s">
        <v>33</v>
      </c>
      <c r="H7" s="12" t="s">
        <v>34</v>
      </c>
    </row>
    <row r="8" customFormat="false" ht="23.85" hidden="false" customHeight="false" outlineLevel="0" collapsed="false">
      <c r="A8" s="6" t="s">
        <v>35</v>
      </c>
      <c r="B8" s="13" t="n">
        <f aca="false">INDEX(KPIs!$C$8:$N$8,$C$5)</f>
        <v>288000</v>
      </c>
      <c r="C8" s="13" t="n">
        <f aca="false">IF($C$5=1,"",INDEX(KPIs!$C$8:$N$8,$C$5-1))</f>
        <v>273000</v>
      </c>
      <c r="D8" s="14" t="n">
        <f aca="false">IFERROR(B8-C8,"")</f>
        <v>15000</v>
      </c>
      <c r="E8" s="13" t="n">
        <f aca="false">INDEX(Eingaben!$B$25:$M$25,$C$5)</f>
        <v>291000</v>
      </c>
      <c r="F8" s="13" t="n">
        <f aca="true">SUM(OFFSET(KPIs!$C$8,0,0,1,$C$5))</f>
        <v>2232000</v>
      </c>
      <c r="G8" s="13" t="n">
        <f aca="true">SUM(OFFSET(Eingaben!$B$25,0,0,1,$C$5))</f>
        <v>2277000</v>
      </c>
      <c r="H8" s="15" t="s">
        <v>36</v>
      </c>
    </row>
    <row r="9" customFormat="false" ht="15" hidden="false" customHeight="false" outlineLevel="0" collapsed="false">
      <c r="A9" s="6" t="s">
        <v>37</v>
      </c>
      <c r="B9" s="16" t="n">
        <f aca="false">INDEX(KPIs!$C$10:$N$10,$C$5)</f>
        <v>0.784722222222222</v>
      </c>
      <c r="C9" s="16" t="n">
        <f aca="false">IF($C$5=1,"",INDEX(KPIs!$C$10:$N$10,$C$5-1))</f>
        <v>0.77985347985348</v>
      </c>
      <c r="D9" s="17" t="n">
        <f aca="false">IFERROR((B9-C9)*100,"")</f>
        <v>0.486874236874235</v>
      </c>
      <c r="H9" s="15"/>
    </row>
    <row r="10" customFormat="false" ht="15" hidden="false" customHeight="false" outlineLevel="0" collapsed="false">
      <c r="A10" s="6" t="s">
        <v>38</v>
      </c>
      <c r="B10" s="13" t="n">
        <f aca="false">INDEX(KPIs!$C$11:$N$11,$C$5)</f>
        <v>48000</v>
      </c>
      <c r="C10" s="13" t="n">
        <f aca="false">IF($C$5=1,"",INDEX(KPIs!$C$11:$N$11,$C$5-1))</f>
        <v>37900</v>
      </c>
      <c r="D10" s="14" t="n">
        <f aca="false">IFERROR(B10-C10,"")</f>
        <v>10100</v>
      </c>
      <c r="E10" s="13" t="n">
        <f aca="false">INDEX(Eingaben!$B$26:$M$26,$C$5)</f>
        <v>42000</v>
      </c>
      <c r="F10" s="13" t="n">
        <f aca="true">SUM(OFFSET(KPIs!$C$11,0,0,1,$C$5))</f>
        <v>210900</v>
      </c>
      <c r="G10" s="13" t="n">
        <f aca="true">SUM(OFFSET(Eingaben!$B$26,0,0,1,$C$5))</f>
        <v>288000</v>
      </c>
      <c r="H10" s="15"/>
    </row>
    <row r="11" customFormat="false" ht="15" hidden="false" customHeight="false" outlineLevel="0" collapsed="false">
      <c r="A11" s="6" t="s">
        <v>39</v>
      </c>
      <c r="B11" s="16" t="n">
        <f aca="false">INDEX(KPIs!$C$12:$N$12,$C$5)</f>
        <v>0.166666666666667</v>
      </c>
      <c r="C11" s="16" t="n">
        <f aca="false">IF($C$5=1,"",INDEX(KPIs!$C$12:$N$12,$C$5-1))</f>
        <v>0.138827838827839</v>
      </c>
      <c r="D11" s="17" t="n">
        <f aca="false">IFERROR((B11-C11)*100,"")</f>
        <v>2.78388278388278</v>
      </c>
      <c r="H11" s="15"/>
    </row>
    <row r="12" customFormat="false" ht="15" hidden="false" customHeight="false" outlineLevel="0" collapsed="false">
      <c r="A12" s="6" t="s">
        <v>40</v>
      </c>
      <c r="B12" s="13" t="n">
        <f aca="false">INDEX(KPIs!$C$13:$N$13,$C$5)</f>
        <v>39300</v>
      </c>
      <c r="C12" s="13" t="n">
        <f aca="false">IF($C$5=1,"",INDEX(KPIs!$C$13:$N$13,$C$5-1))</f>
        <v>32200</v>
      </c>
      <c r="D12" s="14" t="n">
        <f aca="false">IFERROR(B12-C12,"")</f>
        <v>7100</v>
      </c>
      <c r="F12" s="13" t="n">
        <f aca="true">SUM(OFFSET(KPIs!$C$13,0,0,1,$C$5))</f>
        <v>150600</v>
      </c>
      <c r="H12" s="15"/>
    </row>
    <row r="13" customFormat="false" ht="15" hidden="false" customHeight="false" outlineLevel="0" collapsed="false">
      <c r="A13" s="6" t="s">
        <v>41</v>
      </c>
      <c r="B13" s="16" t="n">
        <f aca="false">INDEX(KPIs!$C$14:$N$14,$C$5)</f>
        <v>0.054945054945055</v>
      </c>
      <c r="C13" s="16" t="n">
        <f aca="false">IF($C$5=1,"",INDEX(KPIs!$C$14:$N$14,$C$5-1))</f>
        <v>0.0340909090909092</v>
      </c>
      <c r="D13" s="17" t="n">
        <f aca="false">IFERROR((B13-C13)*100,"")</f>
        <v>2.08541458541458</v>
      </c>
      <c r="H13" s="15"/>
    </row>
    <row r="14" customFormat="false" ht="15" hidden="false" customHeight="false" outlineLevel="0" collapsed="false">
      <c r="A14" s="6" t="s">
        <v>42</v>
      </c>
      <c r="B14" s="13" t="n">
        <f aca="false">INDEX(KPIs!$C$15:$N$15,$C$5)</f>
        <v>-14000</v>
      </c>
      <c r="C14" s="13" t="n">
        <f aca="false">IF($C$5=1,"",INDEX(KPIs!$C$15:$N$15,$C$5-1))</f>
        <v>-14000</v>
      </c>
      <c r="D14" s="14" t="n">
        <f aca="false">IFERROR(B14-C14,"")</f>
        <v>0</v>
      </c>
      <c r="F14" s="13" t="n">
        <f aca="true">SUM(OFFSET(KPIs!$C$15,0,0,1,$C$5))</f>
        <v>-122000</v>
      </c>
      <c r="H14" s="15"/>
    </row>
    <row r="15" customFormat="false" ht="15" hidden="false" customHeight="false" outlineLevel="0" collapsed="false">
      <c r="A15" s="6" t="s">
        <v>43</v>
      </c>
      <c r="B15" s="18" t="n">
        <f aca="false">INDEX(KPIs!$C$16:$N$16,$C$5)</f>
        <v>37</v>
      </c>
      <c r="C15" s="18" t="n">
        <f aca="false">IF($C$5=1,"",INDEX(KPIs!$C$16:$N$16,$C$5-1))</f>
        <v>38</v>
      </c>
      <c r="D15" s="19" t="n">
        <f aca="false">IFERROR(B15-C15,"")</f>
        <v>-1</v>
      </c>
      <c r="H15" s="15"/>
    </row>
    <row r="16" customFormat="false" ht="15" hidden="false" customHeight="false" outlineLevel="0" collapsed="false">
      <c r="A16" s="6" t="s">
        <v>44</v>
      </c>
      <c r="B16" s="20" t="n">
        <f aca="false">INDEX(KPIs!$C$17:$N$17,$C$5)</f>
        <v>30.7291666666667</v>
      </c>
      <c r="C16" s="20" t="n">
        <f aca="false">IF($C$5=1,"",INDEX(KPIs!$C$17:$N$17,$C$5-1))</f>
        <v>31.8681318681319</v>
      </c>
      <c r="D16" s="21" t="n">
        <f aca="false">IFERROR(B16-C16,"")</f>
        <v>-1.1389652014652</v>
      </c>
      <c r="H16" s="15"/>
    </row>
    <row r="17" customFormat="false" ht="15" hidden="false" customHeight="false" outlineLevel="0" collapsed="false">
      <c r="A17" s="6" t="s">
        <v>45</v>
      </c>
      <c r="B17" s="20" t="n">
        <f aca="false">INDEX(KPIs!$C$18:$N$18,$C$5)</f>
        <v>20.2777777777778</v>
      </c>
      <c r="C17" s="20" t="n">
        <f aca="false">IF($C$5=1,"",INDEX(KPIs!$C$18:$N$18,$C$5-1))</f>
        <v>19.6608615948671</v>
      </c>
      <c r="D17" s="21" t="n">
        <f aca="false">IFERROR(B17-C17,"")</f>
        <v>0.616916182910682</v>
      </c>
      <c r="H17" s="15"/>
    </row>
    <row r="18" customFormat="false" ht="15" hidden="false" customHeight="false" outlineLevel="0" collapsed="false">
      <c r="A18" s="6" t="s">
        <v>46</v>
      </c>
      <c r="B18" s="13" t="n">
        <f aca="false">INDEX(KPIs!$C$19:$N$19,$C$5)</f>
        <v>132923.076923077</v>
      </c>
      <c r="C18" s="13" t="n">
        <f aca="false">IF($C$5=1,"",INDEX(KPIs!$C$19:$N$19,$C$5-1))</f>
        <v>131040</v>
      </c>
      <c r="D18" s="14" t="n">
        <f aca="false">IFERROR(B18-C18,"")</f>
        <v>1883.07692307694</v>
      </c>
      <c r="H18" s="15"/>
    </row>
    <row r="19" customFormat="false" ht="15" hidden="false" customHeight="false" outlineLevel="0" collapsed="false">
      <c r="A19" s="6" t="s">
        <v>47</v>
      </c>
      <c r="B19" s="16" t="n">
        <f aca="false">INDEX(KPIs!$C$20:$N$20,$C$5)</f>
        <v>0.0178571428571429</v>
      </c>
      <c r="C19" s="16" t="n">
        <f aca="false">IF($C$5=1,"",INDEX(KPIs!$C$20:$N$20,$C$5-1))</f>
        <v>0.024390243902439</v>
      </c>
      <c r="D19" s="17" t="n">
        <f aca="false">IFERROR((B19-C19)*100,"")</f>
        <v>-0.653310104529617</v>
      </c>
      <c r="H19" s="15"/>
    </row>
    <row r="21" customFormat="false" ht="15" hidden="false" customHeight="false" outlineLevel="0" collapsed="false">
      <c r="A21" s="4" t="s">
        <v>48</v>
      </c>
    </row>
    <row r="22" customFormat="false" ht="15" hidden="false" customHeight="false" outlineLevel="0" collapsed="false">
      <c r="A22" s="22" t="s">
        <v>49</v>
      </c>
      <c r="B22" s="22"/>
      <c r="C22" s="22"/>
      <c r="D22" s="22"/>
      <c r="E22" s="22"/>
      <c r="F22" s="22"/>
      <c r="G22" s="22"/>
      <c r="H22" s="22"/>
    </row>
    <row r="23" customFormat="false" ht="15" hidden="false" customHeight="false" outlineLevel="0" collapsed="false">
      <c r="A23" s="22"/>
      <c r="B23" s="22"/>
      <c r="C23" s="22"/>
      <c r="D23" s="22"/>
      <c r="E23" s="22"/>
      <c r="F23" s="22"/>
      <c r="G23" s="22"/>
      <c r="H23" s="22"/>
    </row>
    <row r="24" customFormat="false" ht="15" hidden="false" customHeight="false" outlineLevel="0" collapsed="false">
      <c r="A24" s="22"/>
      <c r="B24" s="22"/>
      <c r="C24" s="22"/>
      <c r="D24" s="22"/>
      <c r="E24" s="22"/>
      <c r="F24" s="22"/>
      <c r="G24" s="22"/>
      <c r="H24" s="22"/>
    </row>
    <row r="25" customFormat="false" ht="15" hidden="false" customHeight="false" outlineLevel="0" collapsed="false">
      <c r="A25" s="4" t="s">
        <v>50</v>
      </c>
    </row>
    <row r="26" customFormat="false" ht="15" hidden="false" customHeight="false" outlineLevel="0" collapsed="false">
      <c r="A26" s="22"/>
      <c r="B26" s="22"/>
      <c r="C26" s="22"/>
      <c r="D26" s="22"/>
      <c r="E26" s="22"/>
      <c r="F26" s="22"/>
      <c r="G26" s="22"/>
      <c r="H26" s="22"/>
    </row>
    <row r="27" customFormat="false" ht="15" hidden="false" customHeight="false" outlineLevel="0" collapsed="false">
      <c r="A27" s="22"/>
      <c r="B27" s="22"/>
      <c r="C27" s="22"/>
      <c r="D27" s="22"/>
      <c r="E27" s="22"/>
      <c r="F27" s="22"/>
      <c r="G27" s="22"/>
      <c r="H27" s="22"/>
    </row>
    <row r="28" customFormat="false" ht="15" hidden="false" customHeight="false" outlineLevel="0" collapsed="false">
      <c r="A28" s="22"/>
      <c r="B28" s="22"/>
      <c r="C28" s="22"/>
      <c r="D28" s="22"/>
      <c r="E28" s="22"/>
      <c r="F28" s="22"/>
      <c r="G28" s="22"/>
      <c r="H28" s="22"/>
    </row>
    <row r="29" customFormat="false" ht="15" hidden="false" customHeight="false" outlineLevel="0" collapsed="false">
      <c r="A29" s="4" t="s">
        <v>51</v>
      </c>
    </row>
    <row r="30" customFormat="false" ht="15" hidden="false" customHeight="false" outlineLevel="0" collapsed="false">
      <c r="A30" s="22"/>
      <c r="B30" s="22"/>
      <c r="C30" s="22"/>
      <c r="D30" s="22"/>
      <c r="E30" s="22"/>
      <c r="F30" s="22"/>
      <c r="G30" s="22"/>
      <c r="H30" s="22"/>
    </row>
    <row r="31" customFormat="false" ht="15" hidden="false" customHeight="false" outlineLevel="0" collapsed="false">
      <c r="A31" s="22"/>
      <c r="B31" s="22"/>
      <c r="C31" s="22"/>
      <c r="D31" s="22"/>
      <c r="E31" s="22"/>
      <c r="F31" s="22"/>
      <c r="G31" s="22"/>
      <c r="H31" s="22"/>
    </row>
  </sheetData>
  <mergeCells count="8">
    <mergeCell ref="A22:H22"/>
    <mergeCell ref="A23:H23"/>
    <mergeCell ref="A24:H24"/>
    <mergeCell ref="A26:H26"/>
    <mergeCell ref="A27:H27"/>
    <mergeCell ref="A28:H28"/>
    <mergeCell ref="A30:H30"/>
    <mergeCell ref="A31:H31"/>
  </mergeCells>
  <dataValidations count="1">
    <dataValidation allowBlank="false" errorStyle="stop" operator="between" showDropDown="false" showErrorMessage="false" showInputMessage="false" sqref="B5" type="list">
      <formula1>"Jan,Feb,Mär,Apr,Mai,Jun,Jul,Aug,Sep,Okt,Nov,Dez"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3" min="2" style="0" width="11"/>
  </cols>
  <sheetData>
    <row r="1" customFormat="false" ht="19.7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6" t="s">
        <v>54</v>
      </c>
      <c r="B5" s="9" t="s">
        <v>55</v>
      </c>
    </row>
    <row r="7" customFormat="false" ht="15" hidden="false" customHeight="false" outlineLevel="0" collapsed="false">
      <c r="A7" s="12" t="s">
        <v>56</v>
      </c>
      <c r="B7" s="12" t="s">
        <v>57</v>
      </c>
      <c r="C7" s="12" t="s">
        <v>58</v>
      </c>
      <c r="D7" s="12" t="s">
        <v>59</v>
      </c>
      <c r="E7" s="12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26</v>
      </c>
      <c r="K7" s="12" t="s">
        <v>65</v>
      </c>
      <c r="L7" s="12" t="s">
        <v>66</v>
      </c>
      <c r="M7" s="12" t="s">
        <v>67</v>
      </c>
    </row>
    <row r="8" customFormat="false" ht="15" hidden="false" customHeight="false" outlineLevel="0" collapsed="false">
      <c r="A8" s="6" t="s">
        <v>68</v>
      </c>
      <c r="B8" s="23" t="n">
        <v>210000</v>
      </c>
      <c r="C8" s="23" t="n">
        <v>219000</v>
      </c>
      <c r="D8" s="23" t="n">
        <v>234000</v>
      </c>
      <c r="E8" s="23" t="n">
        <v>237000</v>
      </c>
      <c r="F8" s="23" t="n">
        <v>246000</v>
      </c>
      <c r="G8" s="23" t="n">
        <v>261000</v>
      </c>
      <c r="H8" s="23" t="n">
        <v>264000</v>
      </c>
      <c r="I8" s="23" t="n">
        <v>273000</v>
      </c>
      <c r="J8" s="23" t="n">
        <v>288000</v>
      </c>
      <c r="K8" s="23"/>
      <c r="L8" s="23"/>
      <c r="M8" s="23"/>
    </row>
    <row r="9" customFormat="false" ht="15" hidden="false" customHeight="false" outlineLevel="0" collapsed="false">
      <c r="A9" s="6" t="s">
        <v>69</v>
      </c>
      <c r="B9" s="23" t="n">
        <v>46200</v>
      </c>
      <c r="C9" s="23" t="n">
        <v>48200</v>
      </c>
      <c r="D9" s="23" t="n">
        <v>50200</v>
      </c>
      <c r="E9" s="23" t="n">
        <v>52100</v>
      </c>
      <c r="F9" s="23" t="n">
        <v>54100</v>
      </c>
      <c r="G9" s="23" t="n">
        <v>56100</v>
      </c>
      <c r="H9" s="23" t="n">
        <v>58100</v>
      </c>
      <c r="I9" s="23" t="n">
        <v>60100</v>
      </c>
      <c r="J9" s="23" t="n">
        <v>62000</v>
      </c>
      <c r="K9" s="23"/>
      <c r="L9" s="23"/>
      <c r="M9" s="23"/>
    </row>
    <row r="10" customFormat="false" ht="15" hidden="false" customHeight="false" outlineLevel="0" collapsed="false">
      <c r="A10" s="6" t="s">
        <v>70</v>
      </c>
      <c r="B10" s="23" t="n">
        <v>118000</v>
      </c>
      <c r="C10" s="23" t="n">
        <v>118000</v>
      </c>
      <c r="D10" s="23" t="n">
        <v>118000</v>
      </c>
      <c r="E10" s="23" t="n">
        <v>118000</v>
      </c>
      <c r="F10" s="23" t="n">
        <v>126000</v>
      </c>
      <c r="G10" s="23" t="n">
        <v>126000</v>
      </c>
      <c r="H10" s="23" t="n">
        <v>126000</v>
      </c>
      <c r="I10" s="23" t="n">
        <v>126000</v>
      </c>
      <c r="J10" s="23" t="n">
        <v>132000</v>
      </c>
      <c r="K10" s="23"/>
      <c r="L10" s="23"/>
      <c r="M10" s="23"/>
    </row>
    <row r="11" customFormat="false" ht="15" hidden="false" customHeight="false" outlineLevel="0" collapsed="false">
      <c r="A11" s="6" t="s">
        <v>71</v>
      </c>
      <c r="B11" s="23" t="n">
        <v>46000</v>
      </c>
      <c r="C11" s="23" t="n">
        <v>49000</v>
      </c>
      <c r="D11" s="23" t="n">
        <v>46000</v>
      </c>
      <c r="E11" s="23" t="n">
        <v>49000</v>
      </c>
      <c r="F11" s="23" t="n">
        <v>46000</v>
      </c>
      <c r="G11" s="23" t="n">
        <v>49000</v>
      </c>
      <c r="H11" s="23" t="n">
        <v>46000</v>
      </c>
      <c r="I11" s="23" t="n">
        <v>49000</v>
      </c>
      <c r="J11" s="23" t="n">
        <v>46000</v>
      </c>
      <c r="K11" s="23"/>
      <c r="L11" s="23"/>
      <c r="M11" s="23"/>
    </row>
    <row r="12" customFormat="false" ht="15" hidden="false" customHeight="false" outlineLevel="0" collapsed="false">
      <c r="A12" s="6" t="s">
        <v>72</v>
      </c>
      <c r="B12" s="23" t="n">
        <v>4500</v>
      </c>
      <c r="C12" s="23" t="n">
        <v>4500</v>
      </c>
      <c r="D12" s="23" t="n">
        <v>4500</v>
      </c>
      <c r="E12" s="23" t="n">
        <v>4500</v>
      </c>
      <c r="F12" s="23" t="n">
        <v>4500</v>
      </c>
      <c r="G12" s="23" t="n">
        <v>4500</v>
      </c>
      <c r="H12" s="23" t="n">
        <v>4500</v>
      </c>
      <c r="I12" s="23" t="n">
        <v>4500</v>
      </c>
      <c r="J12" s="23" t="n">
        <v>4500</v>
      </c>
      <c r="K12" s="23"/>
      <c r="L12" s="23"/>
      <c r="M12" s="23"/>
    </row>
    <row r="13" customFormat="false" ht="15" hidden="false" customHeight="false" outlineLevel="0" collapsed="false">
      <c r="A13" s="6" t="s">
        <v>73</v>
      </c>
      <c r="B13" s="23" t="n">
        <v>1200</v>
      </c>
      <c r="C13" s="23" t="n">
        <v>1200</v>
      </c>
      <c r="D13" s="23" t="n">
        <v>1200</v>
      </c>
      <c r="E13" s="23" t="n">
        <v>1200</v>
      </c>
      <c r="F13" s="23" t="n">
        <v>1200</v>
      </c>
      <c r="G13" s="23" t="n">
        <v>1200</v>
      </c>
      <c r="H13" s="23" t="n">
        <v>1200</v>
      </c>
      <c r="I13" s="23" t="n">
        <v>1200</v>
      </c>
      <c r="J13" s="23" t="n">
        <v>1200</v>
      </c>
      <c r="K13" s="23"/>
      <c r="L13" s="23"/>
      <c r="M13" s="23"/>
    </row>
    <row r="14" customFormat="false" ht="15" hidden="false" customHeight="false" outlineLevel="0" collapsed="false">
      <c r="A14" s="6" t="s">
        <v>74</v>
      </c>
      <c r="B14" s="23" t="n">
        <v>0</v>
      </c>
      <c r="C14" s="23" t="n">
        <v>0</v>
      </c>
      <c r="D14" s="23" t="n">
        <v>3000</v>
      </c>
      <c r="E14" s="23" t="n">
        <v>0</v>
      </c>
      <c r="F14" s="23" t="n">
        <v>0</v>
      </c>
      <c r="G14" s="23" t="n">
        <v>3000</v>
      </c>
      <c r="H14" s="23" t="n">
        <v>0</v>
      </c>
      <c r="I14" s="23" t="n">
        <v>0</v>
      </c>
      <c r="J14" s="23" t="n">
        <v>3000</v>
      </c>
      <c r="K14" s="23"/>
      <c r="L14" s="23"/>
      <c r="M14" s="23"/>
    </row>
    <row r="16" customFormat="false" ht="15" hidden="false" customHeight="false" outlineLevel="0" collapsed="false">
      <c r="A16" s="6" t="s">
        <v>75</v>
      </c>
      <c r="B16" s="23" t="n">
        <v>640000</v>
      </c>
      <c r="C16" s="23" t="n">
        <v>626000</v>
      </c>
      <c r="D16" s="23" t="n">
        <v>612000</v>
      </c>
      <c r="E16" s="23" t="n">
        <v>598000</v>
      </c>
      <c r="F16" s="23" t="n">
        <v>584000</v>
      </c>
      <c r="G16" s="23" t="n">
        <v>570000</v>
      </c>
      <c r="H16" s="23" t="n">
        <v>546000</v>
      </c>
      <c r="I16" s="23" t="n">
        <v>532000</v>
      </c>
      <c r="J16" s="23" t="n">
        <v>518000</v>
      </c>
      <c r="K16" s="23"/>
      <c r="L16" s="23"/>
      <c r="M16" s="23"/>
    </row>
    <row r="17" customFormat="false" ht="15" hidden="false" customHeight="false" outlineLevel="0" collapsed="false">
      <c r="A17" s="6" t="s">
        <v>76</v>
      </c>
      <c r="B17" s="23" t="n">
        <v>255000</v>
      </c>
      <c r="C17" s="23" t="n">
        <v>260000</v>
      </c>
      <c r="D17" s="23" t="n">
        <v>265000</v>
      </c>
      <c r="E17" s="23" t="n">
        <v>270000</v>
      </c>
      <c r="F17" s="23" t="n">
        <v>275000</v>
      </c>
      <c r="G17" s="23" t="n">
        <v>280000</v>
      </c>
      <c r="H17" s="23" t="n">
        <v>285000</v>
      </c>
      <c r="I17" s="23" t="n">
        <v>290000</v>
      </c>
      <c r="J17" s="23" t="n">
        <v>295000</v>
      </c>
      <c r="K17" s="23"/>
      <c r="L17" s="23"/>
      <c r="M17" s="23"/>
    </row>
    <row r="18" customFormat="false" ht="15" hidden="false" customHeight="false" outlineLevel="0" collapsed="false">
      <c r="A18" s="6" t="s">
        <v>77</v>
      </c>
      <c r="B18" s="23" t="n">
        <v>61000</v>
      </c>
      <c r="C18" s="23" t="n">
        <v>62500</v>
      </c>
      <c r="D18" s="23" t="n">
        <v>64000</v>
      </c>
      <c r="E18" s="23" t="n">
        <v>65500</v>
      </c>
      <c r="F18" s="23" t="n">
        <v>67000</v>
      </c>
      <c r="G18" s="23" t="n">
        <v>68500</v>
      </c>
      <c r="H18" s="23" t="n">
        <v>70000</v>
      </c>
      <c r="I18" s="23" t="n">
        <v>71500</v>
      </c>
      <c r="J18" s="23" t="n">
        <v>73000</v>
      </c>
      <c r="K18" s="23"/>
      <c r="L18" s="23"/>
      <c r="M18" s="23"/>
    </row>
    <row r="20" customFormat="false" ht="15" hidden="false" customHeight="false" outlineLevel="0" collapsed="false">
      <c r="A20" s="6" t="s">
        <v>78</v>
      </c>
      <c r="B20" s="24" t="n">
        <v>24</v>
      </c>
      <c r="C20" s="24" t="n">
        <v>24</v>
      </c>
      <c r="D20" s="24" t="n">
        <v>24</v>
      </c>
      <c r="E20" s="24" t="n">
        <v>24</v>
      </c>
      <c r="F20" s="24" t="n">
        <v>25</v>
      </c>
      <c r="G20" s="24" t="n">
        <v>25</v>
      </c>
      <c r="H20" s="24" t="n">
        <v>25</v>
      </c>
      <c r="I20" s="24" t="n">
        <v>25</v>
      </c>
      <c r="J20" s="24" t="n">
        <v>26</v>
      </c>
      <c r="K20" s="24"/>
      <c r="L20" s="24"/>
      <c r="M20" s="24"/>
    </row>
    <row r="21" customFormat="false" ht="15" hidden="false" customHeight="false" outlineLevel="0" collapsed="false">
      <c r="A21" s="6" t="s">
        <v>79</v>
      </c>
      <c r="B21" s="24" t="n">
        <v>140</v>
      </c>
      <c r="C21" s="24" t="n">
        <v>144</v>
      </c>
      <c r="D21" s="24" t="n">
        <v>148</v>
      </c>
      <c r="E21" s="24" t="n">
        <v>152</v>
      </c>
      <c r="F21" s="24" t="n">
        <v>156</v>
      </c>
      <c r="G21" s="24" t="n">
        <v>160</v>
      </c>
      <c r="H21" s="24" t="n">
        <v>164</v>
      </c>
      <c r="I21" s="24" t="n">
        <v>168</v>
      </c>
      <c r="J21" s="24" t="n">
        <v>172</v>
      </c>
      <c r="K21" s="24"/>
      <c r="L21" s="24"/>
      <c r="M21" s="24"/>
    </row>
    <row r="22" customFormat="false" ht="15" hidden="false" customHeight="false" outlineLevel="0" collapsed="false">
      <c r="A22" s="6" t="s">
        <v>80</v>
      </c>
      <c r="B22" s="24" t="n">
        <v>7</v>
      </c>
      <c r="C22" s="24" t="n">
        <v>8</v>
      </c>
      <c r="D22" s="24" t="n">
        <v>9</v>
      </c>
      <c r="E22" s="24" t="n">
        <v>7</v>
      </c>
      <c r="F22" s="24" t="n">
        <v>8</v>
      </c>
      <c r="G22" s="24" t="n">
        <v>9</v>
      </c>
      <c r="H22" s="24" t="n">
        <v>7</v>
      </c>
      <c r="I22" s="24" t="n">
        <v>8</v>
      </c>
      <c r="J22" s="24" t="n">
        <v>9</v>
      </c>
      <c r="K22" s="24"/>
      <c r="L22" s="24"/>
      <c r="M22" s="24"/>
    </row>
    <row r="23" customFormat="false" ht="15" hidden="false" customHeight="false" outlineLevel="0" collapsed="false">
      <c r="A23" s="6" t="s">
        <v>81</v>
      </c>
      <c r="B23" s="24" t="n">
        <v>3</v>
      </c>
      <c r="C23" s="24" t="n">
        <v>4</v>
      </c>
      <c r="D23" s="24" t="n">
        <v>3</v>
      </c>
      <c r="E23" s="24" t="n">
        <v>4</v>
      </c>
      <c r="F23" s="24" t="n">
        <v>3</v>
      </c>
      <c r="G23" s="24" t="n">
        <v>4</v>
      </c>
      <c r="H23" s="24" t="n">
        <v>3</v>
      </c>
      <c r="I23" s="24" t="n">
        <v>4</v>
      </c>
      <c r="J23" s="24" t="n">
        <v>3</v>
      </c>
      <c r="K23" s="24"/>
      <c r="L23" s="24"/>
      <c r="M23" s="24"/>
    </row>
    <row r="25" customFormat="false" ht="15" hidden="false" customHeight="false" outlineLevel="0" collapsed="false">
      <c r="A25" s="6" t="s">
        <v>82</v>
      </c>
      <c r="B25" s="23" t="n">
        <v>215000</v>
      </c>
      <c r="C25" s="23" t="n">
        <v>224500</v>
      </c>
      <c r="D25" s="23" t="n">
        <v>234000</v>
      </c>
      <c r="E25" s="23" t="n">
        <v>243500</v>
      </c>
      <c r="F25" s="23" t="n">
        <v>253000</v>
      </c>
      <c r="G25" s="23" t="n">
        <v>262500</v>
      </c>
      <c r="H25" s="23" t="n">
        <v>272000</v>
      </c>
      <c r="I25" s="23" t="n">
        <v>281500</v>
      </c>
      <c r="J25" s="23" t="n">
        <v>291000</v>
      </c>
      <c r="K25" s="23" t="n">
        <v>300500</v>
      </c>
      <c r="L25" s="23" t="n">
        <v>310000</v>
      </c>
      <c r="M25" s="23" t="n">
        <v>319500</v>
      </c>
    </row>
    <row r="26" customFormat="false" ht="15" hidden="false" customHeight="false" outlineLevel="0" collapsed="false">
      <c r="A26" s="6" t="s">
        <v>83</v>
      </c>
      <c r="B26" s="23" t="n">
        <v>22000</v>
      </c>
      <c r="C26" s="23" t="n">
        <v>24500</v>
      </c>
      <c r="D26" s="23" t="n">
        <v>27000</v>
      </c>
      <c r="E26" s="23" t="n">
        <v>29500</v>
      </c>
      <c r="F26" s="23" t="n">
        <v>32000</v>
      </c>
      <c r="G26" s="23" t="n">
        <v>34500</v>
      </c>
      <c r="H26" s="23" t="n">
        <v>37000</v>
      </c>
      <c r="I26" s="23" t="n">
        <v>39500</v>
      </c>
      <c r="J26" s="23" t="n">
        <v>42000</v>
      </c>
      <c r="K26" s="23" t="n">
        <v>44500</v>
      </c>
      <c r="L26" s="23" t="n">
        <v>47000</v>
      </c>
      <c r="M26" s="23" t="n">
        <v>49500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4"/>
    <col collapsed="false" customWidth="true" hidden="false" outlineLevel="0" max="14" min="3" style="0" width="11"/>
  </cols>
  <sheetData>
    <row r="1" customFormat="false" ht="19.7" hidden="false" customHeight="false" outlineLevel="0" collapsed="false">
      <c r="A1" s="1" t="s">
        <v>84</v>
      </c>
    </row>
    <row r="2" customFormat="false" ht="15" hidden="false" customHeight="false" outlineLevel="0" collapsed="false">
      <c r="A2" s="2" t="s">
        <v>85</v>
      </c>
    </row>
    <row r="3" customFormat="false" ht="15" hidden="false" customHeight="false" outlineLevel="0" collapsed="false">
      <c r="A3" s="3" t="s">
        <v>2</v>
      </c>
    </row>
    <row r="7" customFormat="false" ht="15" hidden="false" customHeight="false" outlineLevel="0" collapsed="false">
      <c r="A7" s="12" t="s">
        <v>27</v>
      </c>
      <c r="B7" s="12" t="s">
        <v>86</v>
      </c>
      <c r="C7" s="12" t="s">
        <v>57</v>
      </c>
      <c r="D7" s="12" t="s">
        <v>58</v>
      </c>
      <c r="E7" s="12" t="s">
        <v>59</v>
      </c>
      <c r="F7" s="12" t="s">
        <v>60</v>
      </c>
      <c r="G7" s="12" t="s">
        <v>61</v>
      </c>
      <c r="H7" s="12" t="s">
        <v>62</v>
      </c>
      <c r="I7" s="12" t="s">
        <v>63</v>
      </c>
      <c r="J7" s="12" t="s">
        <v>64</v>
      </c>
      <c r="K7" s="12" t="s">
        <v>26</v>
      </c>
      <c r="L7" s="12" t="s">
        <v>65</v>
      </c>
      <c r="M7" s="12" t="s">
        <v>66</v>
      </c>
      <c r="N7" s="12" t="s">
        <v>67</v>
      </c>
    </row>
    <row r="8" customFormat="false" ht="15" hidden="false" customHeight="false" outlineLevel="0" collapsed="false">
      <c r="A8" s="4" t="s">
        <v>35</v>
      </c>
      <c r="B8" s="2" t="s">
        <v>68</v>
      </c>
      <c r="C8" s="14" t="n">
        <f aca="false">IF(Eingaben!B8="","",Eingaben!B8)</f>
        <v>210000</v>
      </c>
      <c r="D8" s="14" t="n">
        <f aca="false">IF(Eingaben!C8="","",Eingaben!C8)</f>
        <v>219000</v>
      </c>
      <c r="E8" s="14" t="n">
        <f aca="false">IF(Eingaben!D8="","",Eingaben!D8)</f>
        <v>234000</v>
      </c>
      <c r="F8" s="14" t="n">
        <f aca="false">IF(Eingaben!E8="","",Eingaben!E8)</f>
        <v>237000</v>
      </c>
      <c r="G8" s="14" t="n">
        <f aca="false">IF(Eingaben!F8="","",Eingaben!F8)</f>
        <v>246000</v>
      </c>
      <c r="H8" s="14" t="n">
        <f aca="false">IF(Eingaben!G8="","",Eingaben!G8)</f>
        <v>261000</v>
      </c>
      <c r="I8" s="14" t="n">
        <f aca="false">IF(Eingaben!H8="","",Eingaben!H8)</f>
        <v>264000</v>
      </c>
      <c r="J8" s="14" t="n">
        <f aca="false">IF(Eingaben!I8="","",Eingaben!I8)</f>
        <v>273000</v>
      </c>
      <c r="K8" s="14" t="n">
        <f aca="false">IF(Eingaben!J8="","",Eingaben!J8)</f>
        <v>288000</v>
      </c>
      <c r="L8" s="14" t="str">
        <f aca="false">IF(Eingaben!K8="","",Eingaben!K8)</f>
        <v/>
      </c>
      <c r="M8" s="14" t="str">
        <f aca="false">IF(Eingaben!L8="","",Eingaben!L8)</f>
        <v/>
      </c>
      <c r="N8" s="14" t="str">
        <f aca="false">IF(Eingaben!M8="","",Eingaben!M8)</f>
        <v/>
      </c>
    </row>
    <row r="9" customFormat="false" ht="15" hidden="false" customHeight="false" outlineLevel="0" collapsed="false">
      <c r="A9" s="6" t="s">
        <v>87</v>
      </c>
      <c r="B9" s="2" t="s">
        <v>88</v>
      </c>
      <c r="C9" s="14" t="n">
        <f aca="false">IF(Eingaben!B8="","",Eingaben!B8-Eingaben!B9)</f>
        <v>163800</v>
      </c>
      <c r="D9" s="14" t="n">
        <f aca="false">IF(Eingaben!C8="","",Eingaben!C8-Eingaben!C9)</f>
        <v>170800</v>
      </c>
      <c r="E9" s="14" t="n">
        <f aca="false">IF(Eingaben!D8="","",Eingaben!D8-Eingaben!D9)</f>
        <v>183800</v>
      </c>
      <c r="F9" s="14" t="n">
        <f aca="false">IF(Eingaben!E8="","",Eingaben!E8-Eingaben!E9)</f>
        <v>184900</v>
      </c>
      <c r="G9" s="14" t="n">
        <f aca="false">IF(Eingaben!F8="","",Eingaben!F8-Eingaben!F9)</f>
        <v>191900</v>
      </c>
      <c r="H9" s="14" t="n">
        <f aca="false">IF(Eingaben!G8="","",Eingaben!G8-Eingaben!G9)</f>
        <v>204900</v>
      </c>
      <c r="I9" s="14" t="n">
        <f aca="false">IF(Eingaben!H8="","",Eingaben!H8-Eingaben!H9)</f>
        <v>205900</v>
      </c>
      <c r="J9" s="14" t="n">
        <f aca="false">IF(Eingaben!I8="","",Eingaben!I8-Eingaben!I9)</f>
        <v>212900</v>
      </c>
      <c r="K9" s="14" t="n">
        <f aca="false">IF(Eingaben!J8="","",Eingaben!J8-Eingaben!J9)</f>
        <v>226000</v>
      </c>
      <c r="L9" s="14" t="str">
        <f aca="false">IF(Eingaben!K8="","",Eingaben!K8-Eingaben!K9)</f>
        <v/>
      </c>
      <c r="M9" s="14" t="str">
        <f aca="false">IF(Eingaben!L8="","",Eingaben!L8-Eingaben!L9)</f>
        <v/>
      </c>
      <c r="N9" s="14" t="str">
        <f aca="false">IF(Eingaben!M8="","",Eingaben!M8-Eingaben!M9)</f>
        <v/>
      </c>
    </row>
    <row r="10" customFormat="false" ht="15" hidden="false" customHeight="false" outlineLevel="0" collapsed="false">
      <c r="A10" s="6" t="s">
        <v>37</v>
      </c>
      <c r="B10" s="2" t="s">
        <v>89</v>
      </c>
      <c r="C10" s="25" t="n">
        <f aca="false">IF(Eingaben!B8="","",IFERROR(C9/C8,""))</f>
        <v>0.78</v>
      </c>
      <c r="D10" s="25" t="n">
        <f aca="false">IF(Eingaben!C8="","",IFERROR(D9/D8,""))</f>
        <v>0.779908675799087</v>
      </c>
      <c r="E10" s="25" t="n">
        <f aca="false">IF(Eingaben!D8="","",IFERROR(E9/E8,""))</f>
        <v>0.785470085470086</v>
      </c>
      <c r="F10" s="25" t="n">
        <f aca="false">IF(Eingaben!E8="","",IFERROR(F9/F8,""))</f>
        <v>0.780168776371308</v>
      </c>
      <c r="G10" s="25" t="n">
        <f aca="false">IF(Eingaben!F8="","",IFERROR(G9/G8,""))</f>
        <v>0.780081300813008</v>
      </c>
      <c r="H10" s="25" t="n">
        <f aca="false">IF(Eingaben!G8="","",IFERROR(H9/H8,""))</f>
        <v>0.785057471264368</v>
      </c>
      <c r="I10" s="25" t="n">
        <f aca="false">IF(Eingaben!H8="","",IFERROR(I9/I8,""))</f>
        <v>0.779924242424242</v>
      </c>
      <c r="J10" s="25" t="n">
        <f aca="false">IF(Eingaben!I8="","",IFERROR(J9/J8,""))</f>
        <v>0.77985347985348</v>
      </c>
      <c r="K10" s="25" t="n">
        <f aca="false">IF(Eingaben!J8="","",IFERROR(K9/K8,""))</f>
        <v>0.784722222222222</v>
      </c>
      <c r="L10" s="25" t="str">
        <f aca="false">IF(Eingaben!K8="","",IFERROR(L9/L8,""))</f>
        <v/>
      </c>
      <c r="M10" s="25" t="str">
        <f aca="false">IF(Eingaben!L8="","",IFERROR(M9/M8,""))</f>
        <v/>
      </c>
      <c r="N10" s="25" t="str">
        <f aca="false">IF(Eingaben!M8="","",IFERROR(N9/N8,""))</f>
        <v/>
      </c>
    </row>
    <row r="11" customFormat="false" ht="15" hidden="false" customHeight="false" outlineLevel="0" collapsed="false">
      <c r="A11" s="4" t="s">
        <v>38</v>
      </c>
      <c r="B11" s="2" t="s">
        <v>90</v>
      </c>
      <c r="C11" s="14" t="n">
        <f aca="false">IF(Eingaben!B8="","",Eingaben!B8-Eingaben!B9-Eingaben!B10-Eingaben!B11)</f>
        <v>-200</v>
      </c>
      <c r="D11" s="14" t="n">
        <f aca="false">IF(Eingaben!C8="","",Eingaben!C8-Eingaben!C9-Eingaben!C10-Eingaben!C11)</f>
        <v>3800</v>
      </c>
      <c r="E11" s="14" t="n">
        <f aca="false">IF(Eingaben!D8="","",Eingaben!D8-Eingaben!D9-Eingaben!D10-Eingaben!D11)</f>
        <v>19800</v>
      </c>
      <c r="F11" s="14" t="n">
        <f aca="false">IF(Eingaben!E8="","",Eingaben!E8-Eingaben!E9-Eingaben!E10-Eingaben!E11)</f>
        <v>17900</v>
      </c>
      <c r="G11" s="14" t="n">
        <f aca="false">IF(Eingaben!F8="","",Eingaben!F8-Eingaben!F9-Eingaben!F10-Eingaben!F11)</f>
        <v>19900</v>
      </c>
      <c r="H11" s="14" t="n">
        <f aca="false">IF(Eingaben!G8="","",Eingaben!G8-Eingaben!G9-Eingaben!G10-Eingaben!G11)</f>
        <v>29900</v>
      </c>
      <c r="I11" s="14" t="n">
        <f aca="false">IF(Eingaben!H8="","",Eingaben!H8-Eingaben!H9-Eingaben!H10-Eingaben!H11)</f>
        <v>33900</v>
      </c>
      <c r="J11" s="14" t="n">
        <f aca="false">IF(Eingaben!I8="","",Eingaben!I8-Eingaben!I9-Eingaben!I10-Eingaben!I11)</f>
        <v>37900</v>
      </c>
      <c r="K11" s="14" t="n">
        <f aca="false">IF(Eingaben!J8="","",Eingaben!J8-Eingaben!J9-Eingaben!J10-Eingaben!J11)</f>
        <v>48000</v>
      </c>
      <c r="L11" s="14" t="str">
        <f aca="false">IF(Eingaben!K8="","",Eingaben!K8-Eingaben!K9-Eingaben!K10-Eingaben!K11)</f>
        <v/>
      </c>
      <c r="M11" s="14" t="str">
        <f aca="false">IF(Eingaben!L8="","",Eingaben!L8-Eingaben!L9-Eingaben!L10-Eingaben!L11)</f>
        <v/>
      </c>
      <c r="N11" s="14" t="str">
        <f aca="false">IF(Eingaben!M8="","",Eingaben!M8-Eingaben!M9-Eingaben!M10-Eingaben!M11)</f>
        <v/>
      </c>
    </row>
    <row r="12" customFormat="false" ht="15" hidden="false" customHeight="false" outlineLevel="0" collapsed="false">
      <c r="A12" s="6" t="s">
        <v>39</v>
      </c>
      <c r="B12" s="2" t="s">
        <v>91</v>
      </c>
      <c r="C12" s="25" t="n">
        <f aca="false">IF(Eingaben!B8="","",IFERROR(C11/C8,""))</f>
        <v>-0.000952380952380952</v>
      </c>
      <c r="D12" s="25" t="n">
        <f aca="false">IF(Eingaben!C8="","",IFERROR(D11/D8,""))</f>
        <v>0.017351598173516</v>
      </c>
      <c r="E12" s="25" t="n">
        <f aca="false">IF(Eingaben!D8="","",IFERROR(E11/E8,""))</f>
        <v>0.0846153846153846</v>
      </c>
      <c r="F12" s="25" t="n">
        <f aca="false">IF(Eingaben!E8="","",IFERROR(F11/F8,""))</f>
        <v>0.0755274261603376</v>
      </c>
      <c r="G12" s="25" t="n">
        <f aca="false">IF(Eingaben!F8="","",IFERROR(G11/G8,""))</f>
        <v>0.0808943089430894</v>
      </c>
      <c r="H12" s="25" t="n">
        <f aca="false">IF(Eingaben!G8="","",IFERROR(H11/H8,""))</f>
        <v>0.11455938697318</v>
      </c>
      <c r="I12" s="25" t="n">
        <f aca="false">IF(Eingaben!H8="","",IFERROR(I11/I8,""))</f>
        <v>0.128409090909091</v>
      </c>
      <c r="J12" s="25" t="n">
        <f aca="false">IF(Eingaben!I8="","",IFERROR(J11/J8,""))</f>
        <v>0.138827838827839</v>
      </c>
      <c r="K12" s="25" t="n">
        <f aca="false">IF(Eingaben!J8="","",IFERROR(K11/K8,""))</f>
        <v>0.166666666666667</v>
      </c>
      <c r="L12" s="25" t="str">
        <f aca="false">IF(Eingaben!K8="","",IFERROR(L11/L8,""))</f>
        <v/>
      </c>
      <c r="M12" s="25" t="str">
        <f aca="false">IF(Eingaben!L8="","",IFERROR(M11/M8,""))</f>
        <v/>
      </c>
      <c r="N12" s="25" t="str">
        <f aca="false">IF(Eingaben!M8="","",IFERROR(N11/N8,""))</f>
        <v/>
      </c>
    </row>
    <row r="13" customFormat="false" ht="15" hidden="false" customHeight="false" outlineLevel="0" collapsed="false">
      <c r="A13" s="6" t="s">
        <v>40</v>
      </c>
      <c r="B13" s="2" t="s">
        <v>92</v>
      </c>
      <c r="C13" s="14" t="n">
        <f aca="false">IF(Eingaben!B8="","",C11-Eingaben!B12-Eingaben!B13-Eingaben!B14)</f>
        <v>-5900</v>
      </c>
      <c r="D13" s="14" t="n">
        <f aca="false">IF(Eingaben!C8="","",D11-Eingaben!C12-Eingaben!C13-Eingaben!C14)</f>
        <v>-1900</v>
      </c>
      <c r="E13" s="14" t="n">
        <f aca="false">IF(Eingaben!D8="","",E11-Eingaben!D12-Eingaben!D13-Eingaben!D14)</f>
        <v>11100</v>
      </c>
      <c r="F13" s="14" t="n">
        <f aca="false">IF(Eingaben!E8="","",F11-Eingaben!E12-Eingaben!E13-Eingaben!E14)</f>
        <v>12200</v>
      </c>
      <c r="G13" s="14" t="n">
        <f aca="false">IF(Eingaben!F8="","",G11-Eingaben!F12-Eingaben!F13-Eingaben!F14)</f>
        <v>14200</v>
      </c>
      <c r="H13" s="14" t="n">
        <f aca="false">IF(Eingaben!G8="","",H11-Eingaben!G12-Eingaben!G13-Eingaben!G14)</f>
        <v>21200</v>
      </c>
      <c r="I13" s="14" t="n">
        <f aca="false">IF(Eingaben!H8="","",I11-Eingaben!H12-Eingaben!H13-Eingaben!H14)</f>
        <v>28200</v>
      </c>
      <c r="J13" s="14" t="n">
        <f aca="false">IF(Eingaben!I8="","",J11-Eingaben!I12-Eingaben!I13-Eingaben!I14)</f>
        <v>32200</v>
      </c>
      <c r="K13" s="14" t="n">
        <f aca="false">IF(Eingaben!J8="","",K11-Eingaben!J12-Eingaben!J13-Eingaben!J14)</f>
        <v>39300</v>
      </c>
      <c r="L13" s="14" t="str">
        <f aca="false">IF(Eingaben!K8="","",L11-Eingaben!K12-Eingaben!K13-Eingaben!K14)</f>
        <v/>
      </c>
      <c r="M13" s="14" t="str">
        <f aca="false">IF(Eingaben!L8="","",M11-Eingaben!L12-Eingaben!L13-Eingaben!L14)</f>
        <v/>
      </c>
      <c r="N13" s="14" t="str">
        <f aca="false">IF(Eingaben!M8="","",N11-Eingaben!M12-Eingaben!M13-Eingaben!M14)</f>
        <v/>
      </c>
    </row>
    <row r="14" customFormat="false" ht="15" hidden="false" customHeight="false" outlineLevel="0" collapsed="false">
      <c r="A14" s="6" t="s">
        <v>41</v>
      </c>
      <c r="B14" s="2" t="s">
        <v>93</v>
      </c>
      <c r="C14" s="25" t="str">
        <f aca="false">IF(Eingaben!B8="","","")</f>
        <v/>
      </c>
      <c r="D14" s="25" t="n">
        <f aca="false">IF(Eingaben!C8="","",IFERROR(Eingaben!C8/Eingaben!B8-1,""))</f>
        <v>0.0428571428571429</v>
      </c>
      <c r="E14" s="25" t="n">
        <f aca="false">IF(Eingaben!D8="","",IFERROR(Eingaben!D8/Eingaben!C8-1,""))</f>
        <v>0.0684931506849316</v>
      </c>
      <c r="F14" s="25" t="n">
        <f aca="false">IF(Eingaben!E8="","",IFERROR(Eingaben!E8/Eingaben!D8-1,""))</f>
        <v>0.0128205128205128</v>
      </c>
      <c r="G14" s="25" t="n">
        <f aca="false">IF(Eingaben!F8="","",IFERROR(Eingaben!F8/Eingaben!E8-1,""))</f>
        <v>0.0379746835443038</v>
      </c>
      <c r="H14" s="25" t="n">
        <f aca="false">IF(Eingaben!G8="","",IFERROR(Eingaben!G8/Eingaben!F8-1,""))</f>
        <v>0.0609756097560976</v>
      </c>
      <c r="I14" s="25" t="n">
        <f aca="false">IF(Eingaben!H8="","",IFERROR(Eingaben!H8/Eingaben!G8-1,""))</f>
        <v>0.0114942528735633</v>
      </c>
      <c r="J14" s="25" t="n">
        <f aca="false">IF(Eingaben!I8="","",IFERROR(Eingaben!I8/Eingaben!H8-1,""))</f>
        <v>0.0340909090909092</v>
      </c>
      <c r="K14" s="25" t="n">
        <f aca="false">IF(Eingaben!J8="","",IFERROR(Eingaben!J8/Eingaben!I8-1,""))</f>
        <v>0.054945054945055</v>
      </c>
      <c r="L14" s="25" t="str">
        <f aca="false">IF(Eingaben!K8="","",IFERROR(Eingaben!K8/Eingaben!J8-1,""))</f>
        <v/>
      </c>
      <c r="M14" s="25" t="str">
        <f aca="false">IF(Eingaben!L8="","",IFERROR(Eingaben!L8/Eingaben!K8-1,""))</f>
        <v/>
      </c>
      <c r="N14" s="25" t="str">
        <f aca="false">IF(Eingaben!M8="","",IFERROR(Eingaben!M8/Eingaben!L8-1,""))</f>
        <v/>
      </c>
    </row>
    <row r="15" customFormat="false" ht="15" hidden="false" customHeight="false" outlineLevel="0" collapsed="false">
      <c r="A15" s="6" t="s">
        <v>42</v>
      </c>
      <c r="B15" s="2" t="s">
        <v>94</v>
      </c>
      <c r="C15" s="14" t="str">
        <f aca="false">IF(Eingaben!B8="","","")</f>
        <v/>
      </c>
      <c r="D15" s="14" t="n">
        <f aca="false">IF(Eingaben!C8="","",Eingaben!C16-Eingaben!B16)</f>
        <v>-14000</v>
      </c>
      <c r="E15" s="14" t="n">
        <f aca="false">IF(Eingaben!D8="","",Eingaben!D16-Eingaben!C16)</f>
        <v>-14000</v>
      </c>
      <c r="F15" s="14" t="n">
        <f aca="false">IF(Eingaben!E8="","",Eingaben!E16-Eingaben!D16)</f>
        <v>-14000</v>
      </c>
      <c r="G15" s="14" t="n">
        <f aca="false">IF(Eingaben!F8="","",Eingaben!F16-Eingaben!E16)</f>
        <v>-14000</v>
      </c>
      <c r="H15" s="14" t="n">
        <f aca="false">IF(Eingaben!G8="","",Eingaben!G16-Eingaben!F16)</f>
        <v>-14000</v>
      </c>
      <c r="I15" s="14" t="n">
        <f aca="false">IF(Eingaben!H8="","",Eingaben!H16-Eingaben!G16)</f>
        <v>-24000</v>
      </c>
      <c r="J15" s="14" t="n">
        <f aca="false">IF(Eingaben!I8="","",Eingaben!I16-Eingaben!H16)</f>
        <v>-14000</v>
      </c>
      <c r="K15" s="14" t="n">
        <f aca="false">IF(Eingaben!J8="","",Eingaben!J16-Eingaben!I16)</f>
        <v>-14000</v>
      </c>
      <c r="L15" s="14" t="str">
        <f aca="false">IF(Eingaben!K8="","",Eingaben!K16-Eingaben!J16)</f>
        <v/>
      </c>
      <c r="M15" s="14" t="str">
        <f aca="false">IF(Eingaben!L8="","",Eingaben!L16-Eingaben!K16)</f>
        <v/>
      </c>
      <c r="N15" s="14" t="str">
        <f aca="false">IF(Eingaben!M8="","",Eingaben!M16-Eingaben!L16)</f>
        <v/>
      </c>
    </row>
    <row r="16" customFormat="false" ht="15" hidden="false" customHeight="false" outlineLevel="0" collapsed="false">
      <c r="A16" s="6" t="s">
        <v>43</v>
      </c>
      <c r="B16" s="2" t="s">
        <v>95</v>
      </c>
      <c r="C16" s="19" t="str">
        <f aca="false">IF(Eingaben!B8="","","")</f>
        <v/>
      </c>
      <c r="D16" s="19" t="n">
        <f aca="false">IF(Eingaben!C8="","",IF(D15&lt;0,Eingaben!C16/-D15,""))</f>
        <v>44.7142857142857</v>
      </c>
      <c r="E16" s="19" t="n">
        <f aca="false">IF(Eingaben!D8="","",IF(E15&lt;0,Eingaben!D16/-E15,""))</f>
        <v>43.7142857142857</v>
      </c>
      <c r="F16" s="19" t="n">
        <f aca="false">IF(Eingaben!E8="","",IF(F15&lt;0,Eingaben!E16/-F15,""))</f>
        <v>42.7142857142857</v>
      </c>
      <c r="G16" s="19" t="n">
        <f aca="false">IF(Eingaben!F8="","",IF(G15&lt;0,Eingaben!F16/-G15,""))</f>
        <v>41.7142857142857</v>
      </c>
      <c r="H16" s="19" t="n">
        <f aca="false">IF(Eingaben!G8="","",IF(H15&lt;0,Eingaben!G16/-H15,""))</f>
        <v>40.7142857142857</v>
      </c>
      <c r="I16" s="19" t="n">
        <f aca="false">IF(Eingaben!H8="","",IF(I15&lt;0,Eingaben!H16/-I15,""))</f>
        <v>22.75</v>
      </c>
      <c r="J16" s="19" t="n">
        <f aca="false">IF(Eingaben!I8="","",IF(J15&lt;0,Eingaben!I16/-J15,""))</f>
        <v>38</v>
      </c>
      <c r="K16" s="19" t="n">
        <f aca="false">IF(Eingaben!J8="","",IF(K15&lt;0,Eingaben!J16/-K15,""))</f>
        <v>37</v>
      </c>
      <c r="L16" s="19" t="str">
        <f aca="false">IF(Eingaben!K8="","",IF(L15&lt;0,Eingaben!K16/-L15,""))</f>
        <v/>
      </c>
      <c r="M16" s="19" t="str">
        <f aca="false">IF(Eingaben!L8="","",IF(M15&lt;0,Eingaben!L16/-M15,""))</f>
        <v/>
      </c>
      <c r="N16" s="19" t="str">
        <f aca="false">IF(Eingaben!M8="","",IF(N15&lt;0,Eingaben!M16/-N15,""))</f>
        <v/>
      </c>
    </row>
    <row r="17" customFormat="false" ht="15" hidden="false" customHeight="false" outlineLevel="0" collapsed="false">
      <c r="A17" s="6" t="s">
        <v>44</v>
      </c>
      <c r="B17" s="2" t="s">
        <v>96</v>
      </c>
      <c r="C17" s="21" t="n">
        <f aca="false">IF(Eingaben!B8="","",IFERROR(Eingaben!B17/Eingaben!B8*30,""))</f>
        <v>36.4285714285714</v>
      </c>
      <c r="D17" s="21" t="n">
        <f aca="false">IF(Eingaben!C8="","",IFERROR(Eingaben!C17/Eingaben!C8*30,""))</f>
        <v>35.6164383561644</v>
      </c>
      <c r="E17" s="21" t="n">
        <f aca="false">IF(Eingaben!D8="","",IFERROR(Eingaben!D17/Eingaben!D8*30,""))</f>
        <v>33.974358974359</v>
      </c>
      <c r="F17" s="21" t="n">
        <f aca="false">IF(Eingaben!E8="","",IFERROR(Eingaben!E17/Eingaben!E8*30,""))</f>
        <v>34.1772151898734</v>
      </c>
      <c r="G17" s="21" t="n">
        <f aca="false">IF(Eingaben!F8="","",IFERROR(Eingaben!F17/Eingaben!F8*30,""))</f>
        <v>33.5365853658537</v>
      </c>
      <c r="H17" s="21" t="n">
        <f aca="false">IF(Eingaben!G8="","",IFERROR(Eingaben!G17/Eingaben!G8*30,""))</f>
        <v>32.183908045977</v>
      </c>
      <c r="I17" s="21" t="n">
        <f aca="false">IF(Eingaben!H8="","",IFERROR(Eingaben!H17/Eingaben!H8*30,""))</f>
        <v>32.3863636363636</v>
      </c>
      <c r="J17" s="21" t="n">
        <f aca="false">IF(Eingaben!I8="","",IFERROR(Eingaben!I17/Eingaben!I8*30,""))</f>
        <v>31.8681318681319</v>
      </c>
      <c r="K17" s="21" t="n">
        <f aca="false">IF(Eingaben!J8="","",IFERROR(Eingaben!J17/Eingaben!J8*30,""))</f>
        <v>30.7291666666667</v>
      </c>
      <c r="L17" s="21" t="str">
        <f aca="false">IF(Eingaben!K8="","",IFERROR(Eingaben!K17/Eingaben!K8*30,""))</f>
        <v/>
      </c>
      <c r="M17" s="21" t="str">
        <f aca="false">IF(Eingaben!L8="","",IFERROR(Eingaben!L17/Eingaben!L8*30,""))</f>
        <v/>
      </c>
      <c r="N17" s="21" t="str">
        <f aca="false">IF(Eingaben!M8="","",IFERROR(Eingaben!M17/Eingaben!M8*30,""))</f>
        <v/>
      </c>
    </row>
    <row r="18" customFormat="false" ht="15" hidden="false" customHeight="false" outlineLevel="0" collapsed="false">
      <c r="A18" s="6" t="s">
        <v>45</v>
      </c>
      <c r="B18" s="2" t="s">
        <v>97</v>
      </c>
      <c r="C18" s="21" t="n">
        <f aca="false">IF(Eingaben!B8="","",IFERROR(Eingaben!B18/(Eingaben!B9+Eingaben!B11)*30,""))</f>
        <v>19.8481561822126</v>
      </c>
      <c r="D18" s="21" t="n">
        <f aca="false">IF(Eingaben!C8="","",IFERROR(Eingaben!C18/(Eingaben!C9+Eingaben!C11)*30,""))</f>
        <v>19.2901234567901</v>
      </c>
      <c r="E18" s="21" t="n">
        <f aca="false">IF(Eingaben!D8="","",IFERROR(Eingaben!D18/(Eingaben!D9+Eingaben!D11)*30,""))</f>
        <v>19.95841995842</v>
      </c>
      <c r="F18" s="21" t="n">
        <f aca="false">IF(Eingaben!E8="","",IFERROR(Eingaben!E18/(Eingaben!E9+Eingaben!E11)*30,""))</f>
        <v>19.4362017804154</v>
      </c>
      <c r="G18" s="21" t="n">
        <f aca="false">IF(Eingaben!F8="","",IFERROR(Eingaben!F18/(Eingaben!F9+Eingaben!F11)*30,""))</f>
        <v>20.0799200799201</v>
      </c>
      <c r="H18" s="21" t="n">
        <f aca="false">IF(Eingaben!G8="","",IFERROR(Eingaben!G18/(Eingaben!G9+Eingaben!G11)*30,""))</f>
        <v>19.5528068506185</v>
      </c>
      <c r="I18" s="21" t="n">
        <f aca="false">IF(Eingaben!H8="","",IFERROR(Eingaben!H18/(Eingaben!H9+Eingaben!H11)*30,""))</f>
        <v>20.1729106628242</v>
      </c>
      <c r="J18" s="21" t="n">
        <f aca="false">IF(Eingaben!I8="","",IFERROR(Eingaben!I18/(Eingaben!I9+Eingaben!I11)*30,""))</f>
        <v>19.6608615948671</v>
      </c>
      <c r="K18" s="21" t="n">
        <f aca="false">IF(Eingaben!J8="","",IFERROR(Eingaben!J18/(Eingaben!J9+Eingaben!J11)*30,""))</f>
        <v>20.2777777777778</v>
      </c>
      <c r="L18" s="21" t="str">
        <f aca="false">IF(Eingaben!K8="","",IFERROR(Eingaben!K18/(Eingaben!K9+Eingaben!K11)*30,""))</f>
        <v/>
      </c>
      <c r="M18" s="21" t="str">
        <f aca="false">IF(Eingaben!L8="","",IFERROR(Eingaben!L18/(Eingaben!L9+Eingaben!L11)*30,""))</f>
        <v/>
      </c>
      <c r="N18" s="21" t="str">
        <f aca="false">IF(Eingaben!M8="","",IFERROR(Eingaben!M18/(Eingaben!M9+Eingaben!M11)*30,""))</f>
        <v/>
      </c>
    </row>
    <row r="19" customFormat="false" ht="15" hidden="false" customHeight="false" outlineLevel="0" collapsed="false">
      <c r="A19" s="6" t="s">
        <v>46</v>
      </c>
      <c r="B19" s="2" t="s">
        <v>98</v>
      </c>
      <c r="C19" s="14" t="n">
        <f aca="false">IF(Eingaben!B8="","",IFERROR(Eingaben!B8*12/Eingaben!B20,""))</f>
        <v>105000</v>
      </c>
      <c r="D19" s="14" t="n">
        <f aca="false">IF(Eingaben!C8="","",IFERROR(Eingaben!C8*12/Eingaben!C20,""))</f>
        <v>109500</v>
      </c>
      <c r="E19" s="14" t="n">
        <f aca="false">IF(Eingaben!D8="","",IFERROR(Eingaben!D8*12/Eingaben!D20,""))</f>
        <v>117000</v>
      </c>
      <c r="F19" s="14" t="n">
        <f aca="false">IF(Eingaben!E8="","",IFERROR(Eingaben!E8*12/Eingaben!E20,""))</f>
        <v>118500</v>
      </c>
      <c r="G19" s="14" t="n">
        <f aca="false">IF(Eingaben!F8="","",IFERROR(Eingaben!F8*12/Eingaben!F20,""))</f>
        <v>118080</v>
      </c>
      <c r="H19" s="14" t="n">
        <f aca="false">IF(Eingaben!G8="","",IFERROR(Eingaben!G8*12/Eingaben!G20,""))</f>
        <v>125280</v>
      </c>
      <c r="I19" s="14" t="n">
        <f aca="false">IF(Eingaben!H8="","",IFERROR(Eingaben!H8*12/Eingaben!H20,""))</f>
        <v>126720</v>
      </c>
      <c r="J19" s="14" t="n">
        <f aca="false">IF(Eingaben!I8="","",IFERROR(Eingaben!I8*12/Eingaben!I20,""))</f>
        <v>131040</v>
      </c>
      <c r="K19" s="14" t="n">
        <f aca="false">IF(Eingaben!J8="","",IFERROR(Eingaben!J8*12/Eingaben!J20,""))</f>
        <v>132923.076923077</v>
      </c>
      <c r="L19" s="14" t="str">
        <f aca="false">IF(Eingaben!K8="","",IFERROR(Eingaben!K8*12/Eingaben!K20,""))</f>
        <v/>
      </c>
      <c r="M19" s="14" t="str">
        <f aca="false">IF(Eingaben!L8="","",IFERROR(Eingaben!L8*12/Eingaben!L20,""))</f>
        <v/>
      </c>
      <c r="N19" s="14" t="str">
        <f aca="false">IF(Eingaben!M8="","",IFERROR(Eingaben!M8*12/Eingaben!M20,""))</f>
        <v/>
      </c>
    </row>
    <row r="20" customFormat="false" ht="15" hidden="false" customHeight="false" outlineLevel="0" collapsed="false">
      <c r="A20" s="6" t="s">
        <v>47</v>
      </c>
      <c r="B20" s="2" t="s">
        <v>99</v>
      </c>
      <c r="C20" s="25" t="str">
        <f aca="false">IF(Eingaben!B8="","","")</f>
        <v/>
      </c>
      <c r="D20" s="25" t="n">
        <f aca="false">IF(Eingaben!C8="","",IFERROR(Eingaben!C23/Eingaben!B21,""))</f>
        <v>0.0285714285714286</v>
      </c>
      <c r="E20" s="25" t="n">
        <f aca="false">IF(Eingaben!D8="","",IFERROR(Eingaben!D23/Eingaben!C21,""))</f>
        <v>0.0208333333333333</v>
      </c>
      <c r="F20" s="25" t="n">
        <f aca="false">IF(Eingaben!E8="","",IFERROR(Eingaben!E23/Eingaben!D21,""))</f>
        <v>0.027027027027027</v>
      </c>
      <c r="G20" s="25" t="n">
        <f aca="false">IF(Eingaben!F8="","",IFERROR(Eingaben!F23/Eingaben!E21,""))</f>
        <v>0.0197368421052632</v>
      </c>
      <c r="H20" s="25" t="n">
        <f aca="false">IF(Eingaben!G8="","",IFERROR(Eingaben!G23/Eingaben!F21,""))</f>
        <v>0.0256410256410256</v>
      </c>
      <c r="I20" s="25" t="n">
        <f aca="false">IF(Eingaben!H8="","",IFERROR(Eingaben!H23/Eingaben!G21,""))</f>
        <v>0.01875</v>
      </c>
      <c r="J20" s="25" t="n">
        <f aca="false">IF(Eingaben!I8="","",IFERROR(Eingaben!I23/Eingaben!H21,""))</f>
        <v>0.024390243902439</v>
      </c>
      <c r="K20" s="25" t="n">
        <f aca="false">IF(Eingaben!J8="","",IFERROR(Eingaben!J23/Eingaben!I21,""))</f>
        <v>0.0178571428571429</v>
      </c>
      <c r="L20" s="25" t="str">
        <f aca="false">IF(Eingaben!K8="","",IFERROR(Eingaben!K23/Eingaben!J21,""))</f>
        <v/>
      </c>
      <c r="M20" s="25" t="str">
        <f aca="false">IF(Eingaben!L8="","",IFERROR(Eingaben!L23/Eingaben!K21,""))</f>
        <v/>
      </c>
      <c r="N20" s="25" t="str">
        <f aca="false">IF(Eingaben!M8="","",IFERROR(Eingaben!M23/Eingaben!L21,""))</f>
        <v/>
      </c>
    </row>
    <row r="21" customFormat="false" ht="15" hidden="false" customHeight="false" outlineLevel="0" collapsed="false">
      <c r="A21" s="6" t="s">
        <v>100</v>
      </c>
      <c r="B21" s="2" t="s">
        <v>101</v>
      </c>
      <c r="C21" s="14" t="n">
        <f aca="false">IF(Eingaben!B8="","",Eingaben!B8-Eingaben!B25)</f>
        <v>-5000</v>
      </c>
      <c r="D21" s="14" t="n">
        <f aca="false">IF(Eingaben!C8="","",Eingaben!C8-Eingaben!C25)</f>
        <v>-5500</v>
      </c>
      <c r="E21" s="14" t="n">
        <f aca="false">IF(Eingaben!D8="","",Eingaben!D8-Eingaben!D25)</f>
        <v>0</v>
      </c>
      <c r="F21" s="14" t="n">
        <f aca="false">IF(Eingaben!E8="","",Eingaben!E8-Eingaben!E25)</f>
        <v>-6500</v>
      </c>
      <c r="G21" s="14" t="n">
        <f aca="false">IF(Eingaben!F8="","",Eingaben!F8-Eingaben!F25)</f>
        <v>-7000</v>
      </c>
      <c r="H21" s="14" t="n">
        <f aca="false">IF(Eingaben!G8="","",Eingaben!G8-Eingaben!G25)</f>
        <v>-1500</v>
      </c>
      <c r="I21" s="14" t="n">
        <f aca="false">IF(Eingaben!H8="","",Eingaben!H8-Eingaben!H25)</f>
        <v>-8000</v>
      </c>
      <c r="J21" s="14" t="n">
        <f aca="false">IF(Eingaben!I8="","",Eingaben!I8-Eingaben!I25)</f>
        <v>-8500</v>
      </c>
      <c r="K21" s="14" t="n">
        <f aca="false">IF(Eingaben!J8="","",Eingaben!J8-Eingaben!J25)</f>
        <v>-3000</v>
      </c>
      <c r="L21" s="14" t="str">
        <f aca="false">IF(Eingaben!K8="","",Eingaben!K8-Eingaben!K25)</f>
        <v/>
      </c>
      <c r="M21" s="14" t="str">
        <f aca="false">IF(Eingaben!L8="","",Eingaben!L8-Eingaben!L25)</f>
        <v/>
      </c>
      <c r="N21" s="14" t="str">
        <f aca="false">IF(Eingaben!M8="","",Eingaben!M8-Eingaben!M25)</f>
        <v/>
      </c>
    </row>
    <row r="22" customFormat="false" ht="15" hidden="false" customHeight="false" outlineLevel="0" collapsed="false">
      <c r="A22" s="6" t="s">
        <v>102</v>
      </c>
      <c r="B22" s="2" t="s">
        <v>103</v>
      </c>
      <c r="C22" s="14" t="n">
        <f aca="false">IF(Eingaben!B8="","",C11-Eingaben!B26)</f>
        <v>-22200</v>
      </c>
      <c r="D22" s="14" t="n">
        <f aca="false">IF(Eingaben!C8="","",D11-Eingaben!C26)</f>
        <v>-20700</v>
      </c>
      <c r="E22" s="14" t="n">
        <f aca="false">IF(Eingaben!D8="","",E11-Eingaben!D26)</f>
        <v>-7200</v>
      </c>
      <c r="F22" s="14" t="n">
        <f aca="false">IF(Eingaben!E8="","",F11-Eingaben!E26)</f>
        <v>-11600</v>
      </c>
      <c r="G22" s="14" t="n">
        <f aca="false">IF(Eingaben!F8="","",G11-Eingaben!F26)</f>
        <v>-12100</v>
      </c>
      <c r="H22" s="14" t="n">
        <f aca="false">IF(Eingaben!G8="","",H11-Eingaben!G26)</f>
        <v>-4600</v>
      </c>
      <c r="I22" s="14" t="n">
        <f aca="false">IF(Eingaben!H8="","",I11-Eingaben!H26)</f>
        <v>-3100</v>
      </c>
      <c r="J22" s="14" t="n">
        <f aca="false">IF(Eingaben!I8="","",J11-Eingaben!I26)</f>
        <v>-1600</v>
      </c>
      <c r="K22" s="14" t="n">
        <f aca="false">IF(Eingaben!J8="","",K11-Eingaben!J26)</f>
        <v>6000</v>
      </c>
      <c r="L22" s="14" t="str">
        <f aca="false">IF(Eingaben!K8="","",L11-Eingaben!K26)</f>
        <v/>
      </c>
      <c r="M22" s="14" t="str">
        <f aca="false">IF(Eingaben!L8="","",M11-Eingaben!L26)</f>
        <v/>
      </c>
      <c r="N22" s="14" t="str">
        <f aca="false">IF(Eingaben!M8="","",N11-Eingaben!M26)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2026-10-15T14:22:00Z</dcterms:created>
  <dc:creator>openpyxl</dc:creator>
  <dc:description/>
  <dc:language>en-US</dc:language>
  <cp:lastModifiedBy/>
  <dcterms:modified xsi:type="dcterms:W3CDTF">2026-10-15T14:22:00Z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