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nleitung" sheetId="1" state="visible" r:id="rId3"/>
    <sheet name="Einstellungen" sheetId="2" state="visible" r:id="rId4"/>
    <sheet name="Budget" sheetId="3" state="visible" r:id="rId5"/>
    <sheet name="Ist" sheetId="4" state="visible" r:id="rId6"/>
    <sheet name="Abweichung" sheetId="5" state="visible" r:id="rId7"/>
    <sheet name="Forecast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<sst xmlns="http://schemas.openxmlformats.org/spreadsheetml/2006/main" count="151" uniqueCount="76">
  <si>
    <t xml:space="preserve">Budget vs. Ist und Forecast</t>
  </si>
  <si>
    <t xml:space="preserve">Kostenlose Vorlage von nugrow. Frei nutzbar und anpassbar.</t>
  </si>
  <si>
    <t xml:space="preserve">nugrow · Interim CFO &amp; Finance-Experten · nugrow.de</t>
  </si>
  <si>
    <t xml:space="preserve">Wofür</t>
  </si>
  <si>
    <t xml:space="preserve">Vergleicht dein Jahresbudget Monat für Monat mit den Ist-Zahlen, markiert wesentliche Abweichungen und rechnet daraus einen Forecast für das ganze Jahr: Ist bis zum letzten abgeschlossenen Monat, danach Budget mit deiner Anpassung.</t>
  </si>
  <si>
    <t xml:space="preserve">So gehst du vor</t>
  </si>
  <si>
    <t xml:space="preserve">Blatt „Einstellungen“: Geschäftsjahr, letzten abgeschlossenen Monat und Wesentlichkeitsgrenzen eintragen.</t>
  </si>
  <si>
    <t xml:space="preserve">Blatt „Budget“: Jahresbudget je Monat eintragen. Kosten als positive Zahlen.</t>
  </si>
  <si>
    <t xml:space="preserve">Blatt „Ist“: nach jedem Monatsabschluss die Ist-Werte aus der Buchhaltung ergänzen.</t>
  </si>
  <si>
    <t xml:space="preserve">Blatt „Abweichung“: rot markierte Zeilen kommentieren, jeweils Ursache und Maßnahme.</t>
  </si>
  <si>
    <t xml:space="preserve">Blatt „Forecast“: für die restlichen Monate je Zeile eine Anpassung in Prozent setzen, z. B. −10 % beim Umsatz, wenn ein Auftrag wegfällt.</t>
  </si>
  <si>
    <t xml:space="preserve">Farblegende</t>
  </si>
  <si>
    <t xml:space="preserve">Blaue Schrift auf gelbem Grund = Eingabefeld, hier trägst du deine Zahlen ein.</t>
  </si>
  <si>
    <t xml:space="preserve">Schwarze Schrift = Formel, nicht überschreiben.</t>
  </si>
  <si>
    <t xml:space="preserve">Grüne Schrift = Verweis auf ein anderes Tabellenblatt.</t>
  </si>
  <si>
    <t xml:space="preserve">Hinweise</t>
  </si>
  <si>
    <t xml:space="preserve">Vorzeichen: Beim Umsatz ist ein Plus günstig, bei Kosten ein Minus. Die Spalte „Bewertung“ berücksichtigt das.</t>
  </si>
  <si>
    <t xml:space="preserve">Wesentlich ist eine Abweichung, wenn sie die Prozent-Grenze UND die Euro-Grenze überschreitet. So verschwendest du keine Zeit mit Kleinbeträgen.</t>
  </si>
  <si>
    <t xml:space="preserve">Mehr</t>
  </si>
  <si>
    <t xml:space="preserve">Brauchst du erst ein Budget? Kostenlose Budgetierungsvorlage auf derstartupcfo.com/products/derstartupcfo-budgeting-template. Integriertes Finanzmodell mit Bilanz und Cashflow: derstartupcfo.com/products/financial-modell-for-startups-os</t>
  </si>
  <si>
    <t xml:space="preserve">Wie reif ist eure Finanzfunktion insgesamt? Kostenloser Finance-Reifegrad-Check: nugrow.de/finance-reifegrad-check</t>
  </si>
  <si>
    <t xml:space="preserve">Planung und Forecast ohne eigenes FP&amp;A-Team? Interim Accounting &amp; FP&amp;A von nugrow: nugrow.de/interim-accounting-fpa</t>
  </si>
  <si>
    <t xml:space="preserve">Die Beispielwerte sind frei erfunden und dienen nur zur Orientierung. Keine Steuer- oder Rechtsberatung. Stand: Oktober 2026.</t>
  </si>
  <si>
    <t xml:space="preserve">Einstellungen</t>
  </si>
  <si>
    <t xml:space="preserve">Gelbe Felder anpassen.</t>
  </si>
  <si>
    <t xml:space="preserve">Geschäftsjahr</t>
  </si>
  <si>
    <t xml:space="preserve">2026</t>
  </si>
  <si>
    <t xml:space="preserve">Letzter abgeschlossener Monat (1 bis 12)</t>
  </si>
  <si>
    <t xml:space="preserve">Wesentlichkeit: Abweichung ab Prozent</t>
  </si>
  <si>
    <t xml:space="preserve">Wesentlichkeit: Abweichung ab Euro</t>
  </si>
  <si>
    <t xml:space="preserve">Budget</t>
  </si>
  <si>
    <t xml:space="preserve">Beträge in Euro, Kosten positiv. Gelbe Felder füllen.</t>
  </si>
  <si>
    <t xml:space="preserve">Position</t>
  </si>
  <si>
    <t xml:space="preserve">Jan</t>
  </si>
  <si>
    <t xml:space="preserve">Feb</t>
  </si>
  <si>
    <t xml:space="preserve">Mär</t>
  </si>
  <si>
    <t xml:space="preserve">Apr</t>
  </si>
  <si>
    <t xml:space="preserve">Mai</t>
  </si>
  <si>
    <t xml:space="preserve">Jun</t>
  </si>
  <si>
    <t xml:space="preserve">Jul</t>
  </si>
  <si>
    <t xml:space="preserve">Aug</t>
  </si>
  <si>
    <t xml:space="preserve">Sep</t>
  </si>
  <si>
    <t xml:space="preserve">Okt</t>
  </si>
  <si>
    <t xml:space="preserve">Nov</t>
  </si>
  <si>
    <t xml:space="preserve">Dez</t>
  </si>
  <si>
    <t xml:space="preserve">Gesamtjahr</t>
  </si>
  <si>
    <t xml:space="preserve">Umsatzerlöse</t>
  </si>
  <si>
    <t xml:space="preserve">Materialaufwand / Wareneinsatz</t>
  </si>
  <si>
    <t xml:space="preserve">Personalaufwand</t>
  </si>
  <si>
    <t xml:space="preserve">Miete und Raumkosten</t>
  </si>
  <si>
    <t xml:space="preserve">Marketing und Vertrieb</t>
  </si>
  <si>
    <t xml:space="preserve">IT und Software</t>
  </si>
  <si>
    <t xml:space="preserve">Beratung und Dienstleister</t>
  </si>
  <si>
    <t xml:space="preserve">Reisekosten</t>
  </si>
  <si>
    <t xml:space="preserve">Sonstige Aufwendungen</t>
  </si>
  <si>
    <t xml:space="preserve">Abschreibungen</t>
  </si>
  <si>
    <t xml:space="preserve">Rohertrag</t>
  </si>
  <si>
    <t xml:space="preserve">EBITDA</t>
  </si>
  <si>
    <t xml:space="preserve">EBIT</t>
  </si>
  <si>
    <t xml:space="preserve">Ist</t>
  </si>
  <si>
    <t xml:space="preserve">Abweichung Budget vs. Ist (Jahr bis heute)</t>
  </si>
  <si>
    <t xml:space="preserve">Alles Formeln. Bis einschließlich Monat aus „Einstellungen“.</t>
  </si>
  <si>
    <t xml:space="preserve">Bis Monat</t>
  </si>
  <si>
    <t xml:space="preserve">Budget bis heute</t>
  </si>
  <si>
    <t xml:space="preserve">Ist bis heute</t>
  </si>
  <si>
    <t xml:space="preserve">Abweichung €</t>
  </si>
  <si>
    <t xml:space="preserve">Abweichung %</t>
  </si>
  <si>
    <t xml:space="preserve">Bewertung</t>
  </si>
  <si>
    <t xml:space="preserve">Wesentlich?</t>
  </si>
  <si>
    <t xml:space="preserve">Ursache / Maßnahme</t>
  </si>
  <si>
    <t xml:space="preserve">Beispiel: Beratung über Budget wegen Jahresabschlussprüfung, einmalig.</t>
  </si>
  <si>
    <t xml:space="preserve">Forecast Gesamtjahr</t>
  </si>
  <si>
    <t xml:space="preserve">Ist bis zum letzten abgeschlossenen Monat, danach Budget × (1 + Anpassung). Anpassung in Spalte B.</t>
  </si>
  <si>
    <t xml:space="preserve">Anpassung Restmonate</t>
  </si>
  <si>
    <t xml:space="preserve">Forecast Jahr</t>
  </si>
  <si>
    <t xml:space="preserve">Budget Jahr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</si>
</sst>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0%"/>
    <numFmt numFmtId="168" formatCode="#,##0&quot; €&quot;;\-#,##0&quot; €&quot;;\-"/>
    <numFmt numFmtId="169" formatCode="0.0%;\-0.0%;\-"/>
    <numFmt numFmtId="170" formatCode="\+0%;\-0%;0%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B0F2B"/>
      <name val="Arial"/>
      <family val="0"/>
      <charset val="1"/>
    </font>
    <font>
      <sz val="9"/>
      <color rgb="FF6B7280"/>
      <name val="Arial"/>
      <family val="0"/>
      <charset val="1"/>
    </font>
    <font>
      <b val="true"/>
      <sz val="9"/>
      <color rgb="FF205284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9C4"/>
        <bgColor rgb="FFFFFF99"/>
      </patternFill>
    </fill>
    <fill>
      <patternFill patternType="solid">
        <fgColor rgb="FF205284"/>
        <bgColor rgb="FF003366"/>
      </patternFill>
    </fill>
    <fill>
      <patternFill patternType="solid">
        <fgColor rgb="FFEEF4FB"/>
        <bgColor rgb="FFF3F4F6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 style="thin">
        <color rgb="FF111827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8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0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8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0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FDE2E1"/>
        </patternFill>
      </fill>
    </dxf>
    <dxf>
      <fill>
        <patternFill>
          <bgColor rgb="FFDCFCE7"/>
        </patternFill>
      </fill>
    </dxf>
    <dxf>
      <fill>
        <patternFill>
          <bgColor rgb="FFF3F4F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B0F2B"/>
      <rgbColor rgb="FF808000"/>
      <rgbColor rgb="FF800080"/>
      <rgbColor rgb="FF008080"/>
      <rgbColor rgb="FFC0C0C0"/>
      <rgbColor rgb="FF808080"/>
      <rgbColor rgb="FF9999FF"/>
      <rgbColor rgb="FF993366"/>
      <rgbColor rgb="FFFFF9C4"/>
      <rgbColor rgb="FFDCFCE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4FB"/>
      <rgbColor rgb="FFF3F4F6"/>
      <rgbColor rgb="FFFFFF99"/>
      <rgbColor rgb="FF99CCFF"/>
      <rgbColor rgb="FFFF99CC"/>
      <rgbColor rgb="FFCC99FF"/>
      <rgbColor rgb="FFFDE2E1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111827"/>
      <rgbColor rgb="FF333300"/>
      <rgbColor rgb="FF993300"/>
      <rgbColor rgb="FF993366"/>
      <rgbColor rgb="FF205284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0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15" hidden="false" customHeight="false" outlineLevel="0" collapsed="false">
      <c r="A5" s="4" t="s">
        <v>3</v>
      </c>
    </row>
    <row r="6" customFormat="false" ht="45" hidden="false" customHeight="true" outlineLevel="0" collapsed="false">
      <c r="B6" s="5" t="s">
        <v>4</v>
      </c>
    </row>
    <row r="8" customFormat="false" ht="15" hidden="false" customHeight="false" outlineLevel="0" collapsed="false">
      <c r="A8" s="4" t="s">
        <v>5</v>
      </c>
    </row>
    <row r="9" customFormat="false" ht="30" hidden="false" customHeight="true" outlineLevel="0" collapsed="false">
      <c r="A9" s="6" t="n">
        <v>1</v>
      </c>
      <c r="B9" s="5" t="s">
        <v>6</v>
      </c>
    </row>
    <row r="10" customFormat="false" ht="15.75" hidden="false" customHeight="true" outlineLevel="0" collapsed="false">
      <c r="A10" s="6" t="n">
        <v>2</v>
      </c>
      <c r="B10" s="5" t="s">
        <v>7</v>
      </c>
    </row>
    <row r="11" customFormat="false" ht="15.75" hidden="false" customHeight="true" outlineLevel="0" collapsed="false">
      <c r="A11" s="6" t="n">
        <v>3</v>
      </c>
      <c r="B11" s="5" t="s">
        <v>8</v>
      </c>
    </row>
    <row r="12" customFormat="false" ht="15.75" hidden="false" customHeight="true" outlineLevel="0" collapsed="false">
      <c r="A12" s="6" t="n">
        <v>4</v>
      </c>
      <c r="B12" s="5" t="s">
        <v>9</v>
      </c>
    </row>
    <row r="13" customFormat="false" ht="30" hidden="false" customHeight="true" outlineLevel="0" collapsed="false">
      <c r="A13" s="6" t="n">
        <v>5</v>
      </c>
      <c r="B13" s="5" t="s">
        <v>10</v>
      </c>
    </row>
    <row r="15" customFormat="false" ht="15" hidden="false" customHeight="false" outlineLevel="0" collapsed="false">
      <c r="A15" s="4" t="s">
        <v>11</v>
      </c>
    </row>
    <row r="16" customFormat="false" ht="15" hidden="false" customHeight="false" outlineLevel="0" collapsed="false">
      <c r="B16" s="7" t="s">
        <v>12</v>
      </c>
    </row>
    <row r="17" customFormat="false" ht="15" hidden="false" customHeight="false" outlineLevel="0" collapsed="false">
      <c r="B17" s="6" t="s">
        <v>13</v>
      </c>
    </row>
    <row r="18" customFormat="false" ht="15" hidden="false" customHeight="false" outlineLevel="0" collapsed="false">
      <c r="B18" s="8" t="s">
        <v>14</v>
      </c>
    </row>
    <row r="20" customFormat="false" ht="15" hidden="false" customHeight="false" outlineLevel="0" collapsed="false">
      <c r="A20" s="4" t="s">
        <v>15</v>
      </c>
    </row>
    <row r="21" customFormat="false" ht="30" hidden="false" customHeight="true" outlineLevel="0" collapsed="false">
      <c r="B21" s="5" t="s">
        <v>16</v>
      </c>
    </row>
    <row r="22" customFormat="false" ht="30" hidden="false" customHeight="true" outlineLevel="0" collapsed="false">
      <c r="B22" s="5" t="s">
        <v>17</v>
      </c>
    </row>
    <row r="24" customFormat="false" ht="15" hidden="false" customHeight="false" outlineLevel="0" collapsed="false">
      <c r="A24" s="4" t="s">
        <v>18</v>
      </c>
    </row>
    <row r="25" customFormat="false" ht="30" hidden="false" customHeight="true" outlineLevel="0" collapsed="false">
      <c r="B25" s="5" t="s">
        <v>19</v>
      </c>
    </row>
    <row r="26" customFormat="false" ht="30" hidden="false" customHeight="true" outlineLevel="0" collapsed="false">
      <c r="B26" s="5" t="s">
        <v>20</v>
      </c>
    </row>
    <row r="27" customFormat="false" ht="30" hidden="false" customHeight="true" outlineLevel="0" collapsed="false">
      <c r="B27" s="5" t="s">
        <v>21</v>
      </c>
    </row>
    <row r="29" customFormat="false" ht="15" hidden="false" customHeight="false" outlineLevel="0" collapsed="false">
      <c r="B29" s="2" t="s">
        <v>22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6"/>
  </cols>
  <sheetData>
    <row r="1" customFormat="false" ht="19.7" hidden="false" customHeight="false" outlineLevel="0" collapsed="false">
      <c r="A1" s="1" t="s">
        <v>23</v>
      </c>
    </row>
    <row r="2" customFormat="false" ht="15" hidden="false" customHeight="false" outlineLevel="0" collapsed="false">
      <c r="A2" s="2" t="s">
        <v>24</v>
      </c>
    </row>
    <row r="3" customFormat="false" ht="15" hidden="false" customHeight="false" outlineLevel="0" collapsed="false">
      <c r="A3" s="3" t="s">
        <v>2</v>
      </c>
    </row>
    <row r="5" customFormat="false" ht="15" hidden="false" customHeight="false" outlineLevel="0" collapsed="false">
      <c r="A5" s="6" t="s">
        <v>25</v>
      </c>
      <c r="B5" s="9" t="s">
        <v>26</v>
      </c>
    </row>
    <row r="6" customFormat="false" ht="15" hidden="false" customHeight="false" outlineLevel="0" collapsed="false">
      <c r="A6" s="6" t="s">
        <v>27</v>
      </c>
      <c r="B6" s="10" t="n">
        <v>9</v>
      </c>
    </row>
    <row r="7" customFormat="false" ht="15" hidden="false" customHeight="false" outlineLevel="0" collapsed="false">
      <c r="A7" s="6" t="s">
        <v>28</v>
      </c>
      <c r="B7" s="11" t="n">
        <v>0.1</v>
      </c>
    </row>
    <row r="8" customFormat="false" ht="15" hidden="false" customHeight="false" outlineLevel="0" collapsed="false">
      <c r="A8" s="6" t="s">
        <v>29</v>
      </c>
      <c r="B8" s="12" t="n">
        <v>5000</v>
      </c>
    </row>
  </sheetData>
  <dataValidations count="1">
    <dataValidation allowBlank="false" errorStyle="stop" operator="between" showDropDown="false" showErrorMessage="false" showInputMessage="false" sqref="B6" type="whole">
      <formula1>1</formula1>
      <formula2>12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14" min="2" style="0" width="11"/>
  </cols>
  <sheetData>
    <row r="1" customFormat="false" ht="19.7" hidden="false" customHeight="false" outlineLevel="0" collapsed="false">
      <c r="A1" s="1" t="s">
        <v>30</v>
      </c>
    </row>
    <row r="2" customFormat="false" ht="15" hidden="false" customHeight="false" outlineLevel="0" collapsed="false">
      <c r="A2" s="2" t="s">
        <v>31</v>
      </c>
    </row>
    <row r="3" customFormat="false" ht="15" hidden="false" customHeight="false" outlineLevel="0" collapsed="false">
      <c r="A3" s="3" t="s">
        <v>2</v>
      </c>
    </row>
    <row r="6" customFormat="false" ht="15" hidden="false" customHeight="false" outlineLevel="0" collapsed="false">
      <c r="A6" s="13" t="s">
        <v>32</v>
      </c>
      <c r="B6" s="13" t="s">
        <v>33</v>
      </c>
      <c r="C6" s="13" t="s">
        <v>34</v>
      </c>
      <c r="D6" s="13" t="s">
        <v>35</v>
      </c>
      <c r="E6" s="13" t="s">
        <v>36</v>
      </c>
      <c r="F6" s="13" t="s">
        <v>37</v>
      </c>
      <c r="G6" s="13" t="s">
        <v>38</v>
      </c>
      <c r="H6" s="13" t="s">
        <v>39</v>
      </c>
      <c r="I6" s="13" t="s">
        <v>40</v>
      </c>
      <c r="J6" s="13" t="s">
        <v>41</v>
      </c>
      <c r="K6" s="13" t="s">
        <v>42</v>
      </c>
      <c r="L6" s="13" t="s">
        <v>43</v>
      </c>
      <c r="M6" s="13" t="s">
        <v>44</v>
      </c>
      <c r="N6" s="13" t="s">
        <v>45</v>
      </c>
    </row>
    <row r="7" customFormat="false" ht="15" hidden="false" customHeight="false" outlineLevel="0" collapsed="false">
      <c r="A7" s="6" t="s">
        <v>46</v>
      </c>
      <c r="B7" s="12" t="n">
        <v>180000</v>
      </c>
      <c r="C7" s="12" t="n">
        <v>185000</v>
      </c>
      <c r="D7" s="12" t="n">
        <v>195000</v>
      </c>
      <c r="E7" s="12" t="n">
        <v>200000</v>
      </c>
      <c r="F7" s="12" t="n">
        <v>205000</v>
      </c>
      <c r="G7" s="12" t="n">
        <v>215000</v>
      </c>
      <c r="H7" s="12" t="n">
        <v>210000</v>
      </c>
      <c r="I7" s="12" t="n">
        <v>205000</v>
      </c>
      <c r="J7" s="12" t="n">
        <v>225000</v>
      </c>
      <c r="K7" s="12" t="n">
        <v>235000</v>
      </c>
      <c r="L7" s="12" t="n">
        <v>240000</v>
      </c>
      <c r="M7" s="12" t="n">
        <v>260000</v>
      </c>
      <c r="N7" s="14" t="n">
        <f aca="false">SUM(B7:M7)</f>
        <v>2555000</v>
      </c>
    </row>
    <row r="8" customFormat="false" ht="15" hidden="false" customHeight="false" outlineLevel="0" collapsed="false">
      <c r="A8" s="6" t="s">
        <v>47</v>
      </c>
      <c r="B8" s="12" t="n">
        <v>43200</v>
      </c>
      <c r="C8" s="12" t="n">
        <v>44400</v>
      </c>
      <c r="D8" s="12" t="n">
        <v>46800</v>
      </c>
      <c r="E8" s="12" t="n">
        <v>48000</v>
      </c>
      <c r="F8" s="12" t="n">
        <v>49200</v>
      </c>
      <c r="G8" s="12" t="n">
        <v>51600</v>
      </c>
      <c r="H8" s="12" t="n">
        <v>50400</v>
      </c>
      <c r="I8" s="12" t="n">
        <v>49200</v>
      </c>
      <c r="J8" s="12" t="n">
        <v>54000</v>
      </c>
      <c r="K8" s="12" t="n">
        <v>56400</v>
      </c>
      <c r="L8" s="12" t="n">
        <v>57600</v>
      </c>
      <c r="M8" s="12" t="n">
        <v>62400</v>
      </c>
      <c r="N8" s="14" t="n">
        <f aca="false">SUM(B8:M8)</f>
        <v>613200</v>
      </c>
    </row>
    <row r="9" customFormat="false" ht="15" hidden="false" customHeight="false" outlineLevel="0" collapsed="false">
      <c r="A9" s="6" t="s">
        <v>48</v>
      </c>
      <c r="B9" s="12" t="n">
        <v>110000</v>
      </c>
      <c r="C9" s="12" t="n">
        <v>110000</v>
      </c>
      <c r="D9" s="12" t="n">
        <v>110000</v>
      </c>
      <c r="E9" s="12" t="n">
        <v>118000</v>
      </c>
      <c r="F9" s="12" t="n">
        <v>118000</v>
      </c>
      <c r="G9" s="12" t="n">
        <v>118000</v>
      </c>
      <c r="H9" s="12" t="n">
        <v>124000</v>
      </c>
      <c r="I9" s="12" t="n">
        <v>124000</v>
      </c>
      <c r="J9" s="12" t="n">
        <v>124000</v>
      </c>
      <c r="K9" s="12" t="n">
        <v>124000</v>
      </c>
      <c r="L9" s="12" t="n">
        <v>124000</v>
      </c>
      <c r="M9" s="12" t="n">
        <v>124000</v>
      </c>
      <c r="N9" s="14" t="n">
        <f aca="false">SUM(B9:M9)</f>
        <v>1428000</v>
      </c>
    </row>
    <row r="10" customFormat="false" ht="15" hidden="false" customHeight="false" outlineLevel="0" collapsed="false">
      <c r="A10" s="6" t="s">
        <v>49</v>
      </c>
      <c r="B10" s="12" t="n">
        <v>12500</v>
      </c>
      <c r="C10" s="12" t="n">
        <v>12500</v>
      </c>
      <c r="D10" s="12" t="n">
        <v>12500</v>
      </c>
      <c r="E10" s="12" t="n">
        <v>12500</v>
      </c>
      <c r="F10" s="12" t="n">
        <v>12500</v>
      </c>
      <c r="G10" s="12" t="n">
        <v>12500</v>
      </c>
      <c r="H10" s="12" t="n">
        <v>12500</v>
      </c>
      <c r="I10" s="12" t="n">
        <v>12500</v>
      </c>
      <c r="J10" s="12" t="n">
        <v>12500</v>
      </c>
      <c r="K10" s="12" t="n">
        <v>12500</v>
      </c>
      <c r="L10" s="12" t="n">
        <v>12500</v>
      </c>
      <c r="M10" s="12" t="n">
        <v>12500</v>
      </c>
      <c r="N10" s="14" t="n">
        <f aca="false">SUM(B10:M10)</f>
        <v>150000</v>
      </c>
    </row>
    <row r="11" customFormat="false" ht="15" hidden="false" customHeight="false" outlineLevel="0" collapsed="false">
      <c r="A11" s="6" t="s">
        <v>50</v>
      </c>
      <c r="B11" s="12" t="n">
        <v>14000</v>
      </c>
      <c r="C11" s="12" t="n">
        <v>14000</v>
      </c>
      <c r="D11" s="12" t="n">
        <v>18000</v>
      </c>
      <c r="E11" s="12" t="n">
        <v>18000</v>
      </c>
      <c r="F11" s="12" t="n">
        <v>14000</v>
      </c>
      <c r="G11" s="12" t="n">
        <v>14000</v>
      </c>
      <c r="H11" s="12" t="n">
        <v>10000</v>
      </c>
      <c r="I11" s="12" t="n">
        <v>10000</v>
      </c>
      <c r="J11" s="12" t="n">
        <v>20000</v>
      </c>
      <c r="K11" s="12" t="n">
        <v>20000</v>
      </c>
      <c r="L11" s="12" t="n">
        <v>16000</v>
      </c>
      <c r="M11" s="12" t="n">
        <v>12000</v>
      </c>
      <c r="N11" s="14" t="n">
        <f aca="false">SUM(B11:M11)</f>
        <v>180000</v>
      </c>
    </row>
    <row r="12" customFormat="false" ht="15" hidden="false" customHeight="false" outlineLevel="0" collapsed="false">
      <c r="A12" s="6" t="s">
        <v>51</v>
      </c>
      <c r="B12" s="12" t="n">
        <v>6000</v>
      </c>
      <c r="C12" s="12" t="n">
        <v>6000</v>
      </c>
      <c r="D12" s="12" t="n">
        <v>6000</v>
      </c>
      <c r="E12" s="12" t="n">
        <v>6000</v>
      </c>
      <c r="F12" s="12" t="n">
        <v>6000</v>
      </c>
      <c r="G12" s="12" t="n">
        <v>6000</v>
      </c>
      <c r="H12" s="12" t="n">
        <v>6000</v>
      </c>
      <c r="I12" s="12" t="n">
        <v>6000</v>
      </c>
      <c r="J12" s="12" t="n">
        <v>6000</v>
      </c>
      <c r="K12" s="12" t="n">
        <v>6000</v>
      </c>
      <c r="L12" s="12" t="n">
        <v>6000</v>
      </c>
      <c r="M12" s="12" t="n">
        <v>6000</v>
      </c>
      <c r="N12" s="14" t="n">
        <f aca="false">SUM(B12:M12)</f>
        <v>72000</v>
      </c>
    </row>
    <row r="13" customFormat="false" ht="15" hidden="false" customHeight="false" outlineLevel="0" collapsed="false">
      <c r="A13" s="6" t="s">
        <v>52</v>
      </c>
      <c r="B13" s="12" t="n">
        <v>5000</v>
      </c>
      <c r="C13" s="12" t="n">
        <v>5000</v>
      </c>
      <c r="D13" s="12" t="n">
        <v>8000</v>
      </c>
      <c r="E13" s="12" t="n">
        <v>5000</v>
      </c>
      <c r="F13" s="12" t="n">
        <v>5000</v>
      </c>
      <c r="G13" s="12" t="n">
        <v>8000</v>
      </c>
      <c r="H13" s="12" t="n">
        <v>5000</v>
      </c>
      <c r="I13" s="12" t="n">
        <v>5000</v>
      </c>
      <c r="J13" s="12" t="n">
        <v>8000</v>
      </c>
      <c r="K13" s="12" t="n">
        <v>5000</v>
      </c>
      <c r="L13" s="12" t="n">
        <v>5000</v>
      </c>
      <c r="M13" s="12" t="n">
        <v>12000</v>
      </c>
      <c r="N13" s="14" t="n">
        <f aca="false">SUM(B13:M13)</f>
        <v>76000</v>
      </c>
    </row>
    <row r="14" customFormat="false" ht="15" hidden="false" customHeight="false" outlineLevel="0" collapsed="false">
      <c r="A14" s="6" t="s">
        <v>53</v>
      </c>
      <c r="B14" s="12" t="n">
        <v>3000</v>
      </c>
      <c r="C14" s="12" t="n">
        <v>3000</v>
      </c>
      <c r="D14" s="12" t="n">
        <v>3000</v>
      </c>
      <c r="E14" s="12" t="n">
        <v>3000</v>
      </c>
      <c r="F14" s="12" t="n">
        <v>3000</v>
      </c>
      <c r="G14" s="12" t="n">
        <v>3000</v>
      </c>
      <c r="H14" s="12" t="n">
        <v>3000</v>
      </c>
      <c r="I14" s="12" t="n">
        <v>3000</v>
      </c>
      <c r="J14" s="12" t="n">
        <v>3000</v>
      </c>
      <c r="K14" s="12" t="n">
        <v>3000</v>
      </c>
      <c r="L14" s="12" t="n">
        <v>3000</v>
      </c>
      <c r="M14" s="12" t="n">
        <v>3000</v>
      </c>
      <c r="N14" s="14" t="n">
        <f aca="false">SUM(B14:M14)</f>
        <v>36000</v>
      </c>
    </row>
    <row r="15" customFormat="false" ht="15" hidden="false" customHeight="false" outlineLevel="0" collapsed="false">
      <c r="A15" s="6" t="s">
        <v>54</v>
      </c>
      <c r="B15" s="12" t="n">
        <v>4000</v>
      </c>
      <c r="C15" s="12" t="n">
        <v>4000</v>
      </c>
      <c r="D15" s="12" t="n">
        <v>4000</v>
      </c>
      <c r="E15" s="12" t="n">
        <v>4000</v>
      </c>
      <c r="F15" s="12" t="n">
        <v>4000</v>
      </c>
      <c r="G15" s="12" t="n">
        <v>4000</v>
      </c>
      <c r="H15" s="12" t="n">
        <v>4000</v>
      </c>
      <c r="I15" s="12" t="n">
        <v>4000</v>
      </c>
      <c r="J15" s="12" t="n">
        <v>4000</v>
      </c>
      <c r="K15" s="12" t="n">
        <v>4000</v>
      </c>
      <c r="L15" s="12" t="n">
        <v>4000</v>
      </c>
      <c r="M15" s="12" t="n">
        <v>4000</v>
      </c>
      <c r="N15" s="14" t="n">
        <f aca="false">SUM(B15:M15)</f>
        <v>48000</v>
      </c>
    </row>
    <row r="16" customFormat="false" ht="15" hidden="false" customHeight="false" outlineLevel="0" collapsed="false">
      <c r="A16" s="6" t="s">
        <v>55</v>
      </c>
      <c r="B16" s="12" t="n">
        <v>4500</v>
      </c>
      <c r="C16" s="12" t="n">
        <v>4500</v>
      </c>
      <c r="D16" s="12" t="n">
        <v>4500</v>
      </c>
      <c r="E16" s="12" t="n">
        <v>4500</v>
      </c>
      <c r="F16" s="12" t="n">
        <v>4500</v>
      </c>
      <c r="G16" s="12" t="n">
        <v>4500</v>
      </c>
      <c r="H16" s="12" t="n">
        <v>4500</v>
      </c>
      <c r="I16" s="12" t="n">
        <v>4500</v>
      </c>
      <c r="J16" s="12" t="n">
        <v>4500</v>
      </c>
      <c r="K16" s="12" t="n">
        <v>4500</v>
      </c>
      <c r="L16" s="12" t="n">
        <v>4500</v>
      </c>
      <c r="M16" s="12" t="n">
        <v>4500</v>
      </c>
      <c r="N16" s="14" t="n">
        <f aca="false">SUM(B16:M16)</f>
        <v>54000</v>
      </c>
    </row>
    <row r="17" customFormat="false" ht="15" hidden="false" customHeight="false" outlineLevel="0" collapsed="false">
      <c r="A17" s="4" t="s">
        <v>56</v>
      </c>
      <c r="B17" s="15" t="n">
        <f aca="false">B7-B8</f>
        <v>136800</v>
      </c>
      <c r="C17" s="15" t="n">
        <f aca="false">C7-C8</f>
        <v>140600</v>
      </c>
      <c r="D17" s="15" t="n">
        <f aca="false">D7-D8</f>
        <v>148200</v>
      </c>
      <c r="E17" s="15" t="n">
        <f aca="false">E7-E8</f>
        <v>152000</v>
      </c>
      <c r="F17" s="15" t="n">
        <f aca="false">F7-F8</f>
        <v>155800</v>
      </c>
      <c r="G17" s="15" t="n">
        <f aca="false">G7-G8</f>
        <v>163400</v>
      </c>
      <c r="H17" s="15" t="n">
        <f aca="false">H7-H8</f>
        <v>159600</v>
      </c>
      <c r="I17" s="15" t="n">
        <f aca="false">I7-I8</f>
        <v>155800</v>
      </c>
      <c r="J17" s="15" t="n">
        <f aca="false">J7-J8</f>
        <v>171000</v>
      </c>
      <c r="K17" s="15" t="n">
        <f aca="false">K7-K8</f>
        <v>178600</v>
      </c>
      <c r="L17" s="15" t="n">
        <f aca="false">L7-L8</f>
        <v>182400</v>
      </c>
      <c r="M17" s="15" t="n">
        <f aca="false">M7-M8</f>
        <v>197600</v>
      </c>
      <c r="N17" s="15" t="n">
        <f aca="false">N7-N8</f>
        <v>1941800</v>
      </c>
    </row>
    <row r="18" customFormat="false" ht="15" hidden="false" customHeight="false" outlineLevel="0" collapsed="false">
      <c r="A18" s="4" t="s">
        <v>57</v>
      </c>
      <c r="B18" s="16" t="n">
        <f aca="false">B7-SUM(B8:B15)</f>
        <v>-17700</v>
      </c>
      <c r="C18" s="16" t="n">
        <f aca="false">C7-SUM(C8:C15)</f>
        <v>-13900</v>
      </c>
      <c r="D18" s="16" t="n">
        <f aca="false">D7-SUM(D8:D15)</f>
        <v>-13300</v>
      </c>
      <c r="E18" s="16" t="n">
        <f aca="false">E7-SUM(E8:E15)</f>
        <v>-14500</v>
      </c>
      <c r="F18" s="16" t="n">
        <f aca="false">F7-SUM(F8:F15)</f>
        <v>-6700</v>
      </c>
      <c r="G18" s="16" t="n">
        <f aca="false">G7-SUM(G8:G15)</f>
        <v>-2100</v>
      </c>
      <c r="H18" s="16" t="n">
        <f aca="false">H7-SUM(H8:H15)</f>
        <v>-4900</v>
      </c>
      <c r="I18" s="16" t="n">
        <f aca="false">I7-SUM(I8:I15)</f>
        <v>-8700</v>
      </c>
      <c r="J18" s="16" t="n">
        <f aca="false">J7-SUM(J8:J15)</f>
        <v>-6500</v>
      </c>
      <c r="K18" s="16" t="n">
        <f aca="false">K7-SUM(K8:K15)</f>
        <v>4100</v>
      </c>
      <c r="L18" s="16" t="n">
        <f aca="false">L7-SUM(L8:L15)</f>
        <v>11900</v>
      </c>
      <c r="M18" s="16" t="n">
        <f aca="false">M7-SUM(M8:M15)</f>
        <v>24100</v>
      </c>
      <c r="N18" s="16" t="n">
        <f aca="false">N7-SUM(N8:N15)</f>
        <v>-48200</v>
      </c>
    </row>
    <row r="19" customFormat="false" ht="15" hidden="false" customHeight="false" outlineLevel="0" collapsed="false">
      <c r="A19" s="4" t="s">
        <v>58</v>
      </c>
      <c r="B19" s="16" t="n">
        <f aca="false">B18-B16</f>
        <v>-22200</v>
      </c>
      <c r="C19" s="16" t="n">
        <f aca="false">C18-C16</f>
        <v>-18400</v>
      </c>
      <c r="D19" s="16" t="n">
        <f aca="false">D18-D16</f>
        <v>-17800</v>
      </c>
      <c r="E19" s="16" t="n">
        <f aca="false">E18-E16</f>
        <v>-19000</v>
      </c>
      <c r="F19" s="16" t="n">
        <f aca="false">F18-F16</f>
        <v>-11200</v>
      </c>
      <c r="G19" s="16" t="n">
        <f aca="false">G18-G16</f>
        <v>-6600</v>
      </c>
      <c r="H19" s="16" t="n">
        <f aca="false">H18-H16</f>
        <v>-9400</v>
      </c>
      <c r="I19" s="16" t="n">
        <f aca="false">I18-I16</f>
        <v>-13200</v>
      </c>
      <c r="J19" s="16" t="n">
        <f aca="false">J18-J16</f>
        <v>-11000</v>
      </c>
      <c r="K19" s="16" t="n">
        <f aca="false">K18-K16</f>
        <v>-400</v>
      </c>
      <c r="L19" s="16" t="n">
        <f aca="false">L18-L16</f>
        <v>7400</v>
      </c>
      <c r="M19" s="16" t="n">
        <f aca="false">M18-M16</f>
        <v>19600</v>
      </c>
      <c r="N19" s="16" t="n">
        <f aca="false">N18-N16</f>
        <v>-102200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14" min="2" style="0" width="11"/>
  </cols>
  <sheetData>
    <row r="1" customFormat="false" ht="19.7" hidden="false" customHeight="false" outlineLevel="0" collapsed="false">
      <c r="A1" s="1" t="s">
        <v>59</v>
      </c>
    </row>
    <row r="2" customFormat="false" ht="15" hidden="false" customHeight="false" outlineLevel="0" collapsed="false">
      <c r="A2" s="2" t="s">
        <v>31</v>
      </c>
    </row>
    <row r="3" customFormat="false" ht="15" hidden="false" customHeight="false" outlineLevel="0" collapsed="false">
      <c r="A3" s="3" t="s">
        <v>2</v>
      </c>
    </row>
    <row r="6" customFormat="false" ht="15" hidden="false" customHeight="false" outlineLevel="0" collapsed="false">
      <c r="A6" s="13" t="s">
        <v>32</v>
      </c>
      <c r="B6" s="13" t="s">
        <v>33</v>
      </c>
      <c r="C6" s="13" t="s">
        <v>34</v>
      </c>
      <c r="D6" s="13" t="s">
        <v>35</v>
      </c>
      <c r="E6" s="13" t="s">
        <v>36</v>
      </c>
      <c r="F6" s="13" t="s">
        <v>37</v>
      </c>
      <c r="G6" s="13" t="s">
        <v>38</v>
      </c>
      <c r="H6" s="13" t="s">
        <v>39</v>
      </c>
      <c r="I6" s="13" t="s">
        <v>40</v>
      </c>
      <c r="J6" s="13" t="s">
        <v>41</v>
      </c>
      <c r="K6" s="13" t="s">
        <v>42</v>
      </c>
      <c r="L6" s="13" t="s">
        <v>43</v>
      </c>
      <c r="M6" s="13" t="s">
        <v>44</v>
      </c>
      <c r="N6" s="13" t="s">
        <v>45</v>
      </c>
    </row>
    <row r="7" customFormat="false" ht="15" hidden="false" customHeight="false" outlineLevel="0" collapsed="false">
      <c r="A7" s="6" t="s">
        <v>46</v>
      </c>
      <c r="B7" s="12" t="n">
        <v>174600</v>
      </c>
      <c r="C7" s="12" t="n">
        <v>188700</v>
      </c>
      <c r="D7" s="12" t="n">
        <v>185200</v>
      </c>
      <c r="E7" s="12" t="n">
        <v>202000</v>
      </c>
      <c r="F7" s="12" t="n">
        <v>190600</v>
      </c>
      <c r="G7" s="12" t="n">
        <v>223600</v>
      </c>
      <c r="H7" s="12" t="n">
        <v>205800</v>
      </c>
      <c r="I7" s="12" t="n">
        <v>184500</v>
      </c>
      <c r="J7" s="12" t="n">
        <v>225000</v>
      </c>
      <c r="K7" s="12"/>
      <c r="L7" s="12"/>
      <c r="M7" s="12"/>
      <c r="N7" s="14" t="n">
        <f aca="false">SUM(B7:M7)</f>
        <v>1780000</v>
      </c>
    </row>
    <row r="8" customFormat="false" ht="15" hidden="false" customHeight="false" outlineLevel="0" collapsed="false">
      <c r="A8" s="6" t="s">
        <v>47</v>
      </c>
      <c r="B8" s="12" t="n">
        <v>43200</v>
      </c>
      <c r="C8" s="12" t="n">
        <v>46600</v>
      </c>
      <c r="D8" s="12" t="n">
        <v>45800</v>
      </c>
      <c r="E8" s="12" t="n">
        <v>49900</v>
      </c>
      <c r="F8" s="12" t="n">
        <v>47100</v>
      </c>
      <c r="G8" s="12" t="n">
        <v>55300</v>
      </c>
      <c r="H8" s="12" t="n">
        <v>50900</v>
      </c>
      <c r="I8" s="12" t="n">
        <v>45600</v>
      </c>
      <c r="J8" s="12" t="n">
        <v>55600</v>
      </c>
      <c r="K8" s="12"/>
      <c r="L8" s="12"/>
      <c r="M8" s="12"/>
      <c r="N8" s="14" t="n">
        <f aca="false">SUM(B8:M8)</f>
        <v>440000</v>
      </c>
    </row>
    <row r="9" customFormat="false" ht="15" hidden="false" customHeight="false" outlineLevel="0" collapsed="false">
      <c r="A9" s="6" t="s">
        <v>48</v>
      </c>
      <c r="B9" s="12" t="n">
        <v>110000</v>
      </c>
      <c r="C9" s="12" t="n">
        <v>110000</v>
      </c>
      <c r="D9" s="12" t="n">
        <v>112200</v>
      </c>
      <c r="E9" s="12" t="n">
        <v>118000</v>
      </c>
      <c r="F9" s="12" t="n">
        <v>118000</v>
      </c>
      <c r="G9" s="12" t="n">
        <v>121500</v>
      </c>
      <c r="H9" s="12" t="n">
        <v>130200</v>
      </c>
      <c r="I9" s="12" t="n">
        <v>130200</v>
      </c>
      <c r="J9" s="12" t="n">
        <v>130200</v>
      </c>
      <c r="K9" s="12"/>
      <c r="L9" s="12"/>
      <c r="M9" s="12"/>
      <c r="N9" s="14" t="n">
        <f aca="false">SUM(B9:M9)</f>
        <v>1080300</v>
      </c>
    </row>
    <row r="10" customFormat="false" ht="15" hidden="false" customHeight="false" outlineLevel="0" collapsed="false">
      <c r="A10" s="6" t="s">
        <v>49</v>
      </c>
      <c r="B10" s="12" t="n">
        <v>12500</v>
      </c>
      <c r="C10" s="12" t="n">
        <v>12500</v>
      </c>
      <c r="D10" s="12" t="n">
        <v>12500</v>
      </c>
      <c r="E10" s="12" t="n">
        <v>12500</v>
      </c>
      <c r="F10" s="12" t="n">
        <v>12500</v>
      </c>
      <c r="G10" s="12" t="n">
        <v>12500</v>
      </c>
      <c r="H10" s="12" t="n">
        <v>12500</v>
      </c>
      <c r="I10" s="12" t="n">
        <v>12500</v>
      </c>
      <c r="J10" s="12" t="n">
        <v>12500</v>
      </c>
      <c r="K10" s="12"/>
      <c r="L10" s="12"/>
      <c r="M10" s="12"/>
      <c r="N10" s="14" t="n">
        <f aca="false">SUM(B10:M10)</f>
        <v>112500</v>
      </c>
    </row>
    <row r="11" customFormat="false" ht="15" hidden="false" customHeight="false" outlineLevel="0" collapsed="false">
      <c r="A11" s="6" t="s">
        <v>50</v>
      </c>
      <c r="B11" s="12" t="n">
        <v>12600</v>
      </c>
      <c r="C11" s="12" t="n">
        <v>15400</v>
      </c>
      <c r="D11" s="12" t="n">
        <v>23400</v>
      </c>
      <c r="E11" s="12" t="n">
        <v>18000</v>
      </c>
      <c r="F11" s="12" t="n">
        <v>11200</v>
      </c>
      <c r="G11" s="12" t="n">
        <v>14000</v>
      </c>
      <c r="H11" s="12" t="n">
        <v>12000</v>
      </c>
      <c r="I11" s="12" t="n">
        <v>10000</v>
      </c>
      <c r="J11" s="12" t="n">
        <v>28000</v>
      </c>
      <c r="K11" s="12"/>
      <c r="L11" s="12"/>
      <c r="M11" s="12"/>
      <c r="N11" s="14" t="n">
        <f aca="false">SUM(B11:M11)</f>
        <v>144600</v>
      </c>
    </row>
    <row r="12" customFormat="false" ht="15" hidden="false" customHeight="false" outlineLevel="0" collapsed="false">
      <c r="A12" s="6" t="s">
        <v>51</v>
      </c>
      <c r="B12" s="12" t="n">
        <v>6000</v>
      </c>
      <c r="C12" s="12" t="n">
        <v>6000</v>
      </c>
      <c r="D12" s="12" t="n">
        <v>6000</v>
      </c>
      <c r="E12" s="12" t="n">
        <v>6000</v>
      </c>
      <c r="F12" s="12" t="n">
        <v>6000</v>
      </c>
      <c r="G12" s="12" t="n">
        <v>6000</v>
      </c>
      <c r="H12" s="12" t="n">
        <v>6000</v>
      </c>
      <c r="I12" s="12" t="n">
        <v>6000</v>
      </c>
      <c r="J12" s="12" t="n">
        <v>6000</v>
      </c>
      <c r="K12" s="12"/>
      <c r="L12" s="12"/>
      <c r="M12" s="12"/>
      <c r="N12" s="14" t="n">
        <f aca="false">SUM(B12:M12)</f>
        <v>54000</v>
      </c>
    </row>
    <row r="13" customFormat="false" ht="15" hidden="false" customHeight="false" outlineLevel="0" collapsed="false">
      <c r="A13" s="6" t="s">
        <v>52</v>
      </c>
      <c r="B13" s="12" t="n">
        <v>5000</v>
      </c>
      <c r="C13" s="12" t="n">
        <v>11000</v>
      </c>
      <c r="D13" s="12" t="n">
        <v>8000</v>
      </c>
      <c r="E13" s="12" t="n">
        <v>5000</v>
      </c>
      <c r="F13" s="12" t="n">
        <v>3000</v>
      </c>
      <c r="G13" s="12" t="n">
        <v>8000</v>
      </c>
      <c r="H13" s="12" t="n">
        <v>9000</v>
      </c>
      <c r="I13" s="12" t="n">
        <v>5000</v>
      </c>
      <c r="J13" s="12" t="n">
        <v>8000</v>
      </c>
      <c r="K13" s="12"/>
      <c r="L13" s="12"/>
      <c r="M13" s="12"/>
      <c r="N13" s="14" t="n">
        <f aca="false">SUM(B13:M13)</f>
        <v>62000</v>
      </c>
    </row>
    <row r="14" customFormat="false" ht="15" hidden="false" customHeight="false" outlineLevel="0" collapsed="false">
      <c r="A14" s="6" t="s">
        <v>53</v>
      </c>
      <c r="B14" s="12" t="n">
        <v>3000</v>
      </c>
      <c r="C14" s="12" t="n">
        <v>3000</v>
      </c>
      <c r="D14" s="12" t="n">
        <v>3000</v>
      </c>
      <c r="E14" s="12" t="n">
        <v>3000</v>
      </c>
      <c r="F14" s="12" t="n">
        <v>3000</v>
      </c>
      <c r="G14" s="12" t="n">
        <v>3000</v>
      </c>
      <c r="H14" s="12" t="n">
        <v>3000</v>
      </c>
      <c r="I14" s="12" t="n">
        <v>3000</v>
      </c>
      <c r="J14" s="12" t="n">
        <v>3000</v>
      </c>
      <c r="K14" s="12"/>
      <c r="L14" s="12"/>
      <c r="M14" s="12"/>
      <c r="N14" s="14" t="n">
        <f aca="false">SUM(B14:M14)</f>
        <v>27000</v>
      </c>
    </row>
    <row r="15" customFormat="false" ht="15" hidden="false" customHeight="false" outlineLevel="0" collapsed="false">
      <c r="A15" s="6" t="s">
        <v>54</v>
      </c>
      <c r="B15" s="12" t="n">
        <v>4000</v>
      </c>
      <c r="C15" s="12" t="n">
        <v>4000</v>
      </c>
      <c r="D15" s="12" t="n">
        <v>4000</v>
      </c>
      <c r="E15" s="12" t="n">
        <v>4000</v>
      </c>
      <c r="F15" s="12" t="n">
        <v>4000</v>
      </c>
      <c r="G15" s="12" t="n">
        <v>4000</v>
      </c>
      <c r="H15" s="12" t="n">
        <v>4000</v>
      </c>
      <c r="I15" s="12" t="n">
        <v>4000</v>
      </c>
      <c r="J15" s="12" t="n">
        <v>4000</v>
      </c>
      <c r="K15" s="12"/>
      <c r="L15" s="12"/>
      <c r="M15" s="12"/>
      <c r="N15" s="14" t="n">
        <f aca="false">SUM(B15:M15)</f>
        <v>36000</v>
      </c>
    </row>
    <row r="16" customFormat="false" ht="15" hidden="false" customHeight="false" outlineLevel="0" collapsed="false">
      <c r="A16" s="6" t="s">
        <v>55</v>
      </c>
      <c r="B16" s="12" t="n">
        <v>4500</v>
      </c>
      <c r="C16" s="12" t="n">
        <v>4500</v>
      </c>
      <c r="D16" s="12" t="n">
        <v>4500</v>
      </c>
      <c r="E16" s="12" t="n">
        <v>4500</v>
      </c>
      <c r="F16" s="12" t="n">
        <v>4500</v>
      </c>
      <c r="G16" s="12" t="n">
        <v>4500</v>
      </c>
      <c r="H16" s="12" t="n">
        <v>4500</v>
      </c>
      <c r="I16" s="12" t="n">
        <v>4500</v>
      </c>
      <c r="J16" s="12" t="n">
        <v>4500</v>
      </c>
      <c r="K16" s="12"/>
      <c r="L16" s="12"/>
      <c r="M16" s="12"/>
      <c r="N16" s="14" t="n">
        <f aca="false">SUM(B16:M16)</f>
        <v>40500</v>
      </c>
    </row>
    <row r="17" customFormat="false" ht="15" hidden="false" customHeight="false" outlineLevel="0" collapsed="false">
      <c r="A17" s="4" t="s">
        <v>56</v>
      </c>
      <c r="B17" s="15" t="n">
        <f aca="false">B7-B8</f>
        <v>131400</v>
      </c>
      <c r="C17" s="15" t="n">
        <f aca="false">C7-C8</f>
        <v>142100</v>
      </c>
      <c r="D17" s="15" t="n">
        <f aca="false">D7-D8</f>
        <v>139400</v>
      </c>
      <c r="E17" s="15" t="n">
        <f aca="false">E7-E8</f>
        <v>152100</v>
      </c>
      <c r="F17" s="15" t="n">
        <f aca="false">F7-F8</f>
        <v>143500</v>
      </c>
      <c r="G17" s="15" t="n">
        <f aca="false">G7-G8</f>
        <v>168300</v>
      </c>
      <c r="H17" s="15" t="n">
        <f aca="false">H7-H8</f>
        <v>154900</v>
      </c>
      <c r="I17" s="15" t="n">
        <f aca="false">I7-I8</f>
        <v>138900</v>
      </c>
      <c r="J17" s="15" t="n">
        <f aca="false">J7-J8</f>
        <v>169400</v>
      </c>
      <c r="K17" s="15" t="n">
        <f aca="false">K7-K8</f>
        <v>0</v>
      </c>
      <c r="L17" s="15" t="n">
        <f aca="false">L7-L8</f>
        <v>0</v>
      </c>
      <c r="M17" s="15" t="n">
        <f aca="false">M7-M8</f>
        <v>0</v>
      </c>
      <c r="N17" s="15" t="n">
        <f aca="false">N7-N8</f>
        <v>1340000</v>
      </c>
    </row>
    <row r="18" customFormat="false" ht="15" hidden="false" customHeight="false" outlineLevel="0" collapsed="false">
      <c r="A18" s="4" t="s">
        <v>57</v>
      </c>
      <c r="B18" s="16" t="n">
        <f aca="false">B7-SUM(B8:B15)</f>
        <v>-21700</v>
      </c>
      <c r="C18" s="16" t="n">
        <f aca="false">C7-SUM(C8:C15)</f>
        <v>-19800</v>
      </c>
      <c r="D18" s="16" t="n">
        <f aca="false">D7-SUM(D8:D15)</f>
        <v>-29700</v>
      </c>
      <c r="E18" s="16" t="n">
        <f aca="false">E7-SUM(E8:E15)</f>
        <v>-14400</v>
      </c>
      <c r="F18" s="16" t="n">
        <f aca="false">F7-SUM(F8:F15)</f>
        <v>-14200</v>
      </c>
      <c r="G18" s="16" t="n">
        <f aca="false">G7-SUM(G8:G15)</f>
        <v>-700</v>
      </c>
      <c r="H18" s="16" t="n">
        <f aca="false">H7-SUM(H8:H15)</f>
        <v>-21800</v>
      </c>
      <c r="I18" s="16" t="n">
        <f aca="false">I7-SUM(I8:I15)</f>
        <v>-31800</v>
      </c>
      <c r="J18" s="16" t="n">
        <f aca="false">J7-SUM(J8:J15)</f>
        <v>-22300</v>
      </c>
      <c r="K18" s="16" t="n">
        <f aca="false">K7-SUM(K8:K15)</f>
        <v>0</v>
      </c>
      <c r="L18" s="16" t="n">
        <f aca="false">L7-SUM(L8:L15)</f>
        <v>0</v>
      </c>
      <c r="M18" s="16" t="n">
        <f aca="false">M7-SUM(M8:M15)</f>
        <v>0</v>
      </c>
      <c r="N18" s="16" t="n">
        <f aca="false">N7-SUM(N8:N15)</f>
        <v>-176400</v>
      </c>
    </row>
    <row r="19" customFormat="false" ht="15" hidden="false" customHeight="false" outlineLevel="0" collapsed="false">
      <c r="A19" s="4" t="s">
        <v>58</v>
      </c>
      <c r="B19" s="16" t="n">
        <f aca="false">B18-B16</f>
        <v>-26200</v>
      </c>
      <c r="C19" s="16" t="n">
        <f aca="false">C18-C16</f>
        <v>-24300</v>
      </c>
      <c r="D19" s="16" t="n">
        <f aca="false">D18-D16</f>
        <v>-34200</v>
      </c>
      <c r="E19" s="16" t="n">
        <f aca="false">E18-E16</f>
        <v>-18900</v>
      </c>
      <c r="F19" s="16" t="n">
        <f aca="false">F18-F16</f>
        <v>-18700</v>
      </c>
      <c r="G19" s="16" t="n">
        <f aca="false">G18-G16</f>
        <v>-5200</v>
      </c>
      <c r="H19" s="16" t="n">
        <f aca="false">H18-H16</f>
        <v>-26300</v>
      </c>
      <c r="I19" s="16" t="n">
        <f aca="false">I18-I16</f>
        <v>-36300</v>
      </c>
      <c r="J19" s="16" t="n">
        <f aca="false">J18-J16</f>
        <v>-26800</v>
      </c>
      <c r="K19" s="16" t="n">
        <f aca="false">K18-K16</f>
        <v>0</v>
      </c>
      <c r="L19" s="16" t="n">
        <f aca="false">L18-L16</f>
        <v>0</v>
      </c>
      <c r="M19" s="16" t="n">
        <f aca="false">M18-M16</f>
        <v>0</v>
      </c>
      <c r="N19" s="16" t="n">
        <f aca="false">N18-N16</f>
        <v>-216900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4" min="2" style="0" width="14"/>
    <col collapsed="false" customWidth="true" hidden="false" outlineLevel="0" max="5" min="5" style="0" width="11"/>
    <col collapsed="false" customWidth="true" hidden="false" outlineLevel="0" max="7" min="6" style="0" width="13"/>
    <col collapsed="false" customWidth="true" hidden="false" outlineLevel="0" max="8" min="8" style="0" width="50"/>
  </cols>
  <sheetData>
    <row r="1" customFormat="false" ht="19.7" hidden="false" customHeight="false" outlineLevel="0" collapsed="false">
      <c r="A1" s="1" t="s">
        <v>60</v>
      </c>
    </row>
    <row r="2" customFormat="false" ht="15" hidden="false" customHeight="false" outlineLevel="0" collapsed="false">
      <c r="A2" s="2" t="s">
        <v>61</v>
      </c>
    </row>
    <row r="3" customFormat="false" ht="15" hidden="false" customHeight="false" outlineLevel="0" collapsed="false">
      <c r="A3" s="3" t="s">
        <v>2</v>
      </c>
    </row>
    <row r="5" customFormat="false" ht="15" hidden="false" customHeight="false" outlineLevel="0" collapsed="false">
      <c r="A5" s="6" t="s">
        <v>62</v>
      </c>
      <c r="B5" s="17" t="n">
        <f aca="false">Einstellungen!B6</f>
        <v>9</v>
      </c>
    </row>
    <row r="6" customFormat="false" ht="23.85" hidden="false" customHeight="false" outlineLevel="0" collapsed="false">
      <c r="A6" s="13" t="s">
        <v>32</v>
      </c>
      <c r="B6" s="13" t="s">
        <v>63</v>
      </c>
      <c r="C6" s="13" t="s">
        <v>64</v>
      </c>
      <c r="D6" s="13" t="s">
        <v>65</v>
      </c>
      <c r="E6" s="13" t="s">
        <v>66</v>
      </c>
      <c r="F6" s="13" t="s">
        <v>67</v>
      </c>
      <c r="G6" s="13" t="s">
        <v>68</v>
      </c>
      <c r="H6" s="13" t="s">
        <v>69</v>
      </c>
    </row>
    <row r="7" customFormat="false" ht="15" hidden="false" customHeight="false" outlineLevel="0" collapsed="false">
      <c r="A7" s="6" t="s">
        <v>46</v>
      </c>
      <c r="B7" s="18" t="n">
        <f aca="true">SUM(OFFSET(Budget!$B$7,0,0,1,Einstellungen!$B$6))</f>
        <v>1820000</v>
      </c>
      <c r="C7" s="18" t="n">
        <f aca="true">SUM(OFFSET(Ist!$B$7,0,0,1,Einstellungen!$B$6))</f>
        <v>1780000</v>
      </c>
      <c r="D7" s="19" t="n">
        <f aca="false">C7-B7</f>
        <v>-40000</v>
      </c>
      <c r="E7" s="20" t="n">
        <f aca="false">IFERROR(D7/ABS(B7),"")</f>
        <v>-0.021978021978022</v>
      </c>
      <c r="F7" s="6" t="str">
        <f aca="false">IF(D7=0,"im Plan",IF(D7&gt;0,"günstig","ungünstig"))</f>
        <v>ungünstig</v>
      </c>
      <c r="G7" s="21" t="str">
        <f aca="false">IF(AND(ABS(D7)&gt;=Einstellungen!$B$8,ABS(IFERROR(D7/B7,0))&gt;=Einstellungen!$B$7),"ja","")</f>
        <v/>
      </c>
      <c r="H7" s="22"/>
    </row>
    <row r="8" customFormat="false" ht="15" hidden="false" customHeight="false" outlineLevel="0" collapsed="false">
      <c r="A8" s="6" t="s">
        <v>47</v>
      </c>
      <c r="B8" s="18" t="n">
        <f aca="true">SUM(OFFSET(Budget!$B$8,0,0,1,Einstellungen!$B$6))</f>
        <v>436800</v>
      </c>
      <c r="C8" s="18" t="n">
        <f aca="true">SUM(OFFSET(Ist!$B$8,0,0,1,Einstellungen!$B$6))</f>
        <v>440000</v>
      </c>
      <c r="D8" s="19" t="n">
        <f aca="false">C8-B8</f>
        <v>3200</v>
      </c>
      <c r="E8" s="20" t="n">
        <f aca="false">IFERROR(D8/ABS(B8),"")</f>
        <v>0.00732600732600733</v>
      </c>
      <c r="F8" s="6" t="str">
        <f aca="false">IF(D8=0,"im Plan",IF(D8&lt;0,"günstig","ungünstig"))</f>
        <v>ungünstig</v>
      </c>
      <c r="G8" s="21" t="str">
        <f aca="false">IF(AND(ABS(D8)&gt;=Einstellungen!$B$8,ABS(IFERROR(D8/B8,0))&gt;=Einstellungen!$B$7),"ja","")</f>
        <v/>
      </c>
      <c r="H8" s="22"/>
    </row>
    <row r="9" customFormat="false" ht="15" hidden="false" customHeight="false" outlineLevel="0" collapsed="false">
      <c r="A9" s="6" t="s">
        <v>48</v>
      </c>
      <c r="B9" s="18" t="n">
        <f aca="true">SUM(OFFSET(Budget!$B$9,0,0,1,Einstellungen!$B$6))</f>
        <v>1056000</v>
      </c>
      <c r="C9" s="18" t="n">
        <f aca="true">SUM(OFFSET(Ist!$B$9,0,0,1,Einstellungen!$B$6))</f>
        <v>1080300</v>
      </c>
      <c r="D9" s="19" t="n">
        <f aca="false">C9-B9</f>
        <v>24300</v>
      </c>
      <c r="E9" s="20" t="n">
        <f aca="false">IFERROR(D9/ABS(B9),"")</f>
        <v>0.0230113636363636</v>
      </c>
      <c r="F9" s="6" t="str">
        <f aca="false">IF(D9=0,"im Plan",IF(D9&lt;0,"günstig","ungünstig"))</f>
        <v>ungünstig</v>
      </c>
      <c r="G9" s="21" t="str">
        <f aca="false">IF(AND(ABS(D9)&gt;=Einstellungen!$B$8,ABS(IFERROR(D9/B9,0))&gt;=Einstellungen!$B$7),"ja","")</f>
        <v/>
      </c>
      <c r="H9" s="22"/>
    </row>
    <row r="10" customFormat="false" ht="15" hidden="false" customHeight="false" outlineLevel="0" collapsed="false">
      <c r="A10" s="6" t="s">
        <v>49</v>
      </c>
      <c r="B10" s="18" t="n">
        <f aca="true">SUM(OFFSET(Budget!$B$10,0,0,1,Einstellungen!$B$6))</f>
        <v>112500</v>
      </c>
      <c r="C10" s="18" t="n">
        <f aca="true">SUM(OFFSET(Ist!$B$10,0,0,1,Einstellungen!$B$6))</f>
        <v>112500</v>
      </c>
      <c r="D10" s="19" t="n">
        <f aca="false">C10-B10</f>
        <v>0</v>
      </c>
      <c r="E10" s="20" t="n">
        <f aca="false">IFERROR(D10/ABS(B10),"")</f>
        <v>0</v>
      </c>
      <c r="F10" s="6" t="str">
        <f aca="false">IF(D10=0,"im Plan",IF(D10&lt;0,"günstig","ungünstig"))</f>
        <v>im Plan</v>
      </c>
      <c r="G10" s="21" t="str">
        <f aca="false">IF(AND(ABS(D10)&gt;=Einstellungen!$B$8,ABS(IFERROR(D10/B10,0))&gt;=Einstellungen!$B$7),"ja","")</f>
        <v/>
      </c>
      <c r="H10" s="22"/>
    </row>
    <row r="11" customFormat="false" ht="15" hidden="false" customHeight="false" outlineLevel="0" collapsed="false">
      <c r="A11" s="6" t="s">
        <v>50</v>
      </c>
      <c r="B11" s="18" t="n">
        <f aca="true">SUM(OFFSET(Budget!$B$11,0,0,1,Einstellungen!$B$6))</f>
        <v>132000</v>
      </c>
      <c r="C11" s="18" t="n">
        <f aca="true">SUM(OFFSET(Ist!$B$11,0,0,1,Einstellungen!$B$6))</f>
        <v>144600</v>
      </c>
      <c r="D11" s="19" t="n">
        <f aca="false">C11-B11</f>
        <v>12600</v>
      </c>
      <c r="E11" s="20" t="n">
        <f aca="false">IFERROR(D11/ABS(B11),"")</f>
        <v>0.0954545454545455</v>
      </c>
      <c r="F11" s="6" t="str">
        <f aca="false">IF(D11=0,"im Plan",IF(D11&lt;0,"günstig","ungünstig"))</f>
        <v>ungünstig</v>
      </c>
      <c r="G11" s="21" t="str">
        <f aca="false">IF(AND(ABS(D11)&gt;=Einstellungen!$B$8,ABS(IFERROR(D11/B11,0))&gt;=Einstellungen!$B$7),"ja","")</f>
        <v/>
      </c>
      <c r="H11" s="22"/>
    </row>
    <row r="12" customFormat="false" ht="15" hidden="false" customHeight="false" outlineLevel="0" collapsed="false">
      <c r="A12" s="6" t="s">
        <v>51</v>
      </c>
      <c r="B12" s="18" t="n">
        <f aca="true">SUM(OFFSET(Budget!$B$12,0,0,1,Einstellungen!$B$6))</f>
        <v>54000</v>
      </c>
      <c r="C12" s="18" t="n">
        <f aca="true">SUM(OFFSET(Ist!$B$12,0,0,1,Einstellungen!$B$6))</f>
        <v>54000</v>
      </c>
      <c r="D12" s="19" t="n">
        <f aca="false">C12-B12</f>
        <v>0</v>
      </c>
      <c r="E12" s="20" t="n">
        <f aca="false">IFERROR(D12/ABS(B12),"")</f>
        <v>0</v>
      </c>
      <c r="F12" s="6" t="str">
        <f aca="false">IF(D12=0,"im Plan",IF(D12&lt;0,"günstig","ungünstig"))</f>
        <v>im Plan</v>
      </c>
      <c r="G12" s="21" t="str">
        <f aca="false">IF(AND(ABS(D12)&gt;=Einstellungen!$B$8,ABS(IFERROR(D12/B12,0))&gt;=Einstellungen!$B$7),"ja","")</f>
        <v/>
      </c>
      <c r="H12" s="22"/>
    </row>
    <row r="13" customFormat="false" ht="23.85" hidden="false" customHeight="false" outlineLevel="0" collapsed="false">
      <c r="A13" s="6" t="s">
        <v>52</v>
      </c>
      <c r="B13" s="18" t="n">
        <f aca="true">SUM(OFFSET(Budget!$B$13,0,0,1,Einstellungen!$B$6))</f>
        <v>54000</v>
      </c>
      <c r="C13" s="18" t="n">
        <f aca="true">SUM(OFFSET(Ist!$B$13,0,0,1,Einstellungen!$B$6))</f>
        <v>62000</v>
      </c>
      <c r="D13" s="19" t="n">
        <f aca="false">C13-B13</f>
        <v>8000</v>
      </c>
      <c r="E13" s="20" t="n">
        <f aca="false">IFERROR(D13/ABS(B13),"")</f>
        <v>0.148148148148148</v>
      </c>
      <c r="F13" s="6" t="str">
        <f aca="false">IF(D13=0,"im Plan",IF(D13&lt;0,"günstig","ungünstig"))</f>
        <v>ungünstig</v>
      </c>
      <c r="G13" s="21" t="str">
        <f aca="false">IF(AND(ABS(D13)&gt;=Einstellungen!$B$8,ABS(IFERROR(D13/B13,0))&gt;=Einstellungen!$B$7),"ja","")</f>
        <v>ja</v>
      </c>
      <c r="H13" s="22" t="s">
        <v>70</v>
      </c>
    </row>
    <row r="14" customFormat="false" ht="15" hidden="false" customHeight="false" outlineLevel="0" collapsed="false">
      <c r="A14" s="6" t="s">
        <v>53</v>
      </c>
      <c r="B14" s="18" t="n">
        <f aca="true">SUM(OFFSET(Budget!$B$14,0,0,1,Einstellungen!$B$6))</f>
        <v>27000</v>
      </c>
      <c r="C14" s="18" t="n">
        <f aca="true">SUM(OFFSET(Ist!$B$14,0,0,1,Einstellungen!$B$6))</f>
        <v>27000</v>
      </c>
      <c r="D14" s="19" t="n">
        <f aca="false">C14-B14</f>
        <v>0</v>
      </c>
      <c r="E14" s="20" t="n">
        <f aca="false">IFERROR(D14/ABS(B14),"")</f>
        <v>0</v>
      </c>
      <c r="F14" s="6" t="str">
        <f aca="false">IF(D14=0,"im Plan",IF(D14&lt;0,"günstig","ungünstig"))</f>
        <v>im Plan</v>
      </c>
      <c r="G14" s="21" t="str">
        <f aca="false">IF(AND(ABS(D14)&gt;=Einstellungen!$B$8,ABS(IFERROR(D14/B14,0))&gt;=Einstellungen!$B$7),"ja","")</f>
        <v/>
      </c>
      <c r="H14" s="22"/>
    </row>
    <row r="15" customFormat="false" ht="15" hidden="false" customHeight="false" outlineLevel="0" collapsed="false">
      <c r="A15" s="6" t="s">
        <v>54</v>
      </c>
      <c r="B15" s="18" t="n">
        <f aca="true">SUM(OFFSET(Budget!$B$15,0,0,1,Einstellungen!$B$6))</f>
        <v>36000</v>
      </c>
      <c r="C15" s="18" t="n">
        <f aca="true">SUM(OFFSET(Ist!$B$15,0,0,1,Einstellungen!$B$6))</f>
        <v>36000</v>
      </c>
      <c r="D15" s="19" t="n">
        <f aca="false">C15-B15</f>
        <v>0</v>
      </c>
      <c r="E15" s="20" t="n">
        <f aca="false">IFERROR(D15/ABS(B15),"")</f>
        <v>0</v>
      </c>
      <c r="F15" s="6" t="str">
        <f aca="false">IF(D15=0,"im Plan",IF(D15&lt;0,"günstig","ungünstig"))</f>
        <v>im Plan</v>
      </c>
      <c r="G15" s="21" t="str">
        <f aca="false">IF(AND(ABS(D15)&gt;=Einstellungen!$B$8,ABS(IFERROR(D15/B15,0))&gt;=Einstellungen!$B$7),"ja","")</f>
        <v/>
      </c>
      <c r="H15" s="22"/>
    </row>
    <row r="16" customFormat="false" ht="15" hidden="false" customHeight="false" outlineLevel="0" collapsed="false">
      <c r="A16" s="6" t="s">
        <v>55</v>
      </c>
      <c r="B16" s="18" t="n">
        <f aca="true">SUM(OFFSET(Budget!$B$16,0,0,1,Einstellungen!$B$6))</f>
        <v>40500</v>
      </c>
      <c r="C16" s="18" t="n">
        <f aca="true">SUM(OFFSET(Ist!$B$16,0,0,1,Einstellungen!$B$6))</f>
        <v>40500</v>
      </c>
      <c r="D16" s="19" t="n">
        <f aca="false">C16-B16</f>
        <v>0</v>
      </c>
      <c r="E16" s="20" t="n">
        <f aca="false">IFERROR(D16/ABS(B16),"")</f>
        <v>0</v>
      </c>
      <c r="F16" s="6" t="str">
        <f aca="false">IF(D16=0,"im Plan",IF(D16&lt;0,"günstig","ungünstig"))</f>
        <v>im Plan</v>
      </c>
      <c r="G16" s="21" t="str">
        <f aca="false">IF(AND(ABS(D16)&gt;=Einstellungen!$B$8,ABS(IFERROR(D16/B16,0))&gt;=Einstellungen!$B$7),"ja","")</f>
        <v/>
      </c>
      <c r="H16" s="22"/>
    </row>
    <row r="17" customFormat="false" ht="15" hidden="false" customHeight="false" outlineLevel="0" collapsed="false">
      <c r="A17" s="23" t="s">
        <v>56</v>
      </c>
      <c r="B17" s="24" t="n">
        <f aca="true">SUM(OFFSET(Budget!$B$17,0,0,1,Einstellungen!$B$6))</f>
        <v>1383200</v>
      </c>
      <c r="C17" s="24" t="n">
        <f aca="true">SUM(OFFSET(Ist!$B$17,0,0,1,Einstellungen!$B$6))</f>
        <v>1340000</v>
      </c>
      <c r="D17" s="25" t="n">
        <f aca="false">C17-B17</f>
        <v>-43200</v>
      </c>
      <c r="E17" s="26" t="n">
        <f aca="false">IFERROR(D17/ABS(B17),"")</f>
        <v>-0.0312319259687681</v>
      </c>
      <c r="F17" s="27" t="str">
        <f aca="false">IF(D17=0,"im Plan",IF(D17&gt;0,"günstig","ungünstig"))</f>
        <v>ungünstig</v>
      </c>
      <c r="G17" s="28" t="str">
        <f aca="false">IF(AND(ABS(D17)&gt;=Einstellungen!$B$8,ABS(IFERROR(D17/B17,0))&gt;=Einstellungen!$B$7),"ja","")</f>
        <v/>
      </c>
      <c r="H17" s="29"/>
    </row>
    <row r="18" customFormat="false" ht="15" hidden="false" customHeight="false" outlineLevel="0" collapsed="false">
      <c r="A18" s="30" t="s">
        <v>57</v>
      </c>
      <c r="B18" s="31" t="n">
        <f aca="true">SUM(OFFSET(Budget!$B$18,0,0,1,Einstellungen!$B$6))</f>
        <v>-88300</v>
      </c>
      <c r="C18" s="31" t="n">
        <f aca="true">SUM(OFFSET(Ist!$B$18,0,0,1,Einstellungen!$B$6))</f>
        <v>-176400</v>
      </c>
      <c r="D18" s="32" t="n">
        <f aca="false">C18-B18</f>
        <v>-88100</v>
      </c>
      <c r="E18" s="33" t="n">
        <f aca="false">IFERROR(D18/ABS(B18),"")</f>
        <v>-0.997734994337486</v>
      </c>
      <c r="F18" s="34" t="str">
        <f aca="false">IF(D18=0,"im Plan",IF(D18&gt;0,"günstig","ungünstig"))</f>
        <v>ungünstig</v>
      </c>
      <c r="G18" s="35" t="str">
        <f aca="false">IF(AND(ABS(D18)&gt;=Einstellungen!$B$8,ABS(IFERROR(D18/B18,0))&gt;=Einstellungen!$B$7),"ja","")</f>
        <v>ja</v>
      </c>
      <c r="H18" s="22"/>
    </row>
    <row r="19" customFormat="false" ht="15" hidden="false" customHeight="false" outlineLevel="0" collapsed="false">
      <c r="A19" s="30" t="s">
        <v>58</v>
      </c>
      <c r="B19" s="31" t="n">
        <f aca="true">SUM(OFFSET(Budget!$B$19,0,0,1,Einstellungen!$B$6))</f>
        <v>-128800</v>
      </c>
      <c r="C19" s="31" t="n">
        <f aca="true">SUM(OFFSET(Ist!$B$19,0,0,1,Einstellungen!$B$6))</f>
        <v>-216900</v>
      </c>
      <c r="D19" s="32" t="n">
        <f aca="false">C19-B19</f>
        <v>-88100</v>
      </c>
      <c r="E19" s="33" t="n">
        <f aca="false">IFERROR(D19/ABS(B19),"")</f>
        <v>-0.684006211180124</v>
      </c>
      <c r="F19" s="34" t="str">
        <f aca="false">IF(D19=0,"im Plan",IF(D19&gt;0,"günstig","ungünstig"))</f>
        <v>ungünstig</v>
      </c>
      <c r="G19" s="35" t="str">
        <f aca="false">IF(AND(ABS(D19)&gt;=Einstellungen!$B$8,ABS(IFERROR(D19/B19,0))&gt;=Einstellungen!$B$7),"ja","")</f>
        <v>ja</v>
      </c>
      <c r="H19" s="22"/>
    </row>
  </sheetData>
  <conditionalFormatting sqref="A7:G19">
    <cfRule type="expression" priority="2" aboveAverage="0" equalAverage="0" bottom="0" percent="0" rank="0" text="" dxfId="0">
      <formula>AND($G7="ja",$F7="ungünstig")</formula>
    </cfRule>
    <cfRule type="expression" priority="3" aboveAverage="0" equalAverage="0" bottom="0" percent="0" rank="0" text="" dxfId="1">
      <formula>AND($G7="ja",$F7="günstig")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R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2"/>
    <col collapsed="false" customWidth="true" hidden="false" outlineLevel="0" max="18" min="3" style="0" width="11"/>
  </cols>
  <sheetData>
    <row r="1" customFormat="false" ht="19.7" hidden="false" customHeight="false" outlineLevel="0" collapsed="false">
      <c r="A1" s="1" t="s">
        <v>71</v>
      </c>
    </row>
    <row r="2" customFormat="false" ht="15" hidden="false" customHeight="false" outlineLevel="0" collapsed="false">
      <c r="A2" s="2" t="s">
        <v>72</v>
      </c>
    </row>
    <row r="3" customFormat="false" ht="15" hidden="false" customHeight="false" outlineLevel="0" collapsed="false">
      <c r="A3" s="3" t="s">
        <v>2</v>
      </c>
    </row>
    <row r="5" customFormat="false" ht="15" hidden="false" customHeight="false" outlineLevel="0" collapsed="false">
      <c r="C5" s="36" t="str">
        <f aca="false">IF(1&lt;=Einstellungen!$B$6,"Ist","Forecast")</f>
        <v>Ist</v>
      </c>
      <c r="D5" s="36" t="str">
        <f aca="false">IF(2&lt;=Einstellungen!$B$6,"Ist","Forecast")</f>
        <v>Ist</v>
      </c>
      <c r="E5" s="36" t="str">
        <f aca="false">IF(3&lt;=Einstellungen!$B$6,"Ist","Forecast")</f>
        <v>Ist</v>
      </c>
      <c r="F5" s="36" t="str">
        <f aca="false">IF(4&lt;=Einstellungen!$B$6,"Ist","Forecast")</f>
        <v>Ist</v>
      </c>
      <c r="G5" s="36" t="str">
        <f aca="false">IF(5&lt;=Einstellungen!$B$6,"Ist","Forecast")</f>
        <v>Ist</v>
      </c>
      <c r="H5" s="36" t="str">
        <f aca="false">IF(6&lt;=Einstellungen!$B$6,"Ist","Forecast")</f>
        <v>Ist</v>
      </c>
      <c r="I5" s="36" t="str">
        <f aca="false">IF(7&lt;=Einstellungen!$B$6,"Ist","Forecast")</f>
        <v>Ist</v>
      </c>
      <c r="J5" s="36" t="str">
        <f aca="false">IF(8&lt;=Einstellungen!$B$6,"Ist","Forecast")</f>
        <v>Ist</v>
      </c>
      <c r="K5" s="36" t="str">
        <f aca="false">IF(9&lt;=Einstellungen!$B$6,"Ist","Forecast")</f>
        <v>Ist</v>
      </c>
      <c r="L5" s="36" t="str">
        <f aca="false">IF(10&lt;=Einstellungen!$B$6,"Ist","Forecast")</f>
        <v>Forecast</v>
      </c>
      <c r="M5" s="36" t="str">
        <f aca="false">IF(11&lt;=Einstellungen!$B$6,"Ist","Forecast")</f>
        <v>Forecast</v>
      </c>
      <c r="N5" s="36" t="str">
        <f aca="false">IF(12&lt;=Einstellungen!$B$6,"Ist","Forecast")</f>
        <v>Forecast</v>
      </c>
    </row>
    <row r="6" customFormat="false" ht="23.85" hidden="false" customHeight="false" outlineLevel="0" collapsed="false">
      <c r="A6" s="13" t="s">
        <v>32</v>
      </c>
      <c r="B6" s="13" t="s">
        <v>73</v>
      </c>
      <c r="C6" s="13" t="s">
        <v>33</v>
      </c>
      <c r="D6" s="13" t="s">
        <v>34</v>
      </c>
      <c r="E6" s="13" t="s">
        <v>35</v>
      </c>
      <c r="F6" s="13" t="s">
        <v>36</v>
      </c>
      <c r="G6" s="13" t="s">
        <v>37</v>
      </c>
      <c r="H6" s="13" t="s">
        <v>38</v>
      </c>
      <c r="I6" s="13" t="s">
        <v>39</v>
      </c>
      <c r="J6" s="13" t="s">
        <v>40</v>
      </c>
      <c r="K6" s="13" t="s">
        <v>41</v>
      </c>
      <c r="L6" s="13" t="s">
        <v>42</v>
      </c>
      <c r="M6" s="13" t="s">
        <v>43</v>
      </c>
      <c r="N6" s="13" t="s">
        <v>44</v>
      </c>
      <c r="O6" s="13" t="s">
        <v>74</v>
      </c>
      <c r="P6" s="13" t="s">
        <v>75</v>
      </c>
      <c r="Q6" s="13" t="s">
        <v>65</v>
      </c>
      <c r="R6" s="13" t="s">
        <v>66</v>
      </c>
    </row>
    <row r="7" customFormat="false" ht="15" hidden="false" customHeight="false" outlineLevel="0" collapsed="false">
      <c r="A7" s="6" t="s">
        <v>46</v>
      </c>
      <c r="B7" s="37" t="n">
        <v>-0.05</v>
      </c>
      <c r="C7" s="19" t="n">
        <f aca="false">IF(1&lt;=Einstellungen!$B$6,Ist!B7,Budget!B7*(1+$B7))</f>
        <v>174600</v>
      </c>
      <c r="D7" s="19" t="n">
        <f aca="false">IF(2&lt;=Einstellungen!$B$6,Ist!C7,Budget!C7*(1+$B7))</f>
        <v>188700</v>
      </c>
      <c r="E7" s="19" t="n">
        <f aca="false">IF(3&lt;=Einstellungen!$B$6,Ist!D7,Budget!D7*(1+$B7))</f>
        <v>185200</v>
      </c>
      <c r="F7" s="19" t="n">
        <f aca="false">IF(4&lt;=Einstellungen!$B$6,Ist!E7,Budget!E7*(1+$B7))</f>
        <v>202000</v>
      </c>
      <c r="G7" s="19" t="n">
        <f aca="false">IF(5&lt;=Einstellungen!$B$6,Ist!F7,Budget!F7*(1+$B7))</f>
        <v>190600</v>
      </c>
      <c r="H7" s="19" t="n">
        <f aca="false">IF(6&lt;=Einstellungen!$B$6,Ist!G7,Budget!G7*(1+$B7))</f>
        <v>223600</v>
      </c>
      <c r="I7" s="19" t="n">
        <f aca="false">IF(7&lt;=Einstellungen!$B$6,Ist!H7,Budget!H7*(1+$B7))</f>
        <v>205800</v>
      </c>
      <c r="J7" s="19" t="n">
        <f aca="false">IF(8&lt;=Einstellungen!$B$6,Ist!I7,Budget!I7*(1+$B7))</f>
        <v>184500</v>
      </c>
      <c r="K7" s="19" t="n">
        <f aca="false">IF(9&lt;=Einstellungen!$B$6,Ist!J7,Budget!J7*(1+$B7))</f>
        <v>225000</v>
      </c>
      <c r="L7" s="19" t="n">
        <f aca="false">IF(10&lt;=Einstellungen!$B$6,Ist!K7,Budget!K7*(1+$B7))</f>
        <v>223250</v>
      </c>
      <c r="M7" s="19" t="n">
        <f aca="false">IF(11&lt;=Einstellungen!$B$6,Ist!L7,Budget!L7*(1+$B7))</f>
        <v>228000</v>
      </c>
      <c r="N7" s="19" t="n">
        <f aca="false">IF(12&lt;=Einstellungen!$B$6,Ist!M7,Budget!M7*(1+$B7))</f>
        <v>247000</v>
      </c>
      <c r="O7" s="14" t="n">
        <f aca="false">SUM(C7:N7)</f>
        <v>2478250</v>
      </c>
      <c r="P7" s="18" t="n">
        <f aca="false">Budget!N7</f>
        <v>2555000</v>
      </c>
      <c r="Q7" s="19" t="n">
        <f aca="false">O7-P7</f>
        <v>-76750</v>
      </c>
      <c r="R7" s="20" t="n">
        <f aca="false">IFERROR(Q7/ABS(P7),"")</f>
        <v>-0.0300391389432485</v>
      </c>
    </row>
    <row r="8" customFormat="false" ht="15" hidden="false" customHeight="false" outlineLevel="0" collapsed="false">
      <c r="A8" s="6" t="s">
        <v>47</v>
      </c>
      <c r="B8" s="37" t="n">
        <v>0</v>
      </c>
      <c r="C8" s="19" t="n">
        <f aca="false">IF(1&lt;=Einstellungen!$B$6,Ist!B8,Budget!B8*(1+$B8))</f>
        <v>43200</v>
      </c>
      <c r="D8" s="19" t="n">
        <f aca="false">IF(2&lt;=Einstellungen!$B$6,Ist!C8,Budget!C8*(1+$B8))</f>
        <v>46600</v>
      </c>
      <c r="E8" s="19" t="n">
        <f aca="false">IF(3&lt;=Einstellungen!$B$6,Ist!D8,Budget!D8*(1+$B8))</f>
        <v>45800</v>
      </c>
      <c r="F8" s="19" t="n">
        <f aca="false">IF(4&lt;=Einstellungen!$B$6,Ist!E8,Budget!E8*(1+$B8))</f>
        <v>49900</v>
      </c>
      <c r="G8" s="19" t="n">
        <f aca="false">IF(5&lt;=Einstellungen!$B$6,Ist!F8,Budget!F8*(1+$B8))</f>
        <v>47100</v>
      </c>
      <c r="H8" s="19" t="n">
        <f aca="false">IF(6&lt;=Einstellungen!$B$6,Ist!G8,Budget!G8*(1+$B8))</f>
        <v>55300</v>
      </c>
      <c r="I8" s="19" t="n">
        <f aca="false">IF(7&lt;=Einstellungen!$B$6,Ist!H8,Budget!H8*(1+$B8))</f>
        <v>50900</v>
      </c>
      <c r="J8" s="19" t="n">
        <f aca="false">IF(8&lt;=Einstellungen!$B$6,Ist!I8,Budget!I8*(1+$B8))</f>
        <v>45600</v>
      </c>
      <c r="K8" s="19" t="n">
        <f aca="false">IF(9&lt;=Einstellungen!$B$6,Ist!J8,Budget!J8*(1+$B8))</f>
        <v>55600</v>
      </c>
      <c r="L8" s="19" t="n">
        <f aca="false">IF(10&lt;=Einstellungen!$B$6,Ist!K8,Budget!K8*(1+$B8))</f>
        <v>56400</v>
      </c>
      <c r="M8" s="19" t="n">
        <f aca="false">IF(11&lt;=Einstellungen!$B$6,Ist!L8,Budget!L8*(1+$B8))</f>
        <v>57600</v>
      </c>
      <c r="N8" s="19" t="n">
        <f aca="false">IF(12&lt;=Einstellungen!$B$6,Ist!M8,Budget!M8*(1+$B8))</f>
        <v>62400</v>
      </c>
      <c r="O8" s="14" t="n">
        <f aca="false">SUM(C8:N8)</f>
        <v>616400</v>
      </c>
      <c r="P8" s="18" t="n">
        <f aca="false">Budget!N8</f>
        <v>613200</v>
      </c>
      <c r="Q8" s="19" t="n">
        <f aca="false">O8-P8</f>
        <v>3200</v>
      </c>
      <c r="R8" s="20" t="n">
        <f aca="false">IFERROR(Q8/ABS(P8),"")</f>
        <v>0.00521852576647097</v>
      </c>
    </row>
    <row r="9" customFormat="false" ht="15" hidden="false" customHeight="false" outlineLevel="0" collapsed="false">
      <c r="A9" s="6" t="s">
        <v>48</v>
      </c>
      <c r="B9" s="37" t="n">
        <v>0.02</v>
      </c>
      <c r="C9" s="19" t="n">
        <f aca="false">IF(1&lt;=Einstellungen!$B$6,Ist!B9,Budget!B9*(1+$B9))</f>
        <v>110000</v>
      </c>
      <c r="D9" s="19" t="n">
        <f aca="false">IF(2&lt;=Einstellungen!$B$6,Ist!C9,Budget!C9*(1+$B9))</f>
        <v>110000</v>
      </c>
      <c r="E9" s="19" t="n">
        <f aca="false">IF(3&lt;=Einstellungen!$B$6,Ist!D9,Budget!D9*(1+$B9))</f>
        <v>112200</v>
      </c>
      <c r="F9" s="19" t="n">
        <f aca="false">IF(4&lt;=Einstellungen!$B$6,Ist!E9,Budget!E9*(1+$B9))</f>
        <v>118000</v>
      </c>
      <c r="G9" s="19" t="n">
        <f aca="false">IF(5&lt;=Einstellungen!$B$6,Ist!F9,Budget!F9*(1+$B9))</f>
        <v>118000</v>
      </c>
      <c r="H9" s="19" t="n">
        <f aca="false">IF(6&lt;=Einstellungen!$B$6,Ist!G9,Budget!G9*(1+$B9))</f>
        <v>121500</v>
      </c>
      <c r="I9" s="19" t="n">
        <f aca="false">IF(7&lt;=Einstellungen!$B$6,Ist!H9,Budget!H9*(1+$B9))</f>
        <v>130200</v>
      </c>
      <c r="J9" s="19" t="n">
        <f aca="false">IF(8&lt;=Einstellungen!$B$6,Ist!I9,Budget!I9*(1+$B9))</f>
        <v>130200</v>
      </c>
      <c r="K9" s="19" t="n">
        <f aca="false">IF(9&lt;=Einstellungen!$B$6,Ist!J9,Budget!J9*(1+$B9))</f>
        <v>130200</v>
      </c>
      <c r="L9" s="19" t="n">
        <f aca="false">IF(10&lt;=Einstellungen!$B$6,Ist!K9,Budget!K9*(1+$B9))</f>
        <v>126480</v>
      </c>
      <c r="M9" s="19" t="n">
        <f aca="false">IF(11&lt;=Einstellungen!$B$6,Ist!L9,Budget!L9*(1+$B9))</f>
        <v>126480</v>
      </c>
      <c r="N9" s="19" t="n">
        <f aca="false">IF(12&lt;=Einstellungen!$B$6,Ist!M9,Budget!M9*(1+$B9))</f>
        <v>126480</v>
      </c>
      <c r="O9" s="14" t="n">
        <f aca="false">SUM(C9:N9)</f>
        <v>1459740</v>
      </c>
      <c r="P9" s="18" t="n">
        <f aca="false">Budget!N9</f>
        <v>1428000</v>
      </c>
      <c r="Q9" s="19" t="n">
        <f aca="false">O9-P9</f>
        <v>31740</v>
      </c>
      <c r="R9" s="20" t="n">
        <f aca="false">IFERROR(Q9/ABS(P9),"")</f>
        <v>0.0222268907563025</v>
      </c>
    </row>
    <row r="10" customFormat="false" ht="15" hidden="false" customHeight="false" outlineLevel="0" collapsed="false">
      <c r="A10" s="6" t="s">
        <v>49</v>
      </c>
      <c r="B10" s="37" t="n">
        <v>0</v>
      </c>
      <c r="C10" s="19" t="n">
        <f aca="false">IF(1&lt;=Einstellungen!$B$6,Ist!B10,Budget!B10*(1+$B10))</f>
        <v>12500</v>
      </c>
      <c r="D10" s="19" t="n">
        <f aca="false">IF(2&lt;=Einstellungen!$B$6,Ist!C10,Budget!C10*(1+$B10))</f>
        <v>12500</v>
      </c>
      <c r="E10" s="19" t="n">
        <f aca="false">IF(3&lt;=Einstellungen!$B$6,Ist!D10,Budget!D10*(1+$B10))</f>
        <v>12500</v>
      </c>
      <c r="F10" s="19" t="n">
        <f aca="false">IF(4&lt;=Einstellungen!$B$6,Ist!E10,Budget!E10*(1+$B10))</f>
        <v>12500</v>
      </c>
      <c r="G10" s="19" t="n">
        <f aca="false">IF(5&lt;=Einstellungen!$B$6,Ist!F10,Budget!F10*(1+$B10))</f>
        <v>12500</v>
      </c>
      <c r="H10" s="19" t="n">
        <f aca="false">IF(6&lt;=Einstellungen!$B$6,Ist!G10,Budget!G10*(1+$B10))</f>
        <v>12500</v>
      </c>
      <c r="I10" s="19" t="n">
        <f aca="false">IF(7&lt;=Einstellungen!$B$6,Ist!H10,Budget!H10*(1+$B10))</f>
        <v>12500</v>
      </c>
      <c r="J10" s="19" t="n">
        <f aca="false">IF(8&lt;=Einstellungen!$B$6,Ist!I10,Budget!I10*(1+$B10))</f>
        <v>12500</v>
      </c>
      <c r="K10" s="19" t="n">
        <f aca="false">IF(9&lt;=Einstellungen!$B$6,Ist!J10,Budget!J10*(1+$B10))</f>
        <v>12500</v>
      </c>
      <c r="L10" s="19" t="n">
        <f aca="false">IF(10&lt;=Einstellungen!$B$6,Ist!K10,Budget!K10*(1+$B10))</f>
        <v>12500</v>
      </c>
      <c r="M10" s="19" t="n">
        <f aca="false">IF(11&lt;=Einstellungen!$B$6,Ist!L10,Budget!L10*(1+$B10))</f>
        <v>12500</v>
      </c>
      <c r="N10" s="19" t="n">
        <f aca="false">IF(12&lt;=Einstellungen!$B$6,Ist!M10,Budget!M10*(1+$B10))</f>
        <v>12500</v>
      </c>
      <c r="O10" s="14" t="n">
        <f aca="false">SUM(C10:N10)</f>
        <v>150000</v>
      </c>
      <c r="P10" s="18" t="n">
        <f aca="false">Budget!N10</f>
        <v>150000</v>
      </c>
      <c r="Q10" s="19" t="n">
        <f aca="false">O10-P10</f>
        <v>0</v>
      </c>
      <c r="R10" s="20" t="n">
        <f aca="false">IFERROR(Q10/ABS(P10),"")</f>
        <v>0</v>
      </c>
    </row>
    <row r="11" customFormat="false" ht="15" hidden="false" customHeight="false" outlineLevel="0" collapsed="false">
      <c r="A11" s="6" t="s">
        <v>50</v>
      </c>
      <c r="B11" s="37" t="n">
        <v>0</v>
      </c>
      <c r="C11" s="19" t="n">
        <f aca="false">IF(1&lt;=Einstellungen!$B$6,Ist!B11,Budget!B11*(1+$B11))</f>
        <v>12600</v>
      </c>
      <c r="D11" s="19" t="n">
        <f aca="false">IF(2&lt;=Einstellungen!$B$6,Ist!C11,Budget!C11*(1+$B11))</f>
        <v>15400</v>
      </c>
      <c r="E11" s="19" t="n">
        <f aca="false">IF(3&lt;=Einstellungen!$B$6,Ist!D11,Budget!D11*(1+$B11))</f>
        <v>23400</v>
      </c>
      <c r="F11" s="19" t="n">
        <f aca="false">IF(4&lt;=Einstellungen!$B$6,Ist!E11,Budget!E11*(1+$B11))</f>
        <v>18000</v>
      </c>
      <c r="G11" s="19" t="n">
        <f aca="false">IF(5&lt;=Einstellungen!$B$6,Ist!F11,Budget!F11*(1+$B11))</f>
        <v>11200</v>
      </c>
      <c r="H11" s="19" t="n">
        <f aca="false">IF(6&lt;=Einstellungen!$B$6,Ist!G11,Budget!G11*(1+$B11))</f>
        <v>14000</v>
      </c>
      <c r="I11" s="19" t="n">
        <f aca="false">IF(7&lt;=Einstellungen!$B$6,Ist!H11,Budget!H11*(1+$B11))</f>
        <v>12000</v>
      </c>
      <c r="J11" s="19" t="n">
        <f aca="false">IF(8&lt;=Einstellungen!$B$6,Ist!I11,Budget!I11*(1+$B11))</f>
        <v>10000</v>
      </c>
      <c r="K11" s="19" t="n">
        <f aca="false">IF(9&lt;=Einstellungen!$B$6,Ist!J11,Budget!J11*(1+$B11))</f>
        <v>28000</v>
      </c>
      <c r="L11" s="19" t="n">
        <f aca="false">IF(10&lt;=Einstellungen!$B$6,Ist!K11,Budget!K11*(1+$B11))</f>
        <v>20000</v>
      </c>
      <c r="M11" s="19" t="n">
        <f aca="false">IF(11&lt;=Einstellungen!$B$6,Ist!L11,Budget!L11*(1+$B11))</f>
        <v>16000</v>
      </c>
      <c r="N11" s="19" t="n">
        <f aca="false">IF(12&lt;=Einstellungen!$B$6,Ist!M11,Budget!M11*(1+$B11))</f>
        <v>12000</v>
      </c>
      <c r="O11" s="14" t="n">
        <f aca="false">SUM(C11:N11)</f>
        <v>192600</v>
      </c>
      <c r="P11" s="18" t="n">
        <f aca="false">Budget!N11</f>
        <v>180000</v>
      </c>
      <c r="Q11" s="19" t="n">
        <f aca="false">O11-P11</f>
        <v>12600</v>
      </c>
      <c r="R11" s="20" t="n">
        <f aca="false">IFERROR(Q11/ABS(P11),"")</f>
        <v>0.07</v>
      </c>
    </row>
    <row r="12" customFormat="false" ht="15" hidden="false" customHeight="false" outlineLevel="0" collapsed="false">
      <c r="A12" s="6" t="s">
        <v>51</v>
      </c>
      <c r="B12" s="37" t="n">
        <v>0</v>
      </c>
      <c r="C12" s="19" t="n">
        <f aca="false">IF(1&lt;=Einstellungen!$B$6,Ist!B12,Budget!B12*(1+$B12))</f>
        <v>6000</v>
      </c>
      <c r="D12" s="19" t="n">
        <f aca="false">IF(2&lt;=Einstellungen!$B$6,Ist!C12,Budget!C12*(1+$B12))</f>
        <v>6000</v>
      </c>
      <c r="E12" s="19" t="n">
        <f aca="false">IF(3&lt;=Einstellungen!$B$6,Ist!D12,Budget!D12*(1+$B12))</f>
        <v>6000</v>
      </c>
      <c r="F12" s="19" t="n">
        <f aca="false">IF(4&lt;=Einstellungen!$B$6,Ist!E12,Budget!E12*(1+$B12))</f>
        <v>6000</v>
      </c>
      <c r="G12" s="19" t="n">
        <f aca="false">IF(5&lt;=Einstellungen!$B$6,Ist!F12,Budget!F12*(1+$B12))</f>
        <v>6000</v>
      </c>
      <c r="H12" s="19" t="n">
        <f aca="false">IF(6&lt;=Einstellungen!$B$6,Ist!G12,Budget!G12*(1+$B12))</f>
        <v>6000</v>
      </c>
      <c r="I12" s="19" t="n">
        <f aca="false">IF(7&lt;=Einstellungen!$B$6,Ist!H12,Budget!H12*(1+$B12))</f>
        <v>6000</v>
      </c>
      <c r="J12" s="19" t="n">
        <f aca="false">IF(8&lt;=Einstellungen!$B$6,Ist!I12,Budget!I12*(1+$B12))</f>
        <v>6000</v>
      </c>
      <c r="K12" s="19" t="n">
        <f aca="false">IF(9&lt;=Einstellungen!$B$6,Ist!J12,Budget!J12*(1+$B12))</f>
        <v>6000</v>
      </c>
      <c r="L12" s="19" t="n">
        <f aca="false">IF(10&lt;=Einstellungen!$B$6,Ist!K12,Budget!K12*(1+$B12))</f>
        <v>6000</v>
      </c>
      <c r="M12" s="19" t="n">
        <f aca="false">IF(11&lt;=Einstellungen!$B$6,Ist!L12,Budget!L12*(1+$B12))</f>
        <v>6000</v>
      </c>
      <c r="N12" s="19" t="n">
        <f aca="false">IF(12&lt;=Einstellungen!$B$6,Ist!M12,Budget!M12*(1+$B12))</f>
        <v>6000</v>
      </c>
      <c r="O12" s="14" t="n">
        <f aca="false">SUM(C12:N12)</f>
        <v>72000</v>
      </c>
      <c r="P12" s="18" t="n">
        <f aca="false">Budget!N12</f>
        <v>72000</v>
      </c>
      <c r="Q12" s="19" t="n">
        <f aca="false">O12-P12</f>
        <v>0</v>
      </c>
      <c r="R12" s="20" t="n">
        <f aca="false">IFERROR(Q12/ABS(P12),"")</f>
        <v>0</v>
      </c>
    </row>
    <row r="13" customFormat="false" ht="15" hidden="false" customHeight="false" outlineLevel="0" collapsed="false">
      <c r="A13" s="6" t="s">
        <v>52</v>
      </c>
      <c r="B13" s="37" t="n">
        <v>0</v>
      </c>
      <c r="C13" s="19" t="n">
        <f aca="false">IF(1&lt;=Einstellungen!$B$6,Ist!B13,Budget!B13*(1+$B13))</f>
        <v>5000</v>
      </c>
      <c r="D13" s="19" t="n">
        <f aca="false">IF(2&lt;=Einstellungen!$B$6,Ist!C13,Budget!C13*(1+$B13))</f>
        <v>11000</v>
      </c>
      <c r="E13" s="19" t="n">
        <f aca="false">IF(3&lt;=Einstellungen!$B$6,Ist!D13,Budget!D13*(1+$B13))</f>
        <v>8000</v>
      </c>
      <c r="F13" s="19" t="n">
        <f aca="false">IF(4&lt;=Einstellungen!$B$6,Ist!E13,Budget!E13*(1+$B13))</f>
        <v>5000</v>
      </c>
      <c r="G13" s="19" t="n">
        <f aca="false">IF(5&lt;=Einstellungen!$B$6,Ist!F13,Budget!F13*(1+$B13))</f>
        <v>3000</v>
      </c>
      <c r="H13" s="19" t="n">
        <f aca="false">IF(6&lt;=Einstellungen!$B$6,Ist!G13,Budget!G13*(1+$B13))</f>
        <v>8000</v>
      </c>
      <c r="I13" s="19" t="n">
        <f aca="false">IF(7&lt;=Einstellungen!$B$6,Ist!H13,Budget!H13*(1+$B13))</f>
        <v>9000</v>
      </c>
      <c r="J13" s="19" t="n">
        <f aca="false">IF(8&lt;=Einstellungen!$B$6,Ist!I13,Budget!I13*(1+$B13))</f>
        <v>5000</v>
      </c>
      <c r="K13" s="19" t="n">
        <f aca="false">IF(9&lt;=Einstellungen!$B$6,Ist!J13,Budget!J13*(1+$B13))</f>
        <v>8000</v>
      </c>
      <c r="L13" s="19" t="n">
        <f aca="false">IF(10&lt;=Einstellungen!$B$6,Ist!K13,Budget!K13*(1+$B13))</f>
        <v>5000</v>
      </c>
      <c r="M13" s="19" t="n">
        <f aca="false">IF(11&lt;=Einstellungen!$B$6,Ist!L13,Budget!L13*(1+$B13))</f>
        <v>5000</v>
      </c>
      <c r="N13" s="19" t="n">
        <f aca="false">IF(12&lt;=Einstellungen!$B$6,Ist!M13,Budget!M13*(1+$B13))</f>
        <v>12000</v>
      </c>
      <c r="O13" s="14" t="n">
        <f aca="false">SUM(C13:N13)</f>
        <v>84000</v>
      </c>
      <c r="P13" s="18" t="n">
        <f aca="false">Budget!N13</f>
        <v>76000</v>
      </c>
      <c r="Q13" s="19" t="n">
        <f aca="false">O13-P13</f>
        <v>8000</v>
      </c>
      <c r="R13" s="20" t="n">
        <f aca="false">IFERROR(Q13/ABS(P13),"")</f>
        <v>0.105263157894737</v>
      </c>
    </row>
    <row r="14" customFormat="false" ht="15" hidden="false" customHeight="false" outlineLevel="0" collapsed="false">
      <c r="A14" s="6" t="s">
        <v>53</v>
      </c>
      <c r="B14" s="37" t="n">
        <v>0</v>
      </c>
      <c r="C14" s="19" t="n">
        <f aca="false">IF(1&lt;=Einstellungen!$B$6,Ist!B14,Budget!B14*(1+$B14))</f>
        <v>3000</v>
      </c>
      <c r="D14" s="19" t="n">
        <f aca="false">IF(2&lt;=Einstellungen!$B$6,Ist!C14,Budget!C14*(1+$B14))</f>
        <v>3000</v>
      </c>
      <c r="E14" s="19" t="n">
        <f aca="false">IF(3&lt;=Einstellungen!$B$6,Ist!D14,Budget!D14*(1+$B14))</f>
        <v>3000</v>
      </c>
      <c r="F14" s="19" t="n">
        <f aca="false">IF(4&lt;=Einstellungen!$B$6,Ist!E14,Budget!E14*(1+$B14))</f>
        <v>3000</v>
      </c>
      <c r="G14" s="19" t="n">
        <f aca="false">IF(5&lt;=Einstellungen!$B$6,Ist!F14,Budget!F14*(1+$B14))</f>
        <v>3000</v>
      </c>
      <c r="H14" s="19" t="n">
        <f aca="false">IF(6&lt;=Einstellungen!$B$6,Ist!G14,Budget!G14*(1+$B14))</f>
        <v>3000</v>
      </c>
      <c r="I14" s="19" t="n">
        <f aca="false">IF(7&lt;=Einstellungen!$B$6,Ist!H14,Budget!H14*(1+$B14))</f>
        <v>3000</v>
      </c>
      <c r="J14" s="19" t="n">
        <f aca="false">IF(8&lt;=Einstellungen!$B$6,Ist!I14,Budget!I14*(1+$B14))</f>
        <v>3000</v>
      </c>
      <c r="K14" s="19" t="n">
        <f aca="false">IF(9&lt;=Einstellungen!$B$6,Ist!J14,Budget!J14*(1+$B14))</f>
        <v>3000</v>
      </c>
      <c r="L14" s="19" t="n">
        <f aca="false">IF(10&lt;=Einstellungen!$B$6,Ist!K14,Budget!K14*(1+$B14))</f>
        <v>3000</v>
      </c>
      <c r="M14" s="19" t="n">
        <f aca="false">IF(11&lt;=Einstellungen!$B$6,Ist!L14,Budget!L14*(1+$B14))</f>
        <v>3000</v>
      </c>
      <c r="N14" s="19" t="n">
        <f aca="false">IF(12&lt;=Einstellungen!$B$6,Ist!M14,Budget!M14*(1+$B14))</f>
        <v>3000</v>
      </c>
      <c r="O14" s="14" t="n">
        <f aca="false">SUM(C14:N14)</f>
        <v>36000</v>
      </c>
      <c r="P14" s="18" t="n">
        <f aca="false">Budget!N14</f>
        <v>36000</v>
      </c>
      <c r="Q14" s="19" t="n">
        <f aca="false">O14-P14</f>
        <v>0</v>
      </c>
      <c r="R14" s="20" t="n">
        <f aca="false">IFERROR(Q14/ABS(P14),"")</f>
        <v>0</v>
      </c>
    </row>
    <row r="15" customFormat="false" ht="15" hidden="false" customHeight="false" outlineLevel="0" collapsed="false">
      <c r="A15" s="6" t="s">
        <v>54</v>
      </c>
      <c r="B15" s="37" t="n">
        <v>0</v>
      </c>
      <c r="C15" s="19" t="n">
        <f aca="false">IF(1&lt;=Einstellungen!$B$6,Ist!B15,Budget!B15*(1+$B15))</f>
        <v>4000</v>
      </c>
      <c r="D15" s="19" t="n">
        <f aca="false">IF(2&lt;=Einstellungen!$B$6,Ist!C15,Budget!C15*(1+$B15))</f>
        <v>4000</v>
      </c>
      <c r="E15" s="19" t="n">
        <f aca="false">IF(3&lt;=Einstellungen!$B$6,Ist!D15,Budget!D15*(1+$B15))</f>
        <v>4000</v>
      </c>
      <c r="F15" s="19" t="n">
        <f aca="false">IF(4&lt;=Einstellungen!$B$6,Ist!E15,Budget!E15*(1+$B15))</f>
        <v>4000</v>
      </c>
      <c r="G15" s="19" t="n">
        <f aca="false">IF(5&lt;=Einstellungen!$B$6,Ist!F15,Budget!F15*(1+$B15))</f>
        <v>4000</v>
      </c>
      <c r="H15" s="19" t="n">
        <f aca="false">IF(6&lt;=Einstellungen!$B$6,Ist!G15,Budget!G15*(1+$B15))</f>
        <v>4000</v>
      </c>
      <c r="I15" s="19" t="n">
        <f aca="false">IF(7&lt;=Einstellungen!$B$6,Ist!H15,Budget!H15*(1+$B15))</f>
        <v>4000</v>
      </c>
      <c r="J15" s="19" t="n">
        <f aca="false">IF(8&lt;=Einstellungen!$B$6,Ist!I15,Budget!I15*(1+$B15))</f>
        <v>4000</v>
      </c>
      <c r="K15" s="19" t="n">
        <f aca="false">IF(9&lt;=Einstellungen!$B$6,Ist!J15,Budget!J15*(1+$B15))</f>
        <v>4000</v>
      </c>
      <c r="L15" s="19" t="n">
        <f aca="false">IF(10&lt;=Einstellungen!$B$6,Ist!K15,Budget!K15*(1+$B15))</f>
        <v>4000</v>
      </c>
      <c r="M15" s="19" t="n">
        <f aca="false">IF(11&lt;=Einstellungen!$B$6,Ist!L15,Budget!L15*(1+$B15))</f>
        <v>4000</v>
      </c>
      <c r="N15" s="19" t="n">
        <f aca="false">IF(12&lt;=Einstellungen!$B$6,Ist!M15,Budget!M15*(1+$B15))</f>
        <v>4000</v>
      </c>
      <c r="O15" s="14" t="n">
        <f aca="false">SUM(C15:N15)</f>
        <v>48000</v>
      </c>
      <c r="P15" s="18" t="n">
        <f aca="false">Budget!N15</f>
        <v>48000</v>
      </c>
      <c r="Q15" s="19" t="n">
        <f aca="false">O15-P15</f>
        <v>0</v>
      </c>
      <c r="R15" s="20" t="n">
        <f aca="false">IFERROR(Q15/ABS(P15),"")</f>
        <v>0</v>
      </c>
    </row>
    <row r="16" customFormat="false" ht="15" hidden="false" customHeight="false" outlineLevel="0" collapsed="false">
      <c r="A16" s="6" t="s">
        <v>55</v>
      </c>
      <c r="B16" s="37" t="n">
        <v>0</v>
      </c>
      <c r="C16" s="19" t="n">
        <f aca="false">IF(1&lt;=Einstellungen!$B$6,Ist!B16,Budget!B16*(1+$B16))</f>
        <v>4500</v>
      </c>
      <c r="D16" s="19" t="n">
        <f aca="false">IF(2&lt;=Einstellungen!$B$6,Ist!C16,Budget!C16*(1+$B16))</f>
        <v>4500</v>
      </c>
      <c r="E16" s="19" t="n">
        <f aca="false">IF(3&lt;=Einstellungen!$B$6,Ist!D16,Budget!D16*(1+$B16))</f>
        <v>4500</v>
      </c>
      <c r="F16" s="19" t="n">
        <f aca="false">IF(4&lt;=Einstellungen!$B$6,Ist!E16,Budget!E16*(1+$B16))</f>
        <v>4500</v>
      </c>
      <c r="G16" s="19" t="n">
        <f aca="false">IF(5&lt;=Einstellungen!$B$6,Ist!F16,Budget!F16*(1+$B16))</f>
        <v>4500</v>
      </c>
      <c r="H16" s="19" t="n">
        <f aca="false">IF(6&lt;=Einstellungen!$B$6,Ist!G16,Budget!G16*(1+$B16))</f>
        <v>4500</v>
      </c>
      <c r="I16" s="19" t="n">
        <f aca="false">IF(7&lt;=Einstellungen!$B$6,Ist!H16,Budget!H16*(1+$B16))</f>
        <v>4500</v>
      </c>
      <c r="J16" s="19" t="n">
        <f aca="false">IF(8&lt;=Einstellungen!$B$6,Ist!I16,Budget!I16*(1+$B16))</f>
        <v>4500</v>
      </c>
      <c r="K16" s="19" t="n">
        <f aca="false">IF(9&lt;=Einstellungen!$B$6,Ist!J16,Budget!J16*(1+$B16))</f>
        <v>4500</v>
      </c>
      <c r="L16" s="19" t="n">
        <f aca="false">IF(10&lt;=Einstellungen!$B$6,Ist!K16,Budget!K16*(1+$B16))</f>
        <v>4500</v>
      </c>
      <c r="M16" s="19" t="n">
        <f aca="false">IF(11&lt;=Einstellungen!$B$6,Ist!L16,Budget!L16*(1+$B16))</f>
        <v>4500</v>
      </c>
      <c r="N16" s="19" t="n">
        <f aca="false">IF(12&lt;=Einstellungen!$B$6,Ist!M16,Budget!M16*(1+$B16))</f>
        <v>4500</v>
      </c>
      <c r="O16" s="14" t="n">
        <f aca="false">SUM(C16:N16)</f>
        <v>54000</v>
      </c>
      <c r="P16" s="18" t="n">
        <f aca="false">Budget!N16</f>
        <v>54000</v>
      </c>
      <c r="Q16" s="19" t="n">
        <f aca="false">O16-P16</f>
        <v>0</v>
      </c>
      <c r="R16" s="20" t="n">
        <f aca="false">IFERROR(Q16/ABS(P16),"")</f>
        <v>0</v>
      </c>
    </row>
    <row r="17" customFormat="false" ht="15" hidden="false" customHeight="false" outlineLevel="0" collapsed="false">
      <c r="A17" s="4" t="s">
        <v>56</v>
      </c>
      <c r="C17" s="16" t="n">
        <f aca="false">C7-C8</f>
        <v>131400</v>
      </c>
      <c r="D17" s="16" t="n">
        <f aca="false">D7-D8</f>
        <v>142100</v>
      </c>
      <c r="E17" s="16" t="n">
        <f aca="false">E7-E8</f>
        <v>139400</v>
      </c>
      <c r="F17" s="16" t="n">
        <f aca="false">F7-F8</f>
        <v>152100</v>
      </c>
      <c r="G17" s="16" t="n">
        <f aca="false">G7-G8</f>
        <v>143500</v>
      </c>
      <c r="H17" s="16" t="n">
        <f aca="false">H7-H8</f>
        <v>168300</v>
      </c>
      <c r="I17" s="16" t="n">
        <f aca="false">I7-I8</f>
        <v>154900</v>
      </c>
      <c r="J17" s="16" t="n">
        <f aca="false">J7-J8</f>
        <v>138900</v>
      </c>
      <c r="K17" s="16" t="n">
        <f aca="false">K7-K8</f>
        <v>169400</v>
      </c>
      <c r="L17" s="16" t="n">
        <f aca="false">L7-L8</f>
        <v>166850</v>
      </c>
      <c r="M17" s="16" t="n">
        <f aca="false">M7-M8</f>
        <v>170400</v>
      </c>
      <c r="N17" s="16" t="n">
        <f aca="false">N7-N8</f>
        <v>184600</v>
      </c>
      <c r="O17" s="16" t="n">
        <f aca="false">SUM(C17:N17)</f>
        <v>1861850</v>
      </c>
      <c r="P17" s="18" t="n">
        <f aca="false">Budget!N17</f>
        <v>1941800</v>
      </c>
      <c r="Q17" s="19" t="n">
        <f aca="false">O17-P17</f>
        <v>-79950</v>
      </c>
      <c r="R17" s="20" t="n">
        <f aca="false">IFERROR(Q17/ABS(P17),"")</f>
        <v>-0.0411731383252652</v>
      </c>
    </row>
    <row r="18" customFormat="false" ht="15" hidden="false" customHeight="false" outlineLevel="0" collapsed="false">
      <c r="A18" s="4" t="s">
        <v>57</v>
      </c>
      <c r="C18" s="16" t="n">
        <f aca="false">C7-SUM(C8:C15)</f>
        <v>-21700</v>
      </c>
      <c r="D18" s="16" t="n">
        <f aca="false">D7-SUM(D8:D15)</f>
        <v>-19800</v>
      </c>
      <c r="E18" s="16" t="n">
        <f aca="false">E7-SUM(E8:E15)</f>
        <v>-29700</v>
      </c>
      <c r="F18" s="16" t="n">
        <f aca="false">F7-SUM(F8:F15)</f>
        <v>-14400</v>
      </c>
      <c r="G18" s="16" t="n">
        <f aca="false">G7-SUM(G8:G15)</f>
        <v>-14200</v>
      </c>
      <c r="H18" s="16" t="n">
        <f aca="false">H7-SUM(H8:H15)</f>
        <v>-700</v>
      </c>
      <c r="I18" s="16" t="n">
        <f aca="false">I7-SUM(I8:I15)</f>
        <v>-21800</v>
      </c>
      <c r="J18" s="16" t="n">
        <f aca="false">J7-SUM(J8:J15)</f>
        <v>-31800</v>
      </c>
      <c r="K18" s="16" t="n">
        <f aca="false">K7-SUM(K8:K15)</f>
        <v>-22300</v>
      </c>
      <c r="L18" s="16" t="n">
        <f aca="false">L7-SUM(L8:L15)</f>
        <v>-10130</v>
      </c>
      <c r="M18" s="16" t="n">
        <f aca="false">M7-SUM(M8:M15)</f>
        <v>-2580</v>
      </c>
      <c r="N18" s="16" t="n">
        <f aca="false">N7-SUM(N8:N15)</f>
        <v>8620</v>
      </c>
      <c r="O18" s="16" t="n">
        <f aca="false">SUM(C18:N18)</f>
        <v>-180490</v>
      </c>
      <c r="P18" s="18" t="n">
        <f aca="false">Budget!N18</f>
        <v>-48200</v>
      </c>
      <c r="Q18" s="19" t="n">
        <f aca="false">O18-P18</f>
        <v>-132290</v>
      </c>
      <c r="R18" s="20" t="n">
        <f aca="false">IFERROR(Q18/ABS(P18),"")</f>
        <v>-2.74460580912863</v>
      </c>
    </row>
    <row r="19" customFormat="false" ht="15" hidden="false" customHeight="false" outlineLevel="0" collapsed="false">
      <c r="A19" s="4" t="s">
        <v>58</v>
      </c>
      <c r="C19" s="16" t="n">
        <f aca="false">C18-C16</f>
        <v>-26200</v>
      </c>
      <c r="D19" s="16" t="n">
        <f aca="false">D18-D16</f>
        <v>-24300</v>
      </c>
      <c r="E19" s="16" t="n">
        <f aca="false">E18-E16</f>
        <v>-34200</v>
      </c>
      <c r="F19" s="16" t="n">
        <f aca="false">F18-F16</f>
        <v>-18900</v>
      </c>
      <c r="G19" s="16" t="n">
        <f aca="false">G18-G16</f>
        <v>-18700</v>
      </c>
      <c r="H19" s="16" t="n">
        <f aca="false">H18-H16</f>
        <v>-5200</v>
      </c>
      <c r="I19" s="16" t="n">
        <f aca="false">I18-I16</f>
        <v>-26300</v>
      </c>
      <c r="J19" s="16" t="n">
        <f aca="false">J18-J16</f>
        <v>-36300</v>
      </c>
      <c r="K19" s="16" t="n">
        <f aca="false">K18-K16</f>
        <v>-26800</v>
      </c>
      <c r="L19" s="16" t="n">
        <f aca="false">L18-L16</f>
        <v>-14630</v>
      </c>
      <c r="M19" s="16" t="n">
        <f aca="false">M18-M16</f>
        <v>-7080</v>
      </c>
      <c r="N19" s="16" t="n">
        <f aca="false">N18-N16</f>
        <v>4120</v>
      </c>
      <c r="O19" s="16" t="n">
        <f aca="false">SUM(C19:N19)</f>
        <v>-234490</v>
      </c>
      <c r="P19" s="18" t="n">
        <f aca="false">Budget!N19</f>
        <v>-102200</v>
      </c>
      <c r="Q19" s="19" t="n">
        <f aca="false">O19-P19</f>
        <v>-132290</v>
      </c>
      <c r="R19" s="20" t="n">
        <f aca="false">IFERROR(Q19/ABS(P19),"")</f>
        <v>-1.29442270058708</v>
      </c>
    </row>
  </sheetData>
  <conditionalFormatting sqref="C7:N19">
    <cfRule type="expression" priority="2" aboveAverage="0" equalAverage="0" bottom="0" percent="0" rank="0" text="" dxfId="2">
      <formula>C$5="Ist"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2026-10-15T14:22:00Z</dcterms:created>
  <dc:creator>openpyxl</dc:creator>
  <dc:description/>
  <dc:language>en-US</dc:language>
  <cp:lastModifiedBy/>
  <dcterms:modified xsi:type="dcterms:W3CDTF">2026-10-15T14:22:01Z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