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 ContentType="image/ti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mc:AlternateContent xmlns:mc="http://schemas.openxmlformats.org/markup-compatibility/2006">
    <mc:Choice Requires="x15">
      <x15ac:absPath xmlns:x15ac="http://schemas.microsoft.com/office/spreadsheetml/2010/11/ac" url="/Users/ivanrocha/Library/Mobile Documents/com~apple~CloudDocs/Conceito dos Clientes/Apoio/"/>
    </mc:Choice>
  </mc:AlternateContent>
  <xr:revisionPtr revIDLastSave="0" documentId="8_{FB992776-03A9-AB47-A7E5-3225E69E927C}" xr6:coauthVersionLast="47" xr6:coauthVersionMax="47" xr10:uidLastSave="{00000000-0000-0000-0000-000000000000}"/>
  <bookViews>
    <workbookView xWindow="30240" yWindow="-1460" windowWidth="38400" windowHeight="21100" xr2:uid="{00000000-000D-0000-FFFF-FFFF00000000}"/>
  </bookViews>
  <sheets>
    <sheet name="Budget" sheetId="1" r:id="rId1"/>
    <sheet name="Transações" sheetId="2" r:id="rId2"/>
    <sheet name="Economias" sheetId="3" r:id="rId3"/>
    <sheet name="Alemanha Investimentos" sheetId="6" r:id="rId4"/>
  </sheets>
  <definedNames>
    <definedName name="_xlnm._FilterDatabase" localSheetId="1" hidden="1">Transações!$B$2:$E$500</definedName>
    <definedName name="_xlnm.Criteria" localSheetId="1">Transações!$B$2:$E$500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3" i="6" l="1"/>
  <c r="O26" i="6"/>
  <c r="K3" i="6"/>
  <c r="E6" i="6"/>
  <c r="E7" i="6" s="1"/>
  <c r="H9" i="6"/>
  <c r="K9" i="6"/>
  <c r="H10" i="6"/>
  <c r="K10" i="6"/>
  <c r="H11" i="6"/>
  <c r="J22" i="6"/>
  <c r="O22" i="6"/>
  <c r="D26" i="6"/>
  <c r="F26" i="6"/>
  <c r="J26" i="6"/>
  <c r="O29" i="6"/>
  <c r="O37" i="6"/>
  <c r="O38" i="6"/>
  <c r="H42" i="6"/>
  <c r="K42" i="6"/>
  <c r="D29" i="6" l="1"/>
  <c r="K4" i="6" s="1"/>
  <c r="K11" i="6" s="1"/>
  <c r="O39" i="6"/>
  <c r="B9" i="1"/>
  <c r="F58" i="1"/>
  <c r="F59" i="1"/>
  <c r="F60" i="1"/>
  <c r="F61" i="1"/>
  <c r="F62" i="1"/>
  <c r="F63" i="1"/>
  <c r="F64" i="1"/>
  <c r="F65" i="1"/>
  <c r="F57" i="1"/>
  <c r="G1" i="2"/>
  <c r="G2" i="2" s="1"/>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4" i="2"/>
  <c r="F5" i="2"/>
  <c r="F6" i="2"/>
  <c r="F7" i="2"/>
  <c r="I74" i="1" s="1"/>
  <c r="F8" i="2"/>
  <c r="H75" i="1" s="1"/>
  <c r="F9" i="2"/>
  <c r="G76" i="1" s="1"/>
  <c r="F10" i="2"/>
  <c r="F77" i="1" s="1"/>
  <c r="F11" i="2"/>
  <c r="N78" i="1" s="1"/>
  <c r="F12" i="2"/>
  <c r="F13" i="2"/>
  <c r="F14" i="2"/>
  <c r="N73" i="1" s="1"/>
  <c r="F15" i="2"/>
  <c r="F16" i="2"/>
  <c r="F17" i="2"/>
  <c r="F18" i="2"/>
  <c r="F19" i="2"/>
  <c r="F20" i="2"/>
  <c r="F21" i="2"/>
  <c r="F3" i="2"/>
  <c r="D10" i="3"/>
  <c r="D12" i="3" s="1"/>
  <c r="C12" i="3" s="1"/>
  <c r="C66" i="1"/>
  <c r="B16" i="1"/>
  <c r="B15" i="1"/>
  <c r="B14" i="1"/>
  <c r="B13" i="1"/>
  <c r="B12" i="1"/>
  <c r="B11" i="1"/>
  <c r="B10" i="1"/>
  <c r="B8" i="1"/>
  <c r="C5" i="1"/>
  <c r="H29" i="6" l="1"/>
  <c r="K5" i="6"/>
  <c r="K71" i="1"/>
  <c r="H72" i="1"/>
  <c r="F70" i="1"/>
  <c r="D76" i="1"/>
  <c r="N76" i="1"/>
  <c r="J72" i="1"/>
  <c r="E77" i="1"/>
  <c r="F76" i="1"/>
  <c r="E76" i="1"/>
  <c r="F75" i="1"/>
  <c r="L77" i="1"/>
  <c r="G75" i="1"/>
  <c r="L76" i="1"/>
  <c r="I72" i="1"/>
  <c r="C77" i="1"/>
  <c r="M77" i="1"/>
  <c r="I71" i="1"/>
  <c r="C76" i="1"/>
  <c r="M76" i="1"/>
  <c r="J71" i="1"/>
  <c r="D77" i="1"/>
  <c r="N77" i="1"/>
  <c r="K78" i="1"/>
  <c r="C75" i="1"/>
  <c r="D75" i="1"/>
  <c r="E75" i="1"/>
  <c r="L75" i="1"/>
  <c r="M75" i="1"/>
  <c r="N75" i="1"/>
  <c r="F74" i="1"/>
  <c r="G72" i="1"/>
  <c r="H71" i="1"/>
  <c r="J78" i="1"/>
  <c r="K77" i="1"/>
  <c r="C74" i="1"/>
  <c r="D74" i="1"/>
  <c r="E74" i="1"/>
  <c r="L74" i="1"/>
  <c r="M74" i="1"/>
  <c r="N74" i="1"/>
  <c r="F72" i="1"/>
  <c r="G71" i="1"/>
  <c r="I78" i="1"/>
  <c r="J77" i="1"/>
  <c r="K76" i="1"/>
  <c r="G74" i="1"/>
  <c r="C72" i="1"/>
  <c r="D72" i="1"/>
  <c r="E72" i="1"/>
  <c r="L72" i="1"/>
  <c r="M72" i="1"/>
  <c r="N72" i="1"/>
  <c r="F71" i="1"/>
  <c r="H78" i="1"/>
  <c r="I77" i="1"/>
  <c r="J76" i="1"/>
  <c r="K75" i="1"/>
  <c r="C71" i="1"/>
  <c r="D71" i="1"/>
  <c r="E71" i="1"/>
  <c r="L71" i="1"/>
  <c r="M71" i="1"/>
  <c r="N71" i="1"/>
  <c r="G78" i="1"/>
  <c r="H77" i="1"/>
  <c r="I76" i="1"/>
  <c r="J75" i="1"/>
  <c r="K74" i="1"/>
  <c r="C70" i="1"/>
  <c r="D70" i="1"/>
  <c r="E70" i="1"/>
  <c r="L70" i="1"/>
  <c r="M70" i="1"/>
  <c r="N70" i="1"/>
  <c r="F78" i="1"/>
  <c r="G77" i="1"/>
  <c r="H76" i="1"/>
  <c r="I75" i="1"/>
  <c r="J74" i="1"/>
  <c r="K72" i="1"/>
  <c r="H74" i="1"/>
  <c r="C78" i="1"/>
  <c r="D78" i="1"/>
  <c r="E78" i="1"/>
  <c r="L78" i="1"/>
  <c r="M78" i="1"/>
  <c r="K70" i="1"/>
  <c r="J70" i="1"/>
  <c r="I70" i="1"/>
  <c r="H70" i="1"/>
  <c r="G70" i="1"/>
  <c r="F66" i="1"/>
  <c r="C73" i="1"/>
  <c r="D73" i="1"/>
  <c r="E73" i="1"/>
  <c r="L73" i="1"/>
  <c r="F73" i="1"/>
  <c r="G73" i="1"/>
  <c r="H73" i="1"/>
  <c r="I73" i="1"/>
  <c r="J73" i="1"/>
  <c r="K73" i="1"/>
  <c r="M73" i="1"/>
  <c r="D57" i="1"/>
  <c r="C8" i="1" s="1"/>
  <c r="D64" i="1"/>
  <c r="E64" i="1" s="1"/>
  <c r="D63" i="1"/>
  <c r="C14" i="1" s="1"/>
  <c r="D62" i="1"/>
  <c r="E62" i="1" s="1"/>
  <c r="D61" i="1"/>
  <c r="C12" i="1" s="1"/>
  <c r="D60" i="1"/>
  <c r="C11" i="1" s="1"/>
  <c r="D65" i="1"/>
  <c r="E65" i="1" s="1"/>
  <c r="D59" i="1"/>
  <c r="E59" i="1" s="1"/>
  <c r="D58" i="1"/>
  <c r="C9" i="1" s="1"/>
  <c r="C10" i="3"/>
  <c r="D11" i="3"/>
  <c r="C11" i="3" s="1"/>
  <c r="O72" i="1" l="1"/>
  <c r="O76" i="1"/>
  <c r="I79" i="1"/>
  <c r="H79" i="1"/>
  <c r="O71" i="1"/>
  <c r="O77" i="1"/>
  <c r="C79" i="1"/>
  <c r="O78" i="1"/>
  <c r="G79" i="1"/>
  <c r="F79" i="1"/>
  <c r="L79" i="1"/>
  <c r="O74" i="1"/>
  <c r="N79" i="1"/>
  <c r="M79" i="1"/>
  <c r="K79" i="1"/>
  <c r="E79" i="1"/>
  <c r="D79" i="1"/>
  <c r="O70" i="1"/>
  <c r="O75" i="1"/>
  <c r="J79" i="1"/>
  <c r="O73" i="1"/>
  <c r="E57" i="1"/>
  <c r="E58" i="1"/>
  <c r="C16" i="1"/>
  <c r="C15" i="1"/>
  <c r="E63" i="1"/>
  <c r="C13" i="1"/>
  <c r="E61" i="1"/>
  <c r="E60" i="1"/>
  <c r="C10" i="1"/>
  <c r="D66" i="1"/>
  <c r="E66" i="1" s="1"/>
  <c r="O79" i="1" l="1"/>
  <c r="C17" i="1"/>
  <c r="C20" i="1" s="1"/>
  <c r="C22" i="1" s="1"/>
</calcChain>
</file>

<file path=xl/sharedStrings.xml><?xml version="1.0" encoding="utf-8"?>
<sst xmlns="http://schemas.openxmlformats.org/spreadsheetml/2006/main" count="165" uniqueCount="115">
  <si>
    <t xml:space="preserve">Renda </t>
  </si>
  <si>
    <t>Renda Adicional</t>
  </si>
  <si>
    <t>Gastos</t>
  </si>
  <si>
    <t>Casa</t>
  </si>
  <si>
    <t>Seguros</t>
  </si>
  <si>
    <t>Comida</t>
  </si>
  <si>
    <t>Investimentos</t>
  </si>
  <si>
    <t>Assinaturas</t>
  </si>
  <si>
    <t>Entretendimento</t>
  </si>
  <si>
    <t>Viagens</t>
  </si>
  <si>
    <t>Carro</t>
  </si>
  <si>
    <t>Outros</t>
  </si>
  <si>
    <t>Renda menos Gastos</t>
  </si>
  <si>
    <t>Resumo por Categoria</t>
  </si>
  <si>
    <t>Categoria</t>
  </si>
  <si>
    <t>Budget</t>
  </si>
  <si>
    <t>Atual</t>
  </si>
  <si>
    <t>Diferença</t>
  </si>
  <si>
    <t>Total</t>
  </si>
  <si>
    <t>Data</t>
  </si>
  <si>
    <t>Descriçao</t>
  </si>
  <si>
    <t>Gasto</t>
  </si>
  <si>
    <t>Celular</t>
  </si>
  <si>
    <t>Calculadora de economias</t>
  </si>
  <si>
    <t>Com quanto você começa?</t>
  </si>
  <si>
    <t>Quantos anos quer economizar?</t>
  </si>
  <si>
    <t>Rentabilidade Anual</t>
  </si>
  <si>
    <t>Quanto você quer acumular?</t>
  </si>
  <si>
    <t>Montante Total Acumulado</t>
  </si>
  <si>
    <t>Montante Mensal Necessário</t>
  </si>
  <si>
    <t>Seu Plano</t>
  </si>
  <si>
    <t>Contribuindo menos</t>
  </si>
  <si>
    <t>Contribuindo mais</t>
  </si>
  <si>
    <t>Média</t>
  </si>
  <si>
    <t>Aluguel</t>
  </si>
  <si>
    <t>Academia</t>
  </si>
  <si>
    <t>Seguro Dental</t>
  </si>
  <si>
    <t>Seguro de Saúde</t>
  </si>
  <si>
    <t>Luz</t>
  </si>
  <si>
    <t>Internet</t>
  </si>
  <si>
    <t>Gastos Fixos</t>
  </si>
  <si>
    <t>Economia total</t>
  </si>
  <si>
    <t>Clique Aqui</t>
  </si>
  <si>
    <t xml:space="preserve">1. Insira seu salário </t>
  </si>
  <si>
    <t>Gastos Totais</t>
  </si>
  <si>
    <t>Salário</t>
  </si>
  <si>
    <t>Renda Total</t>
  </si>
  <si>
    <t xml:space="preserve"> </t>
  </si>
  <si>
    <t>Resultado</t>
  </si>
  <si>
    <t>Bonus:</t>
  </si>
  <si>
    <t>Para saber o quanto economizar mensalmente para atingir um objetivo</t>
  </si>
  <si>
    <t>Janeiro</t>
  </si>
  <si>
    <t>Fevereiro</t>
  </si>
  <si>
    <t>Março</t>
  </si>
  <si>
    <t>Abril</t>
  </si>
  <si>
    <t>Maio</t>
  </si>
  <si>
    <t>Junho</t>
  </si>
  <si>
    <t>Julho</t>
  </si>
  <si>
    <t xml:space="preserve">Agosto </t>
  </si>
  <si>
    <t>Setembro</t>
  </si>
  <si>
    <t>Outubro</t>
  </si>
  <si>
    <t>Novembro</t>
  </si>
  <si>
    <t>Dezembro</t>
  </si>
  <si>
    <t>5. Compare seus gastos entre os meses e o seu orçamento</t>
  </si>
  <si>
    <t>Reserva de Emergencia</t>
  </si>
  <si>
    <t>Economia (Liquidez)</t>
  </si>
  <si>
    <t>Entretenimento</t>
  </si>
  <si>
    <t>Para editar as categorias existentes: (Max. 9 categorias)</t>
  </si>
  <si>
    <r>
      <t xml:space="preserve">2. Insira seus Gastos Fixos, selecionando uma </t>
    </r>
    <r>
      <rPr>
        <b/>
        <sz val="14"/>
        <color rgb="FF000000"/>
        <rFont val="Helvetica Neue"/>
        <family val="2"/>
      </rPr>
      <t>categoria</t>
    </r>
    <r>
      <rPr>
        <sz val="14"/>
        <color indexed="8"/>
        <rFont val="Helvetica Neue"/>
        <family val="2"/>
      </rPr>
      <t xml:space="preserve"> </t>
    </r>
  </si>
  <si>
    <r>
      <t xml:space="preserve">3. Defina </t>
    </r>
    <r>
      <rPr>
        <b/>
        <sz val="14"/>
        <color rgb="FF000000"/>
        <rFont val="Helvetica Neue"/>
        <family val="2"/>
      </rPr>
      <t>budgets</t>
    </r>
    <r>
      <rPr>
        <sz val="14"/>
        <color indexed="8"/>
        <rFont val="Helvetica Neue"/>
        <family val="2"/>
      </rPr>
      <t xml:space="preserve"> para cada categoria</t>
    </r>
  </si>
  <si>
    <r>
      <t>4. Insira suas</t>
    </r>
    <r>
      <rPr>
        <b/>
        <sz val="14"/>
        <color rgb="FF000000"/>
        <rFont val="Helvetica Neue"/>
        <family val="2"/>
      </rPr>
      <t xml:space="preserve"> transações</t>
    </r>
    <r>
      <rPr>
        <sz val="14"/>
        <color indexed="8"/>
        <rFont val="Helvetica Neue"/>
        <family val="2"/>
      </rPr>
      <t xml:space="preserve">, selecionando uma </t>
    </r>
    <r>
      <rPr>
        <b/>
        <sz val="14"/>
        <color rgb="FF000000"/>
        <rFont val="Helvetica Neue"/>
        <family val="2"/>
      </rPr>
      <t>categoria</t>
    </r>
  </si>
  <si>
    <t>-</t>
  </si>
  <si>
    <t>** * A pensão bruta apresentada é uma estimativa que apenas ilustra o funcionamento geral de uma dinâmica ao longo do período acordado.</t>
  </si>
  <si>
    <t xml:space="preserve">% Total PP+CP/ Neto </t>
  </si>
  <si>
    <t>% do Neto (LP)</t>
  </si>
  <si>
    <t>% do Neto (MP)</t>
  </si>
  <si>
    <t>Capital Final</t>
  </si>
  <si>
    <t>Dynamik</t>
  </si>
  <si>
    <t>** Pensão</t>
  </si>
  <si>
    <t>Valor Mensal</t>
  </si>
  <si>
    <t>Investimento</t>
  </si>
  <si>
    <t>Construção de Patrimônio</t>
  </si>
  <si>
    <t>% dos gastos</t>
  </si>
  <si>
    <t>Valor assegurado</t>
  </si>
  <si>
    <t>% do Neto</t>
  </si>
  <si>
    <t>Total Geral</t>
  </si>
  <si>
    <t>Rechts</t>
  </si>
  <si>
    <t>Hausrat</t>
  </si>
  <si>
    <t>Dental Básico</t>
  </si>
  <si>
    <t>Haftplicht</t>
  </si>
  <si>
    <t>Valor unitário</t>
  </si>
  <si>
    <t>Quantidade</t>
  </si>
  <si>
    <t>Trabalho</t>
  </si>
  <si>
    <t>Saúde</t>
  </si>
  <si>
    <t>Danos</t>
  </si>
  <si>
    <t>Proteção de Patrimônio</t>
  </si>
  <si>
    <t>Investimentos/Renda*</t>
  </si>
  <si>
    <t>Máximo</t>
  </si>
  <si>
    <t xml:space="preserve">Nome: </t>
  </si>
  <si>
    <t>Gastos/Renda</t>
  </si>
  <si>
    <t>Médio</t>
  </si>
  <si>
    <t>RE/Gastos</t>
  </si>
  <si>
    <t>Mínimo</t>
  </si>
  <si>
    <t>Assessoria Financeira</t>
  </si>
  <si>
    <t>Reserva de Emergência</t>
  </si>
  <si>
    <t>Lazer &amp; Res. Emerg</t>
  </si>
  <si>
    <t>Data&amp;Ano atual</t>
  </si>
  <si>
    <t>Livre Mensal</t>
  </si>
  <si>
    <t xml:space="preserve">Renda Mensal (Neto) </t>
  </si>
  <si>
    <t>Ano Nasc</t>
  </si>
  <si>
    <t>Depot</t>
  </si>
  <si>
    <t>Previdência Flex 1</t>
  </si>
  <si>
    <t>Previdência Flex 2</t>
  </si>
  <si>
    <t>BU 1</t>
  </si>
  <si>
    <t>BU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</si>
</sst>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 #,##0.00\ &quot;€&quot;_-;\-* #,##0.00\ &quot;€&quot;_-;_-* &quot;-&quot;??\ &quot;€&quot;_-;_-@_-"/>
    <numFmt numFmtId="164" formatCode="[$€-2]\ #,##0"/>
    <numFmt numFmtId="165" formatCode="[$€-2]\ #,##0.00_);[Red]\([$€-2]\ #,##0.00\)"/>
    <numFmt numFmtId="166" formatCode="_-* #,##0.00\ [$€-407]_-;\-* #,##0.00\ [$€-407]_-;_-* &quot;-&quot;??\ [$€-407]_-;_-@_-"/>
    <numFmt numFmtId="167" formatCode="_-* #,##0\ &quot;€&quot;_-;\-* #,##0\ &quot;€&quot;_-;_-* &quot;-&quot;??\ &quot;€&quot;_-;_-@_-"/>
    <numFmt numFmtId="168" formatCode="&quot;$&quot;#,##0.00"/>
  </numFmts>
  <fonts count="28" x14ac:knownFonts="1">
    <font>
      <sz val="10"/>
      <color indexed="8"/>
      <name val="Helvetica Neue"/>
    </font>
    <font>
      <sz val="12"/>
      <color indexed="8"/>
      <name val="Helvetica Neue"/>
      <family val="2"/>
    </font>
    <font>
      <b/>
      <sz val="10"/>
      <color indexed="9"/>
      <name val="Helvetica Neue"/>
      <family val="2"/>
    </font>
    <font>
      <sz val="10"/>
      <color indexed="8"/>
      <name val="Helvetica Neue Medium"/>
    </font>
    <font>
      <b/>
      <sz val="10"/>
      <color indexed="8"/>
      <name val="Helvetica Neue"/>
      <family val="2"/>
    </font>
    <font>
      <sz val="10"/>
      <color theme="1"/>
      <name val="Helvetica Neue"/>
      <family val="2"/>
    </font>
    <font>
      <b/>
      <sz val="11"/>
      <color indexed="9"/>
      <name val="Helvetica Neue"/>
      <family val="2"/>
    </font>
    <font>
      <b/>
      <sz val="11"/>
      <color indexed="8"/>
      <name val="Helvetica Neue"/>
      <family val="2"/>
    </font>
    <font>
      <b/>
      <sz val="12"/>
      <color indexed="9"/>
      <name val="Helvetica Neue"/>
      <family val="2"/>
    </font>
    <font>
      <sz val="12"/>
      <color indexed="8"/>
      <name val="Helvetica Neue Medium"/>
    </font>
    <font>
      <sz val="12"/>
      <color indexed="8"/>
      <name val="Helvetica Neue"/>
      <family val="2"/>
    </font>
    <font>
      <b/>
      <sz val="12"/>
      <color indexed="8"/>
      <name val="Helvetica Neue"/>
      <family val="2"/>
    </font>
    <font>
      <sz val="10"/>
      <color indexed="8"/>
      <name val="Helvetica Neue"/>
      <family val="2"/>
    </font>
    <font>
      <b/>
      <sz val="10"/>
      <color indexed="9"/>
      <name val="Helvetica Neue"/>
      <family val="2"/>
    </font>
    <font>
      <b/>
      <sz val="10"/>
      <color indexed="8"/>
      <name val="Helvetica Neue"/>
      <family val="2"/>
    </font>
    <font>
      <u/>
      <sz val="10"/>
      <color theme="10"/>
      <name val="Helvetica Neue"/>
      <family val="2"/>
    </font>
    <font>
      <sz val="14"/>
      <color indexed="8"/>
      <name val="Helvetica Neue"/>
      <family val="2"/>
    </font>
    <font>
      <i/>
      <sz val="14"/>
      <color theme="1"/>
      <name val="Helvetica Neue"/>
      <family val="2"/>
    </font>
    <font>
      <b/>
      <sz val="16"/>
      <color indexed="8"/>
      <name val="Helvetica Neue"/>
      <family val="2"/>
    </font>
    <font>
      <sz val="16"/>
      <color indexed="8"/>
      <name val="Helvetica Neue"/>
      <family val="2"/>
    </font>
    <font>
      <sz val="12"/>
      <color rgb="FF000000"/>
      <name val="Helvetica Neue"/>
      <family val="2"/>
    </font>
    <font>
      <b/>
      <sz val="14"/>
      <color rgb="FF000000"/>
      <name val="Helvetica Neue"/>
      <family val="2"/>
    </font>
    <font>
      <sz val="11"/>
      <color theme="1"/>
      <name val="Helvetica Neue"/>
      <family val="2"/>
      <scheme val="minor"/>
    </font>
    <font>
      <sz val="12"/>
      <color theme="1"/>
      <name val="Arial Nova Light"/>
      <family val="2"/>
    </font>
    <font>
      <sz val="11"/>
      <color theme="1"/>
      <name val="Helvetica Neue"/>
      <family val="2"/>
    </font>
    <font>
      <b/>
      <sz val="10"/>
      <color theme="1"/>
      <name val="Helvetica Neue"/>
      <family val="2"/>
    </font>
    <font>
      <sz val="10"/>
      <name val="Helvetica Neue"/>
      <family val="2"/>
    </font>
    <font>
      <sz val="16"/>
      <color theme="1"/>
      <name val="Helvetica Neue"/>
      <family val="2"/>
    </font>
  </fonts>
  <fills count="15">
    <fill>
      <patternFill patternType="none"/>
    </fill>
    <fill>
      <patternFill patternType="gray125"/>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26"/>
        <bgColor auto="1"/>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8" tint="0.39997558519241921"/>
        <bgColor indexed="64"/>
      </patternFill>
    </fill>
    <fill>
      <patternFill patternType="solid">
        <fgColor rgb="FFFFD931"/>
        <bgColor indexed="64"/>
      </patternFill>
    </fill>
  </fills>
  <borders count="26">
    <border>
      <left/>
      <right/>
      <top/>
      <bottom/>
      <diagonal/>
    </border>
    <border>
      <left style="thin">
        <color indexed="11"/>
      </left>
      <right style="thin">
        <color indexed="9"/>
      </right>
      <top style="thin">
        <color indexed="11"/>
      </top>
      <bottom style="thin">
        <color indexed="12"/>
      </bottom>
      <diagonal/>
    </border>
    <border>
      <left style="thin">
        <color indexed="9"/>
      </left>
      <right style="thin">
        <color indexed="11"/>
      </right>
      <top style="thin">
        <color indexed="11"/>
      </top>
      <bottom style="thin">
        <color indexed="12"/>
      </bottom>
      <diagonal/>
    </border>
    <border>
      <left style="thin">
        <color indexed="11"/>
      </left>
      <right style="thin">
        <color indexed="12"/>
      </right>
      <top style="thin">
        <color indexed="12"/>
      </top>
      <bottom style="thin">
        <color indexed="11"/>
      </bottom>
      <diagonal/>
    </border>
    <border>
      <left style="thin">
        <color indexed="12"/>
      </left>
      <right style="thin">
        <color indexed="11"/>
      </right>
      <top style="thin">
        <color indexed="12"/>
      </top>
      <bottom style="thin">
        <color indexed="11"/>
      </bottom>
      <diagonal/>
    </border>
    <border>
      <left style="thin">
        <color indexed="11"/>
      </left>
      <right style="thin">
        <color indexed="12"/>
      </right>
      <top style="thin">
        <color indexed="11"/>
      </top>
      <bottom style="thin">
        <color indexed="12"/>
      </bottom>
      <diagonal/>
    </border>
    <border>
      <left style="thin">
        <color indexed="12"/>
      </left>
      <right style="thin">
        <color indexed="11"/>
      </right>
      <top style="thin">
        <color indexed="11"/>
      </top>
      <bottom style="thin">
        <color indexed="12"/>
      </bottom>
      <diagonal/>
    </border>
    <border>
      <left style="thin">
        <color indexed="11"/>
      </left>
      <right style="thin">
        <color indexed="11"/>
      </right>
      <top style="thin">
        <color indexed="12"/>
      </top>
      <bottom style="thin">
        <color indexed="11"/>
      </bottom>
      <diagonal/>
    </border>
    <border>
      <left style="thin">
        <color indexed="11"/>
      </left>
      <right style="thin">
        <color indexed="12"/>
      </right>
      <top style="thin">
        <color indexed="11"/>
      </top>
      <bottom style="thin">
        <color indexed="11"/>
      </bottom>
      <diagonal/>
    </border>
    <border>
      <left style="thin">
        <color indexed="12"/>
      </left>
      <right style="thin">
        <color indexed="11"/>
      </right>
      <top style="thin">
        <color indexed="11"/>
      </top>
      <bottom style="thin">
        <color indexed="11"/>
      </bottom>
      <diagonal/>
    </border>
    <border>
      <left style="thin">
        <color indexed="9"/>
      </left>
      <right style="thin">
        <color indexed="9"/>
      </right>
      <top style="thin">
        <color indexed="11"/>
      </top>
      <bottom style="thin">
        <color indexed="12"/>
      </bottom>
      <diagonal/>
    </border>
    <border>
      <left style="thin">
        <color indexed="11"/>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2"/>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theme="4" tint="0.39997558519241921"/>
      </right>
      <top style="double">
        <color theme="4"/>
      </top>
      <bottom style="thin">
        <color theme="4" tint="0.39997558519241921"/>
      </bottom>
      <diagonal/>
    </border>
    <border>
      <left style="thin">
        <color theme="4" tint="0.39997558519241921"/>
      </left>
      <right/>
      <top style="double">
        <color theme="4"/>
      </top>
      <bottom style="thin">
        <color theme="4" tint="0.3999755851924192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11"/>
      </left>
      <right style="thin">
        <color indexed="9"/>
      </right>
      <top/>
      <bottom style="thin">
        <color indexed="12"/>
      </bottom>
      <diagonal/>
    </border>
    <border>
      <left style="thin">
        <color indexed="9"/>
      </left>
      <right style="thin">
        <color indexed="9"/>
      </right>
      <top/>
      <bottom style="thin">
        <color indexed="12"/>
      </bottom>
      <diagonal/>
    </border>
    <border>
      <left style="thin">
        <color indexed="9"/>
      </left>
      <right style="thin">
        <color indexed="11"/>
      </right>
      <top/>
      <bottom style="thin">
        <color indexed="12"/>
      </bottom>
      <diagonal/>
    </border>
  </borders>
  <cellStyleXfs count="5">
    <xf numFmtId="0" fontId="0" fillId="0" borderId="0" applyNumberFormat="0" applyFill="0" applyBorder="0" applyProtection="0">
      <alignment vertical="top" wrapText="1"/>
    </xf>
    <xf numFmtId="0" fontId="15" fillId="0" borderId="0" applyNumberFormat="0" applyFill="0" applyBorder="0" applyAlignment="0" applyProtection="0">
      <alignment vertical="top" wrapText="1"/>
    </xf>
    <xf numFmtId="0" fontId="22" fillId="0" borderId="0"/>
    <xf numFmtId="44" fontId="22" fillId="0" borderId="0" applyFont="0" applyFill="0" applyBorder="0" applyAlignment="0" applyProtection="0"/>
    <xf numFmtId="9" fontId="22" fillId="0" borderId="0" applyFont="0" applyFill="0" applyBorder="0" applyAlignment="0" applyProtection="0"/>
  </cellStyleXfs>
  <cellXfs count="164">
    <xf numFmtId="0" fontId="0" fillId="0" borderId="0" xfId="0">
      <alignment vertical="top" wrapText="1"/>
    </xf>
    <xf numFmtId="49" fontId="3" fillId="0" borderId="3" xfId="0" applyNumberFormat="1" applyFont="1" applyBorder="1">
      <alignment vertical="top" wrapText="1"/>
    </xf>
    <xf numFmtId="164" fontId="0" fillId="0" borderId="4" xfId="0" applyNumberFormat="1" applyBorder="1">
      <alignment vertical="top" wrapText="1"/>
    </xf>
    <xf numFmtId="49" fontId="3" fillId="0" borderId="8" xfId="0" applyNumberFormat="1" applyFont="1" applyBorder="1">
      <alignment vertical="top" wrapText="1"/>
    </xf>
    <xf numFmtId="164" fontId="0" fillId="2" borderId="9" xfId="0" applyNumberFormat="1" applyFill="1" applyBorder="1">
      <alignment vertical="top" wrapText="1"/>
    </xf>
    <xf numFmtId="164" fontId="0" fillId="0" borderId="9" xfId="0" applyNumberFormat="1" applyBorder="1">
      <alignment vertical="top" wrapText="1"/>
    </xf>
    <xf numFmtId="0" fontId="0" fillId="0" borderId="0" xfId="0" applyNumberFormat="1">
      <alignment vertical="top" wrapText="1"/>
    </xf>
    <xf numFmtId="164" fontId="0" fillId="0" borderId="7" xfId="0" applyNumberFormat="1" applyBorder="1">
      <alignment vertical="top" wrapText="1"/>
    </xf>
    <xf numFmtId="164" fontId="0" fillId="2" borderId="11" xfId="0" applyNumberFormat="1" applyFill="1" applyBorder="1">
      <alignment vertical="top" wrapText="1"/>
    </xf>
    <xf numFmtId="164" fontId="0" fillId="0" borderId="11" xfId="0" applyNumberFormat="1" applyBorder="1">
      <alignment vertical="top" wrapText="1"/>
    </xf>
    <xf numFmtId="14" fontId="5" fillId="0" borderId="0" xfId="0" applyNumberFormat="1" applyFont="1">
      <alignment vertical="top" wrapText="1"/>
    </xf>
    <xf numFmtId="49" fontId="3" fillId="0" borderId="3" xfId="0" applyNumberFormat="1" applyFont="1" applyBorder="1" applyProtection="1">
      <alignment vertical="top" wrapText="1"/>
      <protection locked="0"/>
    </xf>
    <xf numFmtId="164" fontId="0" fillId="0" borderId="4" xfId="0" applyNumberFormat="1" applyBorder="1" applyProtection="1">
      <alignment vertical="top" wrapText="1"/>
      <protection locked="0"/>
    </xf>
    <xf numFmtId="164" fontId="0" fillId="2" borderId="9" xfId="0" applyNumberFormat="1" applyFill="1" applyBorder="1" applyProtection="1">
      <alignment vertical="top" wrapText="1"/>
      <protection locked="0"/>
    </xf>
    <xf numFmtId="49" fontId="3" fillId="0" borderId="5" xfId="0" applyNumberFormat="1" applyFont="1" applyBorder="1" applyProtection="1">
      <alignment vertical="top" wrapText="1"/>
      <protection locked="0"/>
    </xf>
    <xf numFmtId="164" fontId="0" fillId="0" borderId="4" xfId="0" applyNumberFormat="1" applyBorder="1" applyProtection="1">
      <alignment vertical="top" wrapText="1"/>
    </xf>
    <xf numFmtId="49" fontId="3" fillId="0" borderId="3" xfId="0" applyNumberFormat="1" applyFont="1" applyBorder="1" applyProtection="1">
      <alignment vertical="top" wrapText="1"/>
    </xf>
    <xf numFmtId="49" fontId="3" fillId="0" borderId="8" xfId="0" applyNumberFormat="1" applyFont="1" applyBorder="1" applyProtection="1">
      <alignment vertical="top" wrapText="1"/>
    </xf>
    <xf numFmtId="164" fontId="0" fillId="2" borderId="9" xfId="0" applyNumberFormat="1" applyFill="1" applyBorder="1" applyProtection="1">
      <alignment vertical="top" wrapText="1"/>
    </xf>
    <xf numFmtId="164" fontId="0" fillId="0" borderId="9" xfId="0" applyNumberFormat="1" applyBorder="1" applyProtection="1">
      <alignment vertical="top" wrapText="1"/>
    </xf>
    <xf numFmtId="49" fontId="3" fillId="0" borderId="5" xfId="0" applyNumberFormat="1" applyFont="1" applyBorder="1" applyProtection="1">
      <alignment vertical="top" wrapText="1"/>
    </xf>
    <xf numFmtId="164" fontId="0" fillId="0" borderId="6" xfId="0" applyNumberFormat="1" applyBorder="1" applyProtection="1">
      <alignment vertical="top" wrapText="1"/>
    </xf>
    <xf numFmtId="164" fontId="4" fillId="3" borderId="7" xfId="0" applyNumberFormat="1" applyFont="1" applyFill="1" applyBorder="1" applyProtection="1">
      <alignment vertical="top" wrapText="1"/>
    </xf>
    <xf numFmtId="164" fontId="0" fillId="2" borderId="6" xfId="0" applyNumberFormat="1" applyFill="1" applyBorder="1" applyProtection="1">
      <alignment vertical="top" wrapText="1"/>
      <protection locked="0"/>
    </xf>
    <xf numFmtId="165" fontId="10" fillId="0" borderId="4" xfId="0" applyNumberFormat="1" applyFont="1" applyBorder="1" applyProtection="1">
      <alignment vertical="top" wrapText="1"/>
      <protection locked="0"/>
    </xf>
    <xf numFmtId="165" fontId="10" fillId="2" borderId="9" xfId="0" applyNumberFormat="1" applyFont="1" applyFill="1" applyBorder="1" applyProtection="1">
      <alignment vertical="top" wrapText="1"/>
      <protection locked="0"/>
    </xf>
    <xf numFmtId="165" fontId="10" fillId="0" borderId="9" xfId="0" applyNumberFormat="1" applyFont="1" applyBorder="1" applyProtection="1">
      <alignment vertical="top" wrapText="1"/>
      <protection locked="0"/>
    </xf>
    <xf numFmtId="165" fontId="10" fillId="0" borderId="6" xfId="0" applyNumberFormat="1" applyFont="1" applyBorder="1" applyProtection="1">
      <alignment vertical="top" wrapText="1"/>
      <protection locked="0"/>
    </xf>
    <xf numFmtId="0" fontId="0" fillId="0" borderId="0" xfId="0" applyNumberFormat="1" applyProtection="1">
      <alignment vertical="top" wrapText="1"/>
    </xf>
    <xf numFmtId="49" fontId="8" fillId="4" borderId="1" xfId="0" applyNumberFormat="1" applyFont="1" applyFill="1" applyBorder="1" applyProtection="1">
      <alignment vertical="top" wrapText="1"/>
    </xf>
    <xf numFmtId="49" fontId="8" fillId="4" borderId="10" xfId="0" applyNumberFormat="1" applyFont="1" applyFill="1" applyBorder="1" applyProtection="1">
      <alignment vertical="top" wrapText="1"/>
    </xf>
    <xf numFmtId="49" fontId="8" fillId="4" borderId="2" xfId="0" applyNumberFormat="1" applyFont="1" applyFill="1" applyBorder="1" applyProtection="1">
      <alignment vertical="top" wrapText="1"/>
    </xf>
    <xf numFmtId="49" fontId="9" fillId="0" borderId="3" xfId="0" applyNumberFormat="1" applyFont="1" applyBorder="1" applyProtection="1">
      <alignment vertical="top" wrapText="1"/>
    </xf>
    <xf numFmtId="165" fontId="10" fillId="0" borderId="4" xfId="0" applyNumberFormat="1" applyFont="1" applyBorder="1" applyProtection="1">
      <alignment vertical="top" wrapText="1"/>
    </xf>
    <xf numFmtId="165" fontId="10" fillId="0" borderId="7" xfId="0" applyNumberFormat="1" applyFont="1" applyBorder="1" applyProtection="1">
      <alignment vertical="top" wrapText="1"/>
    </xf>
    <xf numFmtId="49" fontId="9" fillId="0" borderId="8" xfId="0" applyNumberFormat="1" applyFont="1" applyBorder="1" applyProtection="1">
      <alignment vertical="top" wrapText="1"/>
    </xf>
    <xf numFmtId="165" fontId="10" fillId="2" borderId="11" xfId="0" applyNumberFormat="1" applyFont="1" applyFill="1" applyBorder="1" applyProtection="1">
      <alignment vertical="top" wrapText="1"/>
    </xf>
    <xf numFmtId="165" fontId="10" fillId="0" borderId="11" xfId="0" applyNumberFormat="1" applyFont="1" applyBorder="1" applyProtection="1">
      <alignment vertical="top" wrapText="1"/>
    </xf>
    <xf numFmtId="49" fontId="9" fillId="0" borderId="5" xfId="0" applyNumberFormat="1" applyFont="1" applyBorder="1" applyProtection="1">
      <alignment vertical="top" wrapText="1"/>
    </xf>
    <xf numFmtId="165" fontId="10" fillId="0" borderId="12" xfId="0" applyNumberFormat="1" applyFont="1" applyBorder="1" applyProtection="1">
      <alignment vertical="top" wrapText="1"/>
    </xf>
    <xf numFmtId="49" fontId="11" fillId="3" borderId="7" xfId="0" applyNumberFormat="1" applyFont="1" applyFill="1" applyBorder="1" applyProtection="1">
      <alignment vertical="top" wrapText="1"/>
    </xf>
    <xf numFmtId="165" fontId="11" fillId="3" borderId="7" xfId="0" applyNumberFormat="1" applyFont="1" applyFill="1" applyBorder="1" applyProtection="1">
      <alignment vertical="top" wrapText="1"/>
    </xf>
    <xf numFmtId="49" fontId="14" fillId="3" borderId="7" xfId="0" applyNumberFormat="1" applyFont="1" applyFill="1" applyBorder="1" applyProtection="1">
      <alignment vertical="top" wrapText="1"/>
    </xf>
    <xf numFmtId="0" fontId="12" fillId="0" borderId="0" xfId="0" applyNumberFormat="1" applyFont="1" applyProtection="1">
      <alignment vertical="top" wrapText="1"/>
    </xf>
    <xf numFmtId="0" fontId="16" fillId="0" borderId="0" xfId="0" applyNumberFormat="1" applyFont="1" applyProtection="1">
      <alignment vertical="top" wrapText="1"/>
    </xf>
    <xf numFmtId="0" fontId="17" fillId="8" borderId="0" xfId="1" applyNumberFormat="1" applyFont="1" applyFill="1" applyAlignment="1" applyProtection="1">
      <alignment horizontal="center" vertical="top" wrapText="1"/>
    </xf>
    <xf numFmtId="49" fontId="2" fillId="8" borderId="10" xfId="0" applyNumberFormat="1" applyFont="1" applyFill="1" applyBorder="1">
      <alignment vertical="top" wrapText="1"/>
    </xf>
    <xf numFmtId="49" fontId="2" fillId="8" borderId="2" xfId="0" applyNumberFormat="1" applyFont="1" applyFill="1" applyBorder="1">
      <alignment vertical="top" wrapText="1"/>
    </xf>
    <xf numFmtId="0" fontId="0" fillId="0" borderId="0" xfId="0" applyNumberFormat="1" applyAlignment="1" applyProtection="1">
      <alignment vertical="center" wrapText="1"/>
    </xf>
    <xf numFmtId="14" fontId="0" fillId="0" borderId="7" xfId="0" applyNumberFormat="1" applyBorder="1" applyProtection="1">
      <alignment vertical="top" wrapText="1"/>
      <protection locked="0"/>
    </xf>
    <xf numFmtId="49" fontId="0" fillId="0" borderId="7" xfId="0" applyNumberFormat="1" applyBorder="1" applyProtection="1">
      <alignment vertical="top" wrapText="1"/>
      <protection locked="0"/>
    </xf>
    <xf numFmtId="165" fontId="0" fillId="0" borderId="7" xfId="0" applyNumberFormat="1" applyBorder="1" applyProtection="1">
      <alignment vertical="top" wrapText="1"/>
      <protection locked="0"/>
    </xf>
    <xf numFmtId="14" fontId="0" fillId="2" borderId="11" xfId="0" applyNumberFormat="1" applyFill="1" applyBorder="1" applyProtection="1">
      <alignment vertical="top" wrapText="1"/>
      <protection locked="0"/>
    </xf>
    <xf numFmtId="49" fontId="0" fillId="2" borderId="11" xfId="0" applyNumberFormat="1" applyFill="1" applyBorder="1" applyProtection="1">
      <alignment vertical="top" wrapText="1"/>
      <protection locked="0"/>
    </xf>
    <xf numFmtId="165" fontId="0" fillId="2" borderId="11" xfId="0" applyNumberFormat="1" applyFill="1" applyBorder="1" applyProtection="1">
      <alignment vertical="top" wrapText="1"/>
      <protection locked="0"/>
    </xf>
    <xf numFmtId="14" fontId="0" fillId="0" borderId="11" xfId="0" applyNumberFormat="1" applyBorder="1" applyProtection="1">
      <alignment vertical="top" wrapText="1"/>
      <protection locked="0"/>
    </xf>
    <xf numFmtId="49" fontId="0" fillId="0" borderId="11" xfId="0" applyNumberFormat="1" applyBorder="1" applyProtection="1">
      <alignment vertical="top" wrapText="1"/>
      <protection locked="0"/>
    </xf>
    <xf numFmtId="165" fontId="0" fillId="0" borderId="11" xfId="0" applyNumberFormat="1" applyBorder="1" applyProtection="1">
      <alignment vertical="top" wrapText="1"/>
      <protection locked="0"/>
    </xf>
    <xf numFmtId="49" fontId="12" fillId="0" borderId="11" xfId="0" applyNumberFormat="1" applyFont="1" applyBorder="1" applyProtection="1">
      <alignment vertical="top" wrapText="1"/>
      <protection locked="0"/>
    </xf>
    <xf numFmtId="0" fontId="0" fillId="0" borderId="11" xfId="0" applyBorder="1" applyProtection="1">
      <alignment vertical="top" wrapText="1"/>
      <protection locked="0"/>
    </xf>
    <xf numFmtId="0" fontId="0" fillId="2" borderId="11" xfId="0" applyFill="1" applyBorder="1" applyProtection="1">
      <alignment vertical="top" wrapText="1"/>
      <protection locked="0"/>
    </xf>
    <xf numFmtId="165" fontId="12" fillId="2" borderId="11" xfId="0" applyNumberFormat="1" applyFont="1" applyFill="1" applyBorder="1" applyProtection="1">
      <alignment vertical="top" wrapText="1"/>
      <protection locked="0"/>
    </xf>
    <xf numFmtId="49" fontId="12" fillId="0" borderId="7" xfId="0" applyNumberFormat="1" applyFont="1" applyBorder="1" applyProtection="1">
      <alignment vertical="top" wrapText="1"/>
      <protection locked="0"/>
    </xf>
    <xf numFmtId="49" fontId="12" fillId="2" borderId="11" xfId="0" applyNumberFormat="1" applyFont="1" applyFill="1" applyBorder="1" applyProtection="1">
      <alignment vertical="top" wrapText="1"/>
      <protection locked="0"/>
    </xf>
    <xf numFmtId="164" fontId="0" fillId="0" borderId="7" xfId="0" applyNumberFormat="1" applyBorder="1" applyProtection="1">
      <alignment vertical="top" wrapText="1"/>
      <protection locked="0"/>
    </xf>
    <xf numFmtId="1" fontId="0" fillId="0" borderId="7" xfId="0" applyNumberFormat="1" applyBorder="1" applyProtection="1">
      <alignment vertical="top" wrapText="1"/>
      <protection locked="0"/>
    </xf>
    <xf numFmtId="10" fontId="0" fillId="0" borderId="7" xfId="0" applyNumberFormat="1" applyBorder="1" applyProtection="1">
      <alignment vertical="top" wrapText="1"/>
      <protection locked="0"/>
    </xf>
    <xf numFmtId="49" fontId="2" fillId="9" borderId="1" xfId="0" applyNumberFormat="1" applyFont="1" applyFill="1" applyBorder="1">
      <alignment vertical="top" wrapText="1"/>
    </xf>
    <xf numFmtId="49" fontId="7" fillId="7" borderId="1" xfId="0" applyNumberFormat="1" applyFont="1" applyFill="1" applyBorder="1" applyAlignment="1">
      <alignment horizontal="center" vertical="top" wrapText="1"/>
    </xf>
    <xf numFmtId="49" fontId="7" fillId="7" borderId="10" xfId="0" applyNumberFormat="1" applyFont="1" applyFill="1" applyBorder="1" applyAlignment="1">
      <alignment horizontal="center" vertical="top" wrapText="1"/>
    </xf>
    <xf numFmtId="49" fontId="7" fillId="7" borderId="2" xfId="0" applyNumberFormat="1" applyFont="1" applyFill="1" applyBorder="1" applyAlignment="1">
      <alignment horizontal="center" vertical="top" wrapText="1"/>
    </xf>
    <xf numFmtId="49" fontId="6" fillId="9" borderId="10" xfId="0" applyNumberFormat="1" applyFont="1" applyFill="1" applyBorder="1" applyAlignment="1">
      <alignment horizontal="center" vertical="top" wrapText="1"/>
    </xf>
    <xf numFmtId="49" fontId="6" fillId="9" borderId="2" xfId="0" applyNumberFormat="1" applyFont="1" applyFill="1" applyBorder="1" applyAlignment="1">
      <alignment horizontal="center" vertical="top" wrapText="1"/>
    </xf>
    <xf numFmtId="0" fontId="18" fillId="0" borderId="0" xfId="0" applyNumberFormat="1" applyFont="1" applyProtection="1">
      <alignment vertical="top" wrapText="1"/>
    </xf>
    <xf numFmtId="49" fontId="8" fillId="8" borderId="1" xfId="0" applyNumberFormat="1" applyFont="1" applyFill="1" applyBorder="1" applyProtection="1">
      <alignment vertical="top" wrapText="1"/>
    </xf>
    <xf numFmtId="49" fontId="8" fillId="8" borderId="10" xfId="0" applyNumberFormat="1" applyFont="1" applyFill="1" applyBorder="1" applyProtection="1">
      <alignment vertical="top" wrapText="1"/>
    </xf>
    <xf numFmtId="0" fontId="12" fillId="0" borderId="0" xfId="0" applyNumberFormat="1" applyFont="1" applyFill="1" applyProtection="1">
      <alignment vertical="top" wrapText="1"/>
    </xf>
    <xf numFmtId="49" fontId="9" fillId="0" borderId="3" xfId="0" applyNumberFormat="1" applyFont="1" applyBorder="1" applyProtection="1">
      <alignment vertical="top" wrapText="1"/>
      <protection locked="0"/>
    </xf>
    <xf numFmtId="49" fontId="9" fillId="0" borderId="8" xfId="0" applyNumberFormat="1" applyFont="1" applyBorder="1" applyProtection="1">
      <alignment vertical="top" wrapText="1"/>
      <protection locked="0"/>
    </xf>
    <xf numFmtId="49" fontId="9" fillId="0" borderId="5" xfId="0" applyNumberFormat="1" applyFont="1" applyBorder="1" applyProtection="1">
      <alignment vertical="top" wrapText="1"/>
      <protection locked="0"/>
    </xf>
    <xf numFmtId="0" fontId="17" fillId="8" borderId="0" xfId="1" applyNumberFormat="1" applyFont="1" applyFill="1" applyAlignment="1" applyProtection="1">
      <alignment horizontal="center" vertical="center" wrapText="1"/>
    </xf>
    <xf numFmtId="0" fontId="22" fillId="0" borderId="0" xfId="2"/>
    <xf numFmtId="0" fontId="22" fillId="0" borderId="0" xfId="2" applyAlignment="1">
      <alignment horizontal="center"/>
    </xf>
    <xf numFmtId="0" fontId="23" fillId="0" borderId="0" xfId="2" applyFont="1"/>
    <xf numFmtId="0" fontId="22" fillId="11" borderId="0" xfId="2" applyFill="1"/>
    <xf numFmtId="49" fontId="13" fillId="4" borderId="23" xfId="0" applyNumberFormat="1" applyFont="1" applyFill="1" applyBorder="1" applyProtection="1">
      <alignment vertical="top" wrapText="1"/>
      <protection locked="0"/>
    </xf>
    <xf numFmtId="49" fontId="2" fillId="4" borderId="24" xfId="0" applyNumberFormat="1" applyFont="1" applyFill="1" applyBorder="1" applyProtection="1">
      <alignment vertical="top" wrapText="1"/>
      <protection locked="0"/>
    </xf>
    <xf numFmtId="49" fontId="2" fillId="4" borderId="25" xfId="0" applyNumberFormat="1" applyFont="1" applyFill="1" applyBorder="1" applyProtection="1">
      <alignment vertical="top" wrapText="1"/>
      <protection locked="0"/>
    </xf>
    <xf numFmtId="0" fontId="24" fillId="0" borderId="0" xfId="2" applyFont="1"/>
    <xf numFmtId="0" fontId="24" fillId="0" borderId="0" xfId="2" applyFont="1" applyAlignment="1">
      <alignment horizontal="center"/>
    </xf>
    <xf numFmtId="9" fontId="24" fillId="0" borderId="0" xfId="2" applyNumberFormat="1" applyFont="1"/>
    <xf numFmtId="0" fontId="5" fillId="0" borderId="0" xfId="2" applyFont="1"/>
    <xf numFmtId="0" fontId="25" fillId="0" borderId="0" xfId="2" applyFont="1" applyAlignment="1">
      <alignment horizontal="center"/>
    </xf>
    <xf numFmtId="0" fontId="5" fillId="0" borderId="0" xfId="2" applyFont="1" applyAlignment="1">
      <alignment horizontal="center"/>
    </xf>
    <xf numFmtId="0" fontId="5" fillId="10" borderId="0" xfId="2" applyFont="1" applyFill="1"/>
    <xf numFmtId="0" fontId="25" fillId="0" borderId="0" xfId="2" applyFont="1"/>
    <xf numFmtId="44" fontId="5" fillId="0" borderId="0" xfId="3" applyFont="1" applyBorder="1" applyAlignment="1">
      <alignment horizontal="center"/>
    </xf>
    <xf numFmtId="0" fontId="25" fillId="12" borderId="0" xfId="2" applyFont="1" applyFill="1"/>
    <xf numFmtId="44" fontId="5" fillId="12" borderId="0" xfId="3" applyFont="1" applyFill="1" applyBorder="1"/>
    <xf numFmtId="44" fontId="5" fillId="0" borderId="0" xfId="3" applyFont="1" applyBorder="1"/>
    <xf numFmtId="14" fontId="25" fillId="0" borderId="0" xfId="2" applyNumberFormat="1" applyFont="1" applyAlignment="1">
      <alignment horizontal="center"/>
    </xf>
    <xf numFmtId="1" fontId="5" fillId="0" borderId="0" xfId="2" applyNumberFormat="1" applyFont="1"/>
    <xf numFmtId="2" fontId="5" fillId="0" borderId="0" xfId="2" applyNumberFormat="1" applyFont="1"/>
    <xf numFmtId="44" fontId="5" fillId="10" borderId="0" xfId="2" applyNumberFormat="1" applyFont="1" applyFill="1" applyAlignment="1">
      <alignment horizontal="center"/>
    </xf>
    <xf numFmtId="9" fontId="5" fillId="0" borderId="0" xfId="4" applyFont="1" applyBorder="1"/>
    <xf numFmtId="0" fontId="5" fillId="12" borderId="0" xfId="2" applyFont="1" applyFill="1"/>
    <xf numFmtId="44" fontId="5" fillId="12" borderId="0" xfId="2" applyNumberFormat="1" applyFont="1" applyFill="1" applyAlignment="1">
      <alignment horizontal="center"/>
    </xf>
    <xf numFmtId="0" fontId="5" fillId="11" borderId="0" xfId="2" applyFont="1" applyFill="1"/>
    <xf numFmtId="0" fontId="5" fillId="11" borderId="0" xfId="2" applyFont="1" applyFill="1" applyAlignment="1">
      <alignment horizontal="center"/>
    </xf>
    <xf numFmtId="44" fontId="5" fillId="0" borderId="0" xfId="2" applyNumberFormat="1" applyFont="1"/>
    <xf numFmtId="0" fontId="5" fillId="0" borderId="17" xfId="2" applyFont="1" applyBorder="1"/>
    <xf numFmtId="0" fontId="5" fillId="0" borderId="16" xfId="2" applyFont="1" applyBorder="1"/>
    <xf numFmtId="0" fontId="5" fillId="0" borderId="0" xfId="2" applyFont="1" applyAlignment="1">
      <alignment horizontal="center" wrapText="1"/>
    </xf>
    <xf numFmtId="166" fontId="5" fillId="0" borderId="0" xfId="2" applyNumberFormat="1" applyFont="1"/>
    <xf numFmtId="166" fontId="5" fillId="0" borderId="0" xfId="3" applyNumberFormat="1" applyFont="1" applyBorder="1"/>
    <xf numFmtId="44" fontId="5" fillId="0" borderId="0" xfId="2" applyNumberFormat="1" applyFont="1" applyAlignment="1">
      <alignment horizontal="center"/>
    </xf>
    <xf numFmtId="168" fontId="5" fillId="0" borderId="0" xfId="2" applyNumberFormat="1" applyFont="1"/>
    <xf numFmtId="0" fontId="25" fillId="0" borderId="19" xfId="2" applyFont="1" applyBorder="1"/>
    <xf numFmtId="44" fontId="25" fillId="0" borderId="18" xfId="3" applyFont="1" applyBorder="1"/>
    <xf numFmtId="9" fontId="25" fillId="0" borderId="18" xfId="4" applyFont="1" applyBorder="1"/>
    <xf numFmtId="167" fontId="25" fillId="0" borderId="18" xfId="2" applyNumberFormat="1" applyFont="1" applyBorder="1"/>
    <xf numFmtId="0" fontId="25" fillId="0" borderId="19" xfId="2" applyFont="1" applyBorder="1" applyAlignment="1">
      <alignment horizontal="center"/>
    </xf>
    <xf numFmtId="0" fontId="5" fillId="0" borderId="15" xfId="2" applyFont="1" applyBorder="1"/>
    <xf numFmtId="0" fontId="5" fillId="0" borderId="14" xfId="2" applyFont="1" applyBorder="1"/>
    <xf numFmtId="0" fontId="5" fillId="0" borderId="14" xfId="2" applyFont="1" applyBorder="1" applyAlignment="1">
      <alignment horizontal="center"/>
    </xf>
    <xf numFmtId="0" fontId="5" fillId="0" borderId="13" xfId="2" applyFont="1" applyBorder="1"/>
    <xf numFmtId="9" fontId="5" fillId="0" borderId="0" xfId="3" applyNumberFormat="1" applyFont="1" applyBorder="1" applyAlignment="1">
      <alignment horizontal="center"/>
    </xf>
    <xf numFmtId="0" fontId="5" fillId="0" borderId="0" xfId="3" applyNumberFormat="1" applyFont="1" applyBorder="1" applyAlignment="1">
      <alignment horizontal="center"/>
    </xf>
    <xf numFmtId="0" fontId="5" fillId="8" borderId="0" xfId="2" applyFont="1" applyFill="1"/>
    <xf numFmtId="0" fontId="5" fillId="13" borderId="0" xfId="2" applyFont="1" applyFill="1"/>
    <xf numFmtId="44" fontId="5" fillId="13" borderId="0" xfId="2" applyNumberFormat="1" applyFont="1" applyFill="1" applyAlignment="1">
      <alignment horizontal="center"/>
    </xf>
    <xf numFmtId="0" fontId="25" fillId="8" borderId="0" xfId="2" applyFont="1" applyFill="1"/>
    <xf numFmtId="0" fontId="26" fillId="8" borderId="0" xfId="2" applyFont="1" applyFill="1" applyAlignment="1">
      <alignment horizontal="center"/>
    </xf>
    <xf numFmtId="0" fontId="26" fillId="8" borderId="0" xfId="2" applyFont="1" applyFill="1"/>
    <xf numFmtId="0" fontId="26" fillId="14" borderId="0" xfId="2" applyFont="1" applyFill="1"/>
    <xf numFmtId="0" fontId="26" fillId="14" borderId="0" xfId="2" applyFont="1" applyFill="1" applyAlignment="1">
      <alignment horizontal="center"/>
    </xf>
    <xf numFmtId="0" fontId="5" fillId="0" borderId="0" xfId="0" applyNumberFormat="1" applyFont="1" applyFill="1" applyBorder="1" applyAlignment="1" applyProtection="1"/>
    <xf numFmtId="166" fontId="5" fillId="0" borderId="0" xfId="0" applyNumberFormat="1" applyFont="1" applyFill="1" applyBorder="1" applyAlignment="1" applyProtection="1"/>
    <xf numFmtId="166" fontId="5" fillId="0" borderId="0" xfId="0" applyNumberFormat="1" applyFont="1" applyFill="1" applyBorder="1" applyAlignment="1" applyProtection="1">
      <alignment horizontal="center"/>
    </xf>
    <xf numFmtId="49" fontId="2" fillId="14" borderId="1" xfId="0" applyNumberFormat="1" applyFont="1" applyFill="1" applyBorder="1" applyProtection="1">
      <alignment vertical="top" wrapText="1"/>
    </xf>
    <xf numFmtId="0" fontId="2" fillId="14" borderId="2" xfId="0" applyFont="1" applyFill="1" applyBorder="1" applyProtection="1">
      <alignment vertical="top" wrapText="1"/>
    </xf>
    <xf numFmtId="49" fontId="2" fillId="4" borderId="1" xfId="0" applyNumberFormat="1" applyFont="1" applyFill="1" applyBorder="1" applyProtection="1">
      <alignment vertical="top" wrapText="1"/>
    </xf>
    <xf numFmtId="0" fontId="2" fillId="4" borderId="2" xfId="0" applyFont="1" applyFill="1" applyBorder="1" applyProtection="1">
      <alignment vertical="top" wrapText="1"/>
    </xf>
    <xf numFmtId="49" fontId="13" fillId="5" borderId="1" xfId="0" applyNumberFormat="1" applyFont="1" applyFill="1" applyBorder="1" applyProtection="1">
      <alignment vertical="top" wrapText="1"/>
    </xf>
    <xf numFmtId="0" fontId="2" fillId="6" borderId="2" xfId="0" applyFont="1" applyFill="1" applyBorder="1" applyProtection="1">
      <alignment vertical="top" wrapText="1"/>
    </xf>
    <xf numFmtId="0" fontId="20" fillId="0" borderId="0" xfId="0" applyNumberFormat="1" applyFont="1" applyAlignment="1" applyProtection="1">
      <alignment horizontal="center" vertical="top" wrapText="1"/>
    </xf>
    <xf numFmtId="0" fontId="12" fillId="0" borderId="0" xfId="0" applyNumberFormat="1" applyFont="1" applyAlignment="1" applyProtection="1">
      <alignment horizontal="center" vertical="top" wrapText="1"/>
    </xf>
    <xf numFmtId="0" fontId="19" fillId="0" borderId="0" xfId="0" applyFont="1" applyAlignment="1" applyProtection="1">
      <alignment horizontal="center" vertical="center"/>
    </xf>
    <xf numFmtId="0" fontId="16" fillId="0" borderId="0" xfId="0" applyNumberFormat="1" applyFont="1" applyAlignment="1" applyProtection="1">
      <alignment horizontal="center" vertical="center" wrapText="1"/>
    </xf>
    <xf numFmtId="0" fontId="16" fillId="0" borderId="0" xfId="0" applyNumberFormat="1" applyFont="1" applyAlignment="1" applyProtection="1">
      <alignment horizontal="center" vertical="top" wrapText="1"/>
    </xf>
    <xf numFmtId="0" fontId="1" fillId="0" borderId="0" xfId="0" applyFont="1" applyAlignment="1">
      <alignment horizontal="center" vertical="center"/>
    </xf>
    <xf numFmtId="0" fontId="10" fillId="0" borderId="0" xfId="0" applyFont="1" applyAlignment="1">
      <alignment horizontal="center" vertical="center"/>
    </xf>
    <xf numFmtId="0" fontId="27" fillId="8" borderId="22" xfId="2" applyFont="1" applyFill="1" applyBorder="1" applyAlignment="1">
      <alignment horizontal="center" vertical="center"/>
    </xf>
    <xf numFmtId="0" fontId="27" fillId="8" borderId="21" xfId="2" applyFont="1" applyFill="1" applyBorder="1" applyAlignment="1">
      <alignment horizontal="center" vertical="center"/>
    </xf>
    <xf numFmtId="0" fontId="27" fillId="8" borderId="20" xfId="2" applyFont="1" applyFill="1" applyBorder="1" applyAlignment="1">
      <alignment horizontal="center" vertical="center"/>
    </xf>
    <xf numFmtId="0" fontId="27" fillId="8" borderId="17" xfId="2" applyFont="1" applyFill="1" applyBorder="1" applyAlignment="1">
      <alignment horizontal="center" vertical="center"/>
    </xf>
    <xf numFmtId="0" fontId="27" fillId="8" borderId="0" xfId="2" applyFont="1" applyFill="1" applyAlignment="1">
      <alignment horizontal="center" vertical="center"/>
    </xf>
    <xf numFmtId="0" fontId="27" fillId="8" borderId="16" xfId="2" applyFont="1" applyFill="1" applyBorder="1" applyAlignment="1">
      <alignment horizontal="center" vertical="center"/>
    </xf>
    <xf numFmtId="0" fontId="27" fillId="14" borderId="22" xfId="2" applyFont="1" applyFill="1" applyBorder="1" applyAlignment="1">
      <alignment horizontal="center" vertical="center"/>
    </xf>
    <xf numFmtId="0" fontId="27" fillId="14" borderId="21" xfId="2" applyFont="1" applyFill="1" applyBorder="1" applyAlignment="1">
      <alignment horizontal="center" vertical="center"/>
    </xf>
    <xf numFmtId="0" fontId="27" fillId="14" borderId="20" xfId="2" applyFont="1" applyFill="1" applyBorder="1" applyAlignment="1">
      <alignment horizontal="center" vertical="center"/>
    </xf>
    <xf numFmtId="0" fontId="27" fillId="14" borderId="17" xfId="2" applyFont="1" applyFill="1" applyBorder="1" applyAlignment="1">
      <alignment horizontal="center" vertical="center"/>
    </xf>
    <xf numFmtId="0" fontId="27" fillId="14" borderId="0" xfId="2" applyFont="1" applyFill="1" applyAlignment="1">
      <alignment horizontal="center" vertical="center"/>
    </xf>
    <xf numFmtId="0" fontId="27" fillId="14" borderId="16" xfId="2" applyFont="1" applyFill="1" applyBorder="1" applyAlignment="1">
      <alignment horizontal="center" vertical="center"/>
    </xf>
  </cellXfs>
  <cellStyles count="5">
    <cellStyle name="Currency 2" xfId="3" xr:uid="{B4DA3518-CD58-8740-B648-307F9E1A03A6}"/>
    <cellStyle name="Hyperlink" xfId="1" builtinId="8"/>
    <cellStyle name="Normal" xfId="0" builtinId="0"/>
    <cellStyle name="Normal 2" xfId="2" xr:uid="{B9D71C8D-B2EA-5241-9690-52D16FAE1F30}"/>
    <cellStyle name="Per cent 2" xfId="4" xr:uid="{FCD7702D-1643-B547-B3D0-E00C0837D78D}"/>
  </cellStyles>
  <dxfs count="64">
    <dxf>
      <font>
        <b val="0"/>
        <i val="0"/>
        <strike val="0"/>
        <condense val="0"/>
        <extend val="0"/>
        <outline val="0"/>
        <shadow val="0"/>
        <u val="none"/>
        <vertAlign val="baseline"/>
        <sz val="10"/>
        <color theme="1"/>
        <name val="Helvetica Neue"/>
        <family val="2"/>
        <scheme val="none"/>
      </font>
      <numFmt numFmtId="166" formatCode="_-* #,##0.00\ [$€-407]_-;\-* #,##0.00\ [$€-407]_-;_-* &quot;-&quot;??\ [$€-407]_-;_-@_-"/>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name val="Helvetica Neue"/>
        <family val="2"/>
        <scheme val="none"/>
      </font>
    </dxf>
    <dxf>
      <font>
        <b val="0"/>
        <i val="0"/>
        <strike val="0"/>
        <condense val="0"/>
        <extend val="0"/>
        <outline val="0"/>
        <shadow val="0"/>
        <u val="none"/>
        <vertAlign val="baseline"/>
        <sz val="10"/>
        <color theme="1"/>
        <name val="Helvetica Neue"/>
        <family val="2"/>
        <scheme val="none"/>
      </font>
      <numFmt numFmtId="166" formatCode="_-* #,##0.00\ [$€-407]_-;\-* #,##0.00\ [$€-407]_-;_-* &quot;-&quot;??\ [$€-407]_-;_-@_-"/>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name val="Helvetica Neue"/>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Helvetica Neue"/>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name val="Helvetica Neue"/>
        <family val="2"/>
        <scheme val="none"/>
      </font>
      <numFmt numFmtId="0" formatCode="General"/>
    </dxf>
    <dxf>
      <font>
        <b val="0"/>
        <i val="0"/>
        <strike val="0"/>
        <condense val="0"/>
        <extend val="0"/>
        <outline val="0"/>
        <shadow val="0"/>
        <u val="none"/>
        <vertAlign val="baseline"/>
        <sz val="10"/>
        <color theme="1"/>
        <name val="Helvetica Neue"/>
        <family val="2"/>
        <scheme val="none"/>
      </font>
      <numFmt numFmtId="166" formatCode="_-* #,##0.00\ [$€-407]_-;\-* #,##0.00\ [$€-407]_-;_-* &quot;-&quot;??\ [$€-407]_-;_-@_-"/>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name val="Helvetica Neue"/>
        <family val="2"/>
        <scheme val="none"/>
      </font>
    </dxf>
    <dxf>
      <font>
        <b val="0"/>
        <i val="0"/>
        <strike val="0"/>
        <condense val="0"/>
        <extend val="0"/>
        <outline val="0"/>
        <shadow val="0"/>
        <u val="none"/>
        <vertAlign val="baseline"/>
        <sz val="10"/>
        <color theme="1"/>
        <name val="Helvetica Neue"/>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name val="Helvetica Neue"/>
        <family val="2"/>
        <scheme val="none"/>
      </font>
    </dxf>
    <dxf>
      <font>
        <strike val="0"/>
        <outline val="0"/>
        <shadow val="0"/>
        <u val="none"/>
        <vertAlign val="baseline"/>
        <sz val="10"/>
        <name val="Helvetica Neue"/>
        <family val="2"/>
        <scheme val="none"/>
      </font>
    </dxf>
    <dxf>
      <font>
        <strike val="0"/>
        <outline val="0"/>
        <shadow val="0"/>
        <u val="none"/>
        <vertAlign val="baseline"/>
        <sz val="10"/>
        <name val="Helvetica Neue"/>
        <family val="2"/>
        <scheme val="none"/>
      </font>
    </dxf>
    <dxf>
      <font>
        <strike val="0"/>
        <outline val="0"/>
        <shadow val="0"/>
        <u val="none"/>
        <vertAlign val="baseline"/>
        <sz val="10"/>
        <name val="Helvetica Neue"/>
        <family val="2"/>
        <scheme val="none"/>
      </font>
      <fill>
        <patternFill patternType="solid">
          <fgColor indexed="64"/>
          <bgColor rgb="FFFFD931"/>
        </patternFill>
      </fill>
    </dxf>
    <dxf>
      <font>
        <b val="0"/>
        <i val="0"/>
        <strike val="0"/>
        <condense val="0"/>
        <extend val="0"/>
        <outline val="0"/>
        <shadow val="0"/>
        <u val="none"/>
        <vertAlign val="baseline"/>
        <sz val="10"/>
        <color theme="1"/>
        <name val="Helvetica Neue"/>
        <family val="2"/>
        <scheme val="none"/>
      </font>
      <numFmt numFmtId="34" formatCode="_-* #,##0.00\ &quot;€&quot;_-;\-* #,##0.00\ &quot;€&quot;_-;_-* &quot;-&quot;??\ &quot;€&quot;_-;_-@_-"/>
    </dxf>
    <dxf>
      <font>
        <strike val="0"/>
        <outline val="0"/>
        <shadow val="0"/>
        <u val="none"/>
        <vertAlign val="baseline"/>
        <sz val="10"/>
        <name val="Helvetica Neue"/>
        <family val="2"/>
        <scheme val="none"/>
      </font>
      <numFmt numFmtId="166" formatCode="_-* #,##0.00\ [$€-407]_-;\-* #,##0.00\ [$€-407]_-;_-* &quot;-&quot;??\ [$€-407]_-;_-@_-"/>
    </dxf>
    <dxf>
      <font>
        <b val="0"/>
        <i val="0"/>
        <strike val="0"/>
        <condense val="0"/>
        <extend val="0"/>
        <outline val="0"/>
        <shadow val="0"/>
        <u val="none"/>
        <vertAlign val="baseline"/>
        <sz val="10"/>
        <color theme="1"/>
        <name val="Helvetica Neue"/>
        <family val="2"/>
        <scheme val="none"/>
      </font>
    </dxf>
    <dxf>
      <font>
        <strike val="0"/>
        <outline val="0"/>
        <shadow val="0"/>
        <u val="none"/>
        <vertAlign val="baseline"/>
        <sz val="10"/>
        <name val="Helvetica Neue"/>
        <family val="2"/>
        <scheme val="none"/>
      </font>
    </dxf>
    <dxf>
      <font>
        <b val="0"/>
        <i val="0"/>
        <strike val="0"/>
        <condense val="0"/>
        <extend val="0"/>
        <outline val="0"/>
        <shadow val="0"/>
        <u val="none"/>
        <vertAlign val="baseline"/>
        <sz val="10"/>
        <color theme="1"/>
        <name val="Helvetica Neue"/>
        <family val="2"/>
        <scheme val="none"/>
      </font>
    </dxf>
    <dxf>
      <font>
        <strike val="0"/>
        <outline val="0"/>
        <shadow val="0"/>
        <u val="none"/>
        <vertAlign val="baseline"/>
        <sz val="10"/>
        <name val="Helvetica Neue"/>
        <family val="2"/>
        <scheme val="none"/>
      </font>
    </dxf>
    <dxf>
      <font>
        <b val="0"/>
        <i val="0"/>
        <strike val="0"/>
        <condense val="0"/>
        <extend val="0"/>
        <outline val="0"/>
        <shadow val="0"/>
        <u val="none"/>
        <vertAlign val="baseline"/>
        <sz val="10"/>
        <color theme="1"/>
        <name val="Helvetica Neue"/>
        <family val="2"/>
        <scheme val="none"/>
      </font>
    </dxf>
    <dxf>
      <font>
        <strike val="0"/>
        <outline val="0"/>
        <shadow val="0"/>
        <u val="none"/>
        <vertAlign val="baseline"/>
        <sz val="10"/>
        <name val="Helvetica Neue"/>
        <family val="2"/>
        <scheme val="none"/>
      </font>
    </dxf>
    <dxf>
      <font>
        <strike val="0"/>
        <outline val="0"/>
        <shadow val="0"/>
        <u val="none"/>
        <vertAlign val="baseline"/>
        <sz val="10"/>
        <name val="Helvetica Neue"/>
        <family val="2"/>
        <scheme val="none"/>
      </font>
    </dxf>
    <dxf>
      <font>
        <strike val="0"/>
        <outline val="0"/>
        <shadow val="0"/>
        <u val="none"/>
        <vertAlign val="baseline"/>
        <sz val="10"/>
        <name val="Helvetica Neue"/>
        <family val="2"/>
        <scheme val="none"/>
      </font>
    </dxf>
    <dxf>
      <font>
        <strike val="0"/>
        <outline val="0"/>
        <shadow val="0"/>
        <u val="none"/>
        <vertAlign val="baseline"/>
        <sz val="10"/>
        <name val="Helvetica Neue"/>
        <family val="2"/>
        <scheme val="none"/>
      </font>
      <fill>
        <patternFill patternType="solid">
          <fgColor indexed="64"/>
          <bgColor rgb="FFFFC000"/>
        </patternFill>
      </fill>
    </dxf>
    <dxf>
      <font>
        <b val="0"/>
        <i val="0"/>
        <strike val="0"/>
        <condense val="0"/>
        <extend val="0"/>
        <outline val="0"/>
        <shadow val="0"/>
        <u val="none"/>
        <vertAlign val="baseline"/>
        <sz val="10"/>
        <color theme="1"/>
        <name val="Helvetica Neue"/>
        <family val="2"/>
        <scheme val="none"/>
      </font>
      <numFmt numFmtId="166" formatCode="_-* #,##0.00\ [$€-407]_-;\-* #,##0.00\ [$€-407]_-;_-* &quot;-&quot;??\ [$€-407]_-;_-@_-"/>
    </dxf>
    <dxf>
      <font>
        <strike val="0"/>
        <outline val="0"/>
        <shadow val="0"/>
        <u val="none"/>
        <vertAlign val="baseline"/>
        <sz val="10"/>
        <name val="Helvetica Neue"/>
        <family val="2"/>
        <scheme val="none"/>
      </font>
    </dxf>
    <dxf>
      <font>
        <b val="0"/>
        <i val="0"/>
        <strike val="0"/>
        <condense val="0"/>
        <extend val="0"/>
        <outline val="0"/>
        <shadow val="0"/>
        <u val="none"/>
        <vertAlign val="baseline"/>
        <sz val="10"/>
        <color theme="1"/>
        <name val="Helvetica Neue"/>
        <family val="2"/>
        <scheme val="none"/>
      </font>
    </dxf>
    <dxf>
      <font>
        <strike val="0"/>
        <outline val="0"/>
        <shadow val="0"/>
        <u val="none"/>
        <vertAlign val="baseline"/>
        <sz val="10"/>
        <name val="Helvetica Neue"/>
        <family val="2"/>
        <scheme val="none"/>
      </font>
    </dxf>
    <dxf>
      <font>
        <b val="0"/>
        <i val="0"/>
        <strike val="0"/>
        <condense val="0"/>
        <extend val="0"/>
        <outline val="0"/>
        <shadow val="0"/>
        <u val="none"/>
        <vertAlign val="baseline"/>
        <sz val="10"/>
        <color theme="1"/>
        <name val="Helvetica Neue"/>
        <family val="2"/>
        <scheme val="none"/>
      </font>
    </dxf>
    <dxf>
      <font>
        <strike val="0"/>
        <outline val="0"/>
        <shadow val="0"/>
        <u val="none"/>
        <vertAlign val="baseline"/>
        <sz val="10"/>
        <name val="Helvetica Neue"/>
        <family val="2"/>
        <scheme val="none"/>
      </font>
    </dxf>
    <dxf>
      <font>
        <b val="0"/>
        <i val="0"/>
        <strike val="0"/>
        <condense val="0"/>
        <extend val="0"/>
        <outline val="0"/>
        <shadow val="0"/>
        <u val="none"/>
        <vertAlign val="baseline"/>
        <sz val="10"/>
        <color theme="1"/>
        <name val="Helvetica Neue"/>
        <family val="2"/>
        <scheme val="none"/>
      </font>
    </dxf>
    <dxf>
      <font>
        <strike val="0"/>
        <outline val="0"/>
        <shadow val="0"/>
        <u val="none"/>
        <vertAlign val="baseline"/>
        <sz val="10"/>
        <name val="Helvetica Neue"/>
        <family val="2"/>
        <scheme val="none"/>
      </font>
    </dxf>
    <dxf>
      <font>
        <strike val="0"/>
        <outline val="0"/>
        <shadow val="0"/>
        <u val="none"/>
        <vertAlign val="baseline"/>
        <sz val="10"/>
        <name val="Helvetica Neue"/>
        <family val="2"/>
        <scheme val="none"/>
      </font>
    </dxf>
    <dxf>
      <font>
        <strike val="0"/>
        <outline val="0"/>
        <shadow val="0"/>
        <u val="none"/>
        <vertAlign val="baseline"/>
        <sz val="10"/>
        <name val="Helvetica Neue"/>
        <family val="2"/>
        <scheme val="none"/>
      </font>
    </dxf>
    <dxf>
      <font>
        <strike val="0"/>
        <outline val="0"/>
        <shadow val="0"/>
        <u val="none"/>
        <vertAlign val="baseline"/>
        <sz val="10"/>
        <name val="Helvetica Neue"/>
        <family val="2"/>
        <scheme val="none"/>
      </font>
      <fill>
        <patternFill patternType="solid">
          <fgColor indexed="64"/>
          <bgColor rgb="FFFFC000"/>
        </patternFill>
      </fill>
    </dxf>
    <dxf>
      <font>
        <b val="0"/>
        <i val="0"/>
        <strike val="0"/>
        <condense val="0"/>
        <extend val="0"/>
        <outline val="0"/>
        <shadow val="0"/>
        <u val="none"/>
        <vertAlign val="baseline"/>
        <sz val="10"/>
        <color theme="1"/>
        <name val="Helvetica Neue"/>
        <family val="2"/>
        <scheme val="none"/>
      </font>
      <border diagonalUp="0" diagonalDown="0" outline="0">
        <left/>
        <right/>
        <top/>
        <bottom/>
      </border>
    </dxf>
    <dxf>
      <font>
        <strike val="0"/>
        <outline val="0"/>
        <shadow val="0"/>
        <u val="none"/>
        <vertAlign val="baseline"/>
        <sz val="10"/>
        <name val="Helvetica Neue"/>
        <family val="2"/>
        <scheme val="none"/>
      </font>
    </dxf>
    <dxf>
      <font>
        <b val="0"/>
        <i val="0"/>
        <strike val="0"/>
        <condense val="0"/>
        <extend val="0"/>
        <outline val="0"/>
        <shadow val="0"/>
        <u val="none"/>
        <vertAlign val="baseline"/>
        <sz val="10"/>
        <color theme="1"/>
        <name val="Helvetica Neue"/>
        <family val="2"/>
        <scheme val="none"/>
      </font>
    </dxf>
    <dxf>
      <font>
        <strike val="0"/>
        <outline val="0"/>
        <shadow val="0"/>
        <u val="none"/>
        <vertAlign val="baseline"/>
        <sz val="10"/>
        <name val="Helvetica Neue"/>
        <family val="2"/>
        <scheme val="none"/>
      </font>
    </dxf>
    <dxf>
      <font>
        <strike val="0"/>
        <outline val="0"/>
        <shadow val="0"/>
        <u val="none"/>
        <vertAlign val="baseline"/>
        <sz val="10"/>
        <name val="Helvetica Neue"/>
        <family val="2"/>
        <scheme val="none"/>
      </font>
    </dxf>
    <dxf>
      <font>
        <strike val="0"/>
        <outline val="0"/>
        <shadow val="0"/>
        <u val="none"/>
        <vertAlign val="baseline"/>
        <sz val="10"/>
        <name val="Helvetica Neue"/>
        <family val="2"/>
        <scheme val="none"/>
      </font>
    </dxf>
    <dxf>
      <font>
        <strike val="0"/>
        <outline val="0"/>
        <shadow val="0"/>
        <u val="none"/>
        <vertAlign val="baseline"/>
        <sz val="10"/>
        <name val="Helvetica Neue"/>
        <family val="2"/>
        <scheme val="none"/>
      </font>
      <fill>
        <patternFill patternType="solid">
          <fgColor indexed="64"/>
          <bgColor rgb="FFFFC000"/>
        </patternFill>
      </fill>
    </dxf>
    <dxf>
      <font>
        <b val="0"/>
        <i val="0"/>
        <strike val="0"/>
        <condense val="0"/>
        <extend val="0"/>
        <outline val="0"/>
        <shadow val="0"/>
        <u val="none"/>
        <vertAlign val="baseline"/>
        <sz val="10"/>
        <color indexed="8"/>
        <name val="Helvetica Neue"/>
        <scheme val="none"/>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0"/>
        <color indexed="8"/>
        <name val="Helvetica Neue"/>
        <scheme val="none"/>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0"/>
        <color indexed="8"/>
        <name val="Helvetica Neue"/>
        <scheme val="none"/>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0"/>
        <color indexed="8"/>
        <name val="Helvetica Neue"/>
        <scheme val="none"/>
      </font>
      <numFmt numFmtId="0" formatCode="General"/>
      <alignment horizontal="general" vertical="top" textRotation="0" wrapText="1" indent="0" justifyLastLine="0" shrinkToFit="0" readingOrder="0"/>
    </dxf>
    <dxf>
      <border outline="0">
        <top style="thin">
          <color indexed="11"/>
        </top>
      </border>
    </dxf>
    <dxf>
      <font>
        <b val="0"/>
        <i val="0"/>
        <strike val="0"/>
        <condense val="0"/>
        <extend val="0"/>
        <outline val="0"/>
        <shadow val="0"/>
        <u val="none"/>
        <vertAlign val="baseline"/>
        <sz val="10"/>
        <color indexed="8"/>
        <name val="Helvetica Neue"/>
        <scheme val="none"/>
      </font>
      <alignment horizontal="general" vertical="top" textRotation="0" wrapText="1" indent="0" justifyLastLine="0" shrinkToFit="0" readingOrder="0"/>
    </dxf>
    <dxf>
      <border outline="0">
        <bottom style="thin">
          <color indexed="12"/>
        </bottom>
      </border>
    </dxf>
    <dxf>
      <font>
        <b/>
        <i val="0"/>
        <strike val="0"/>
        <condense val="0"/>
        <extend val="0"/>
        <outline val="0"/>
        <shadow val="0"/>
        <u val="none"/>
        <vertAlign val="baseline"/>
        <sz val="10"/>
        <color indexed="9"/>
        <name val="Helvetica Neue"/>
        <scheme val="none"/>
      </font>
      <numFmt numFmtId="30" formatCode="@"/>
      <fill>
        <patternFill patternType="solid">
          <fgColor indexed="64"/>
          <bgColor indexed="16"/>
        </patternFill>
      </fill>
      <alignment horizontal="general" vertical="top" textRotation="0" wrapText="1" indent="0" justifyLastLine="0" shrinkToFit="0" readingOrder="0"/>
      <border diagonalUp="0" diagonalDown="0" outline="0">
        <left style="thin">
          <color indexed="9"/>
        </left>
        <right style="thin">
          <color indexed="9"/>
        </right>
        <top/>
        <bottom/>
      </border>
      <protection locked="0" hidden="0"/>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val="0"/>
        <i val="0"/>
        <color theme="1"/>
      </font>
    </dxf>
    <dxf>
      <font>
        <b/>
        <color theme="1"/>
      </font>
      <border>
        <top style="double">
          <color theme="4"/>
        </top>
      </border>
    </dxf>
    <dxf>
      <font>
        <b/>
        <color theme="0"/>
      </font>
      <fill>
        <patternFill patternType="solid">
          <fgColor theme="4"/>
          <bgColor theme="4" tint="-0.499984740745262"/>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val="0"/>
        <i val="0"/>
        <color theme="1"/>
      </font>
    </dxf>
    <dxf>
      <font>
        <b/>
        <color theme="1"/>
      </font>
      <border>
        <top style="double">
          <color theme="4"/>
        </top>
      </border>
    </dxf>
    <dxf>
      <font>
        <b/>
        <color theme="0"/>
      </font>
      <fill>
        <patternFill patternType="solid">
          <fgColor theme="4"/>
          <bgColor theme="4" tint="-0.499984740745262"/>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s>
  <tableStyles count="2">
    <tableStyle name="Personal monthly budget" pivot="0" count="7" xr9:uid="{7009B55E-5194-8D46-9014-89C2FB5707CE}">
      <tableStyleElement type="wholeTable" dxfId="63"/>
      <tableStyleElement type="headerRow" dxfId="62"/>
      <tableStyleElement type="totalRow" dxfId="61"/>
      <tableStyleElement type="firstColumn" dxfId="60"/>
      <tableStyleElement type="lastColumn" dxfId="59"/>
      <tableStyleElement type="firstRowStripe" dxfId="58"/>
      <tableStyleElement type="firstColumnStripe" dxfId="57"/>
    </tableStyle>
    <tableStyle name="Personal monthly budget 2" pivot="0" count="7" xr9:uid="{8C4E96C6-2BC6-ED46-9D64-B7C4CD79BF77}">
      <tableStyleElement type="wholeTable" dxfId="56"/>
      <tableStyleElement type="headerRow" dxfId="55"/>
      <tableStyleElement type="totalRow" dxfId="54"/>
      <tableStyleElement type="firstColumn" dxfId="53"/>
      <tableStyleElement type="lastColumn" dxfId="52"/>
      <tableStyleElement type="firstRowStripe" dxfId="51"/>
      <tableStyleElement type="firstColumnStripe" dxfId="50"/>
    </tableStyle>
  </tableStyles>
  <colors>
    <indexedColors>
      <rgbColor rgb="FF000000"/>
      <rgbColor rgb="FFFFFFFF"/>
      <rgbColor rgb="FFFF0000"/>
      <rgbColor rgb="FF00FF00"/>
      <rgbColor rgb="FF0000FF"/>
      <rgbColor rgb="FFFFFF00"/>
      <rgbColor rgb="FFFF00FF"/>
      <rgbColor rgb="FF00FFFF"/>
      <rgbColor rgb="FF000000"/>
      <rgbColor rgb="FFFEFFFE"/>
      <rgbColor rgb="FFFFD931"/>
      <rgbColor rgb="FFC8C8C8"/>
      <rgbColor rgb="FF89847F"/>
      <rgbColor rgb="FF60D837"/>
      <rgbColor rgb="FFF7F7F6"/>
      <rgbColor rgb="FFECECEA"/>
      <rgbColor rgb="FFFF2500"/>
      <rgbColor rgb="FFF27100"/>
      <rgbColor rgb="FF00A2FF"/>
      <rgbColor rgb="FFF8BA00"/>
      <rgbColor rgb="FFFF5300"/>
      <rgbColor rgb="FF890E00"/>
      <rgbColor rgb="FFF9C321"/>
      <rgbColor rgb="FFFFA122"/>
      <rgbColor rgb="FFFF6A22"/>
      <rgbColor rgb="FFB8B8B8"/>
      <rgbColor rgb="FFFDAD00"/>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D9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rot="0"/>
          <a:lstStyle/>
          <a:p>
            <a:pPr>
              <a:defRPr sz="1200" b="0" i="0" u="none" strike="noStrike">
                <a:solidFill>
                  <a:srgbClr val="000000"/>
                </a:solidFill>
                <a:latin typeface="Helvetica Neue"/>
              </a:defRPr>
            </a:pPr>
            <a:r>
              <a:rPr lang="en-GB" sz="1200" b="0" i="0" u="none" strike="noStrike">
                <a:solidFill>
                  <a:srgbClr val="000000"/>
                </a:solidFill>
                <a:latin typeface="Helvetica Neue"/>
              </a:rPr>
              <a:t>Resumo</a:t>
            </a:r>
          </a:p>
        </c:rich>
      </c:tx>
      <c:layout>
        <c:manualLayout>
          <c:xMode val="edge"/>
          <c:yMode val="edge"/>
          <c:x val="0.41978799999999999"/>
          <c:y val="0"/>
          <c:w val="0.16042400000000001"/>
          <c:h val="0.20322999999999999"/>
        </c:manualLayout>
      </c:layout>
      <c:overlay val="1"/>
      <c:spPr>
        <a:noFill/>
        <a:effectLst/>
      </c:spPr>
    </c:title>
    <c:autoTitleDeleted val="0"/>
    <c:plotArea>
      <c:layout>
        <c:manualLayout>
          <c:layoutTarget val="inner"/>
          <c:xMode val="edge"/>
          <c:yMode val="edge"/>
          <c:x val="0.22306500000000001"/>
          <c:y val="0.20322999999999999"/>
          <c:w val="0.55386899999999994"/>
          <c:h val="0.492118"/>
        </c:manualLayout>
      </c:layout>
      <c:doughnutChart>
        <c:varyColors val="0"/>
        <c:ser>
          <c:idx val="0"/>
          <c:order val="0"/>
          <c:tx>
            <c:strRef>
              <c:f>Budget!$D$56</c:f>
              <c:strCache>
                <c:ptCount val="1"/>
                <c:pt idx="0">
                  <c:v>Atual</c:v>
                </c:pt>
              </c:strCache>
            </c:strRef>
          </c:tx>
          <c:spPr>
            <a:solidFill>
              <a:srgbClr val="F8BA00"/>
            </a:solidFill>
            <a:ln w="12700" cap="flat">
              <a:noFill/>
              <a:miter lim="400000"/>
            </a:ln>
            <a:effectLst/>
          </c:spPr>
          <c:dPt>
            <c:idx val="0"/>
            <c:bubble3D val="0"/>
            <c:extLst>
              <c:ext xmlns:c16="http://schemas.microsoft.com/office/drawing/2014/chart" uri="{C3380CC4-5D6E-409C-BE32-E72D297353CC}">
                <c16:uniqueId val="{00000001-E903-EF40-9F65-F9614E12F619}"/>
              </c:ext>
            </c:extLst>
          </c:dPt>
          <c:dPt>
            <c:idx val="1"/>
            <c:bubble3D val="0"/>
            <c:spPr>
              <a:solidFill>
                <a:schemeClr val="accent4">
                  <a:hueOff val="-858837"/>
                  <a:lumOff val="-9791"/>
                </a:schemeClr>
              </a:solidFill>
              <a:ln w="12700" cap="flat">
                <a:noFill/>
                <a:miter lim="400000"/>
              </a:ln>
              <a:effectLst/>
            </c:spPr>
            <c:extLst>
              <c:ext xmlns:c16="http://schemas.microsoft.com/office/drawing/2014/chart" uri="{C3380CC4-5D6E-409C-BE32-E72D297353CC}">
                <c16:uniqueId val="{00000003-E903-EF40-9F65-F9614E12F619}"/>
              </c:ext>
            </c:extLst>
          </c:dPt>
          <c:dPt>
            <c:idx val="2"/>
            <c:bubble3D val="0"/>
            <c:spPr>
              <a:solidFill>
                <a:srgbClr val="FF5400"/>
              </a:solidFill>
              <a:ln w="12700" cap="flat">
                <a:noFill/>
                <a:miter lim="400000"/>
              </a:ln>
              <a:effectLst/>
            </c:spPr>
            <c:extLst>
              <c:ext xmlns:c16="http://schemas.microsoft.com/office/drawing/2014/chart" uri="{C3380CC4-5D6E-409C-BE32-E72D297353CC}">
                <c16:uniqueId val="{00000005-E903-EF40-9F65-F9614E12F619}"/>
              </c:ext>
            </c:extLst>
          </c:dPt>
          <c:dPt>
            <c:idx val="3"/>
            <c:bubble3D val="0"/>
            <c:spPr>
              <a:solidFill>
                <a:schemeClr val="accent5">
                  <a:hueOff val="-82419"/>
                  <a:satOff val="-9513"/>
                  <a:lumOff val="-16343"/>
                </a:schemeClr>
              </a:solidFill>
              <a:ln w="12700" cap="flat">
                <a:noFill/>
                <a:miter lim="400000"/>
              </a:ln>
              <a:effectLst/>
            </c:spPr>
            <c:extLst>
              <c:ext xmlns:c16="http://schemas.microsoft.com/office/drawing/2014/chart" uri="{C3380CC4-5D6E-409C-BE32-E72D297353CC}">
                <c16:uniqueId val="{00000007-E903-EF40-9F65-F9614E12F619}"/>
              </c:ext>
            </c:extLst>
          </c:dPt>
          <c:dPt>
            <c:idx val="4"/>
            <c:bubble3D val="0"/>
            <c:spPr>
              <a:solidFill>
                <a:schemeClr val="accent5">
                  <a:lumOff val="-29866"/>
                </a:schemeClr>
              </a:solidFill>
              <a:ln w="12700" cap="flat">
                <a:noFill/>
                <a:miter lim="400000"/>
              </a:ln>
              <a:effectLst/>
            </c:spPr>
            <c:extLst>
              <c:ext xmlns:c16="http://schemas.microsoft.com/office/drawing/2014/chart" uri="{C3380CC4-5D6E-409C-BE32-E72D297353CC}">
                <c16:uniqueId val="{00000009-E903-EF40-9F65-F9614E12F619}"/>
              </c:ext>
            </c:extLst>
          </c:dPt>
          <c:dPt>
            <c:idx val="5"/>
            <c:bubble3D val="0"/>
            <c:spPr>
              <a:solidFill>
                <a:srgbClr val="890F00"/>
              </a:solidFill>
              <a:ln w="12700" cap="flat">
                <a:noFill/>
                <a:miter lim="400000"/>
              </a:ln>
              <a:effectLst/>
            </c:spPr>
            <c:extLst>
              <c:ext xmlns:c16="http://schemas.microsoft.com/office/drawing/2014/chart" uri="{C3380CC4-5D6E-409C-BE32-E72D297353CC}">
                <c16:uniqueId val="{0000000B-E903-EF40-9F65-F9614E12F619}"/>
              </c:ext>
            </c:extLst>
          </c:dPt>
          <c:dPt>
            <c:idx val="6"/>
            <c:bubble3D val="0"/>
            <c:spPr>
              <a:solidFill>
                <a:srgbClr val="F9C321"/>
              </a:solidFill>
              <a:ln w="12700" cap="flat">
                <a:noFill/>
                <a:miter lim="400000"/>
              </a:ln>
              <a:effectLst/>
            </c:spPr>
            <c:extLst>
              <c:ext xmlns:c16="http://schemas.microsoft.com/office/drawing/2014/chart" uri="{C3380CC4-5D6E-409C-BE32-E72D297353CC}">
                <c16:uniqueId val="{0000000D-E903-EF40-9F65-F9614E12F619}"/>
              </c:ext>
            </c:extLst>
          </c:dPt>
          <c:dPt>
            <c:idx val="7"/>
            <c:bubble3D val="0"/>
            <c:spPr>
              <a:solidFill>
                <a:srgbClr val="FFA222"/>
              </a:solidFill>
              <a:ln w="12700" cap="flat">
                <a:noFill/>
                <a:miter lim="400000"/>
              </a:ln>
              <a:effectLst/>
            </c:spPr>
            <c:extLst>
              <c:ext xmlns:c16="http://schemas.microsoft.com/office/drawing/2014/chart" uri="{C3380CC4-5D6E-409C-BE32-E72D297353CC}">
                <c16:uniqueId val="{0000000F-E903-EF40-9F65-F9614E12F619}"/>
              </c:ext>
            </c:extLst>
          </c:dPt>
          <c:dPt>
            <c:idx val="8"/>
            <c:bubble3D val="0"/>
            <c:spPr>
              <a:solidFill>
                <a:srgbClr val="FF6A22"/>
              </a:solidFill>
              <a:ln w="12700" cap="flat">
                <a:noFill/>
                <a:miter lim="400000"/>
              </a:ln>
              <a:effectLst/>
            </c:spPr>
            <c:extLst>
              <c:ext xmlns:c16="http://schemas.microsoft.com/office/drawing/2014/chart" uri="{C3380CC4-5D6E-409C-BE32-E72D297353CC}">
                <c16:uniqueId val="{00000011-E903-EF40-9F65-F9614E12F619}"/>
              </c:ext>
            </c:extLst>
          </c:dPt>
          <c:dLbls>
            <c:dLbl>
              <c:idx val="0"/>
              <c:layout>
                <c:manualLayout>
                  <c:x val="8.4677419354838704E-2"/>
                  <c:y val="4.6703796798031822E-3"/>
                </c:manualLayout>
              </c:layout>
              <c:numFmt formatCode="0%" sourceLinked="0"/>
              <c:spPr/>
              <c:txPr>
                <a:bodyPr/>
                <a:lstStyle/>
                <a:p>
                  <a:pPr>
                    <a:defRPr sz="1200" b="0" i="0" u="none" strike="noStrike">
                      <a:solidFill>
                        <a:srgbClr val="000000"/>
                      </a:solidFill>
                      <a:latin typeface="Helvetica Neue"/>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903-EF40-9F65-F9614E12F619}"/>
                </c:ext>
              </c:extLst>
            </c:dLbl>
            <c:dLbl>
              <c:idx val="1"/>
              <c:layout>
                <c:manualLayout>
                  <c:x val="2.0161290322580645E-3"/>
                  <c:y val="7.4726074876850915E-2"/>
                </c:manualLayout>
              </c:layout>
              <c:numFmt formatCode="0%" sourceLinked="0"/>
              <c:spPr/>
              <c:txPr>
                <a:bodyPr/>
                <a:lstStyle/>
                <a:p>
                  <a:pPr>
                    <a:defRPr sz="1200" b="0" i="0" u="none" strike="noStrike">
                      <a:solidFill>
                        <a:srgbClr val="000000"/>
                      </a:solidFill>
                      <a:latin typeface="Helvetica Neue"/>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903-EF40-9F65-F9614E12F619}"/>
                </c:ext>
              </c:extLst>
            </c:dLbl>
            <c:dLbl>
              <c:idx val="2"/>
              <c:layout>
                <c:manualLayout>
                  <c:x val="-0.13306451612903228"/>
                  <c:y val="4.6703796798031822E-3"/>
                </c:manualLayout>
              </c:layout>
              <c:numFmt formatCode="0%" sourceLinked="0"/>
              <c:spPr/>
              <c:txPr>
                <a:bodyPr/>
                <a:lstStyle/>
                <a:p>
                  <a:pPr>
                    <a:defRPr sz="1200" b="0" i="0" u="none" strike="noStrike">
                      <a:solidFill>
                        <a:srgbClr val="000000"/>
                      </a:solidFill>
                      <a:latin typeface="Helvetica Neue"/>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903-EF40-9F65-F9614E12F619}"/>
                </c:ext>
              </c:extLst>
            </c:dLbl>
            <c:dLbl>
              <c:idx val="3"/>
              <c:layout>
                <c:manualLayout>
                  <c:x val="-0.10483870967741936"/>
                  <c:y val="-9.1072403756162074E-2"/>
                </c:manualLayout>
              </c:layout>
              <c:numFmt formatCode="0%" sourceLinked="0"/>
              <c:spPr/>
              <c:txPr>
                <a:bodyPr/>
                <a:lstStyle/>
                <a:p>
                  <a:pPr>
                    <a:defRPr sz="1200" b="0" i="0" u="none" strike="noStrike">
                      <a:solidFill>
                        <a:srgbClr val="000000"/>
                      </a:solidFill>
                      <a:latin typeface="Helvetica Neue"/>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903-EF40-9F65-F9614E12F619}"/>
                </c:ext>
              </c:extLst>
            </c:dLbl>
            <c:dLbl>
              <c:idx val="4"/>
              <c:layout>
                <c:manualLayout>
                  <c:x val="-2.8225806451612979E-2"/>
                  <c:y val="-9.8077973275866828E-2"/>
                </c:manualLayout>
              </c:layout>
              <c:numFmt formatCode="0%" sourceLinked="0"/>
              <c:spPr/>
              <c:txPr>
                <a:bodyPr/>
                <a:lstStyle/>
                <a:p>
                  <a:pPr>
                    <a:defRPr sz="1200" b="0" i="0" u="none" strike="noStrike">
                      <a:solidFill>
                        <a:srgbClr val="000000"/>
                      </a:solidFill>
                      <a:latin typeface="Helvetica Neue"/>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903-EF40-9F65-F9614E12F619}"/>
                </c:ext>
              </c:extLst>
            </c:dLbl>
            <c:dLbl>
              <c:idx val="5"/>
              <c:layout>
                <c:manualLayout>
                  <c:x val="-7.3923877207858028E-17"/>
                  <c:y val="-6.3050125677342986E-2"/>
                </c:manualLayout>
              </c:layout>
              <c:numFmt formatCode="0%" sourceLinked="0"/>
              <c:spPr/>
              <c:txPr>
                <a:bodyPr/>
                <a:lstStyle/>
                <a:p>
                  <a:pPr>
                    <a:defRPr sz="1200" b="0" i="0" u="none" strike="noStrike">
                      <a:solidFill>
                        <a:srgbClr val="000000"/>
                      </a:solidFill>
                      <a:latin typeface="Helvetica Neue"/>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903-EF40-9F65-F9614E12F619}"/>
                </c:ext>
              </c:extLst>
            </c:dLbl>
            <c:dLbl>
              <c:idx val="6"/>
              <c:layout>
                <c:manualLayout>
                  <c:x val="7.8629032258064446E-2"/>
                  <c:y val="-0.11208911231527639"/>
                </c:manualLayout>
              </c:layout>
              <c:numFmt formatCode="0%" sourceLinked="0"/>
              <c:spPr/>
              <c:txPr>
                <a:bodyPr/>
                <a:lstStyle/>
                <a:p>
                  <a:pPr>
                    <a:defRPr sz="1200" b="0" i="0" u="none" strike="noStrike">
                      <a:solidFill>
                        <a:srgbClr val="000000"/>
                      </a:solidFill>
                      <a:latin typeface="Helvetica Neue"/>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903-EF40-9F65-F9614E12F619}"/>
                </c:ext>
              </c:extLst>
            </c:dLbl>
            <c:dLbl>
              <c:idx val="7"/>
              <c:layout>
                <c:manualLayout>
                  <c:x val="6.4516129032258132E-2"/>
                  <c:y val="-3.2692657758622276E-2"/>
                </c:manualLayout>
              </c:layout>
              <c:numFmt formatCode="0%" sourceLinked="0"/>
              <c:spPr/>
              <c:txPr>
                <a:bodyPr/>
                <a:lstStyle/>
                <a:p>
                  <a:pPr>
                    <a:defRPr sz="1200" b="0" i="0" u="none" strike="noStrike">
                      <a:solidFill>
                        <a:srgbClr val="000000"/>
                      </a:solidFill>
                      <a:latin typeface="Helvetica Neue"/>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E903-EF40-9F65-F9614E12F619}"/>
                </c:ext>
              </c:extLst>
            </c:dLbl>
            <c:dLbl>
              <c:idx val="8"/>
              <c:layout>
                <c:manualLayout>
                  <c:x val="8.6693548387096628E-2"/>
                  <c:y val="-1.1675949199507955E-2"/>
                </c:manualLayout>
              </c:layout>
              <c:numFmt formatCode="0%" sourceLinked="0"/>
              <c:spPr/>
              <c:txPr>
                <a:bodyPr/>
                <a:lstStyle/>
                <a:p>
                  <a:pPr>
                    <a:defRPr sz="1200" b="0" i="0" u="none" strike="noStrike">
                      <a:solidFill>
                        <a:srgbClr val="000000"/>
                      </a:solidFill>
                      <a:latin typeface="Helvetica Neue"/>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E903-EF40-9F65-F9614E12F619}"/>
                </c:ext>
              </c:extLst>
            </c:dLbl>
            <c:numFmt formatCode="0%" sourceLinked="0"/>
            <c:spPr>
              <a:noFill/>
              <a:ln>
                <a:noFill/>
              </a:ln>
              <a:effectLst/>
            </c:spPr>
            <c:txPr>
              <a:bodyPr/>
              <a:lstStyle/>
              <a:p>
                <a:pPr>
                  <a:defRPr sz="1200" b="0" i="0" u="none" strike="noStrike">
                    <a:solidFill>
                      <a:srgbClr val="000000"/>
                    </a:solidFill>
                    <a:latin typeface="Helvetica Neue"/>
                  </a:defRPr>
                </a:pPr>
                <a:endParaRPr lang="pt-BR"/>
              </a:p>
            </c:txPr>
            <c:showLegendKey val="0"/>
            <c:showVal val="0"/>
            <c:showCatName val="0"/>
            <c:showSerName val="0"/>
            <c:showPercent val="1"/>
            <c:showBubbleSize val="0"/>
            <c:showLeaderLines val="1"/>
            <c:leaderLines>
              <c:spPr>
                <a:ln w="6350" cap="flat">
                  <a:solidFill>
                    <a:srgbClr val="000000"/>
                  </a:solidFill>
                  <a:prstDash val="solid"/>
                  <a:miter lim="400000"/>
                </a:ln>
                <a:effectLst/>
              </c:spPr>
            </c:leaderLines>
            <c:extLst>
              <c:ext xmlns:c15="http://schemas.microsoft.com/office/drawing/2012/chart" uri="{CE6537A1-D6FC-4f65-9D91-7224C49458BB}"/>
            </c:extLst>
          </c:dLbls>
          <c:cat>
            <c:strRef>
              <c:f>Budget!$B$57:$B$65</c:f>
              <c:strCache>
                <c:ptCount val="9"/>
                <c:pt idx="0">
                  <c:v>Casa</c:v>
                </c:pt>
                <c:pt idx="1">
                  <c:v>Seguros</c:v>
                </c:pt>
                <c:pt idx="2">
                  <c:v>Comida</c:v>
                </c:pt>
                <c:pt idx="3">
                  <c:v>Investimentos</c:v>
                </c:pt>
                <c:pt idx="4">
                  <c:v>Assinaturas</c:v>
                </c:pt>
                <c:pt idx="5">
                  <c:v>Entretenimento</c:v>
                </c:pt>
                <c:pt idx="6">
                  <c:v>Viagens</c:v>
                </c:pt>
                <c:pt idx="7">
                  <c:v>Carro</c:v>
                </c:pt>
                <c:pt idx="8">
                  <c:v>Outros</c:v>
                </c:pt>
              </c:strCache>
            </c:strRef>
          </c:cat>
          <c:val>
            <c:numRef>
              <c:f>Budget!$D$57:$D$65</c:f>
              <c:numCache>
                <c:formatCode>[$€-2]\ #,##0.00_);[Red]\([$€-2]\ #,##0.00\)</c:formatCode>
                <c:ptCount val="9"/>
                <c:pt idx="0">
                  <c:v>495</c:v>
                </c:pt>
                <c:pt idx="1">
                  <c:v>124</c:v>
                </c:pt>
                <c:pt idx="2">
                  <c:v>0</c:v>
                </c:pt>
                <c:pt idx="3">
                  <c:v>0</c:v>
                </c:pt>
                <c:pt idx="4">
                  <c:v>30</c:v>
                </c:pt>
                <c:pt idx="5">
                  <c:v>0</c:v>
                </c:pt>
                <c:pt idx="6">
                  <c:v>0</c:v>
                </c:pt>
                <c:pt idx="7">
                  <c:v>0</c:v>
                </c:pt>
                <c:pt idx="8">
                  <c:v>0</c:v>
                </c:pt>
              </c:numCache>
            </c:numRef>
          </c:val>
          <c:extLst>
            <c:ext xmlns:c16="http://schemas.microsoft.com/office/drawing/2014/chart" uri="{C3380CC4-5D6E-409C-BE32-E72D297353CC}">
              <c16:uniqueId val="{00000012-E903-EF40-9F65-F9614E12F619}"/>
            </c:ext>
          </c:extLst>
        </c:ser>
        <c:dLbls>
          <c:showLegendKey val="0"/>
          <c:showVal val="0"/>
          <c:showCatName val="0"/>
          <c:showSerName val="0"/>
          <c:showPercent val="0"/>
          <c:showBubbleSize val="0"/>
          <c:showLeaderLines val="1"/>
        </c:dLbls>
        <c:firstSliceAng val="67"/>
        <c:holeSize val="84"/>
      </c:doughnutChart>
      <c:spPr>
        <a:noFill/>
        <a:ln w="12700" cap="flat">
          <a:noFill/>
          <a:miter lim="400000"/>
        </a:ln>
        <a:effectLst/>
      </c:spPr>
    </c:plotArea>
    <c:legend>
      <c:legendPos val="b"/>
      <c:layout>
        <c:manualLayout>
          <c:xMode val="edge"/>
          <c:yMode val="edge"/>
          <c:x val="1.4827438404876813E-2"/>
          <c:y val="0.79485799999999995"/>
          <c:w val="0.98198152146304296"/>
          <c:h val="0.20514199999999999"/>
        </c:manualLayout>
      </c:layout>
      <c:overlay val="1"/>
      <c:spPr>
        <a:noFill/>
        <a:ln w="12700" cap="flat">
          <a:noFill/>
          <a:miter lim="400000"/>
        </a:ln>
        <a:effectLst/>
      </c:spPr>
      <c:txPr>
        <a:bodyPr rot="0"/>
        <a:lstStyle/>
        <a:p>
          <a:pPr>
            <a:defRPr sz="1600" b="0" i="0" u="none" strike="noStrike">
              <a:solidFill>
                <a:srgbClr val="000000"/>
              </a:solidFill>
              <a:latin typeface="Helvetica Neue"/>
            </a:defRPr>
          </a:pPr>
          <a:endParaRPr lang="pt-BR"/>
        </a:p>
      </c:txPr>
    </c:legend>
    <c:plotVisOnly val="1"/>
    <c:dispBlanksAs val="gap"/>
    <c:showDLblsOverMax val="1"/>
  </c:chart>
  <c:spPr>
    <a:noFill/>
    <a:ln>
      <a:noFill/>
    </a:ln>
    <a:effectLst/>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rot="0"/>
          <a:lstStyle/>
          <a:p>
            <a:pPr>
              <a:defRPr sz="1200" b="0" i="0" u="none" strike="noStrike">
                <a:solidFill>
                  <a:srgbClr val="000000"/>
                </a:solidFill>
                <a:latin typeface="Helvetica Neue"/>
              </a:defRPr>
            </a:pPr>
            <a:r>
              <a:rPr lang="en-GB" sz="1200" b="0" i="0" u="none" strike="noStrike">
                <a:solidFill>
                  <a:srgbClr val="000000"/>
                </a:solidFill>
                <a:latin typeface="Helvetica Neue"/>
              </a:rPr>
              <a:t>Budget vs. Atual</a:t>
            </a:r>
          </a:p>
        </c:rich>
      </c:tx>
      <c:layout>
        <c:manualLayout>
          <c:xMode val="edge"/>
          <c:yMode val="edge"/>
          <c:x val="0.30632999999999999"/>
          <c:y val="0"/>
          <c:w val="0.38301099999999999"/>
          <c:h val="8.9901300000000003E-2"/>
        </c:manualLayout>
      </c:layout>
      <c:overlay val="1"/>
      <c:spPr>
        <a:noFill/>
        <a:effectLst/>
      </c:spPr>
    </c:title>
    <c:autoTitleDeleted val="0"/>
    <c:plotArea>
      <c:layout>
        <c:manualLayout>
          <c:layoutTarget val="inner"/>
          <c:xMode val="edge"/>
          <c:yMode val="edge"/>
          <c:x val="0.21970400000000001"/>
          <c:y val="8.9901300000000003E-2"/>
          <c:w val="0.77529599999999999"/>
          <c:h val="0.52583100000000005"/>
        </c:manualLayout>
      </c:layout>
      <c:barChart>
        <c:barDir val="col"/>
        <c:grouping val="clustered"/>
        <c:varyColors val="0"/>
        <c:ser>
          <c:idx val="0"/>
          <c:order val="0"/>
          <c:tx>
            <c:strRef>
              <c:f>Budget!$C$56</c:f>
              <c:strCache>
                <c:ptCount val="1"/>
                <c:pt idx="0">
                  <c:v>Budget</c:v>
                </c:pt>
              </c:strCache>
            </c:strRef>
          </c:tx>
          <c:spPr>
            <a:solidFill>
              <a:srgbClr val="F8BA00"/>
            </a:solidFill>
            <a:ln w="12700" cap="flat">
              <a:noFill/>
              <a:miter lim="400000"/>
            </a:ln>
            <a:effectLst/>
          </c:spPr>
          <c:invertIfNegative val="0"/>
          <c:cat>
            <c:strRef>
              <c:f>Budget!$B$57:$B$65</c:f>
              <c:strCache>
                <c:ptCount val="9"/>
                <c:pt idx="0">
                  <c:v>Casa</c:v>
                </c:pt>
                <c:pt idx="1">
                  <c:v>Seguros</c:v>
                </c:pt>
                <c:pt idx="2">
                  <c:v>Comida</c:v>
                </c:pt>
                <c:pt idx="3">
                  <c:v>Investimentos</c:v>
                </c:pt>
                <c:pt idx="4">
                  <c:v>Assinaturas</c:v>
                </c:pt>
                <c:pt idx="5">
                  <c:v>Entretenimento</c:v>
                </c:pt>
                <c:pt idx="6">
                  <c:v>Viagens</c:v>
                </c:pt>
                <c:pt idx="7">
                  <c:v>Carro</c:v>
                </c:pt>
                <c:pt idx="8">
                  <c:v>Outros</c:v>
                </c:pt>
              </c:strCache>
            </c:strRef>
          </c:cat>
          <c:val>
            <c:numRef>
              <c:f>Budget!$C$57:$C$65</c:f>
              <c:numCache>
                <c:formatCode>[$€-2]\ #,##0.00_);[Red]\([$€-2]\ #,##0.00\)</c:formatCode>
                <c:ptCount val="9"/>
                <c:pt idx="0">
                  <c:v>200</c:v>
                </c:pt>
                <c:pt idx="1">
                  <c:v>200</c:v>
                </c:pt>
                <c:pt idx="2">
                  <c:v>350</c:v>
                </c:pt>
                <c:pt idx="3">
                  <c:v>300</c:v>
                </c:pt>
                <c:pt idx="4">
                  <c:v>100</c:v>
                </c:pt>
                <c:pt idx="5">
                  <c:v>300</c:v>
                </c:pt>
                <c:pt idx="6">
                  <c:v>200</c:v>
                </c:pt>
                <c:pt idx="7">
                  <c:v>200</c:v>
                </c:pt>
                <c:pt idx="8">
                  <c:v>50</c:v>
                </c:pt>
              </c:numCache>
            </c:numRef>
          </c:val>
          <c:extLst>
            <c:ext xmlns:c16="http://schemas.microsoft.com/office/drawing/2014/chart" uri="{C3380CC4-5D6E-409C-BE32-E72D297353CC}">
              <c16:uniqueId val="{00000000-E5EB-F643-B8C9-0AD1DFBA8AE1}"/>
            </c:ext>
          </c:extLst>
        </c:ser>
        <c:ser>
          <c:idx val="1"/>
          <c:order val="1"/>
          <c:tx>
            <c:strRef>
              <c:f>Budget!$D$56</c:f>
              <c:strCache>
                <c:ptCount val="1"/>
                <c:pt idx="0">
                  <c:v>Atual</c:v>
                </c:pt>
              </c:strCache>
            </c:strRef>
          </c:tx>
          <c:spPr>
            <a:solidFill>
              <a:schemeClr val="accent4">
                <a:hueOff val="-858837"/>
                <a:lumOff val="-9791"/>
              </a:schemeClr>
            </a:solidFill>
            <a:ln w="12700" cap="flat">
              <a:noFill/>
              <a:miter lim="400000"/>
            </a:ln>
            <a:effectLst/>
          </c:spPr>
          <c:invertIfNegative val="0"/>
          <c:cat>
            <c:strRef>
              <c:f>Budget!$B$57:$B$65</c:f>
              <c:strCache>
                <c:ptCount val="9"/>
                <c:pt idx="0">
                  <c:v>Casa</c:v>
                </c:pt>
                <c:pt idx="1">
                  <c:v>Seguros</c:v>
                </c:pt>
                <c:pt idx="2">
                  <c:v>Comida</c:v>
                </c:pt>
                <c:pt idx="3">
                  <c:v>Investimentos</c:v>
                </c:pt>
                <c:pt idx="4">
                  <c:v>Assinaturas</c:v>
                </c:pt>
                <c:pt idx="5">
                  <c:v>Entretenimento</c:v>
                </c:pt>
                <c:pt idx="6">
                  <c:v>Viagens</c:v>
                </c:pt>
                <c:pt idx="7">
                  <c:v>Carro</c:v>
                </c:pt>
                <c:pt idx="8">
                  <c:v>Outros</c:v>
                </c:pt>
              </c:strCache>
            </c:strRef>
          </c:cat>
          <c:val>
            <c:numRef>
              <c:f>Budget!$D$57:$D$65</c:f>
              <c:numCache>
                <c:formatCode>[$€-2]\ #,##0.00_);[Red]\([$€-2]\ #,##0.00\)</c:formatCode>
                <c:ptCount val="9"/>
                <c:pt idx="0">
                  <c:v>495</c:v>
                </c:pt>
                <c:pt idx="1">
                  <c:v>124</c:v>
                </c:pt>
                <c:pt idx="2">
                  <c:v>0</c:v>
                </c:pt>
                <c:pt idx="3">
                  <c:v>0</c:v>
                </c:pt>
                <c:pt idx="4">
                  <c:v>30</c:v>
                </c:pt>
                <c:pt idx="5">
                  <c:v>0</c:v>
                </c:pt>
                <c:pt idx="6">
                  <c:v>0</c:v>
                </c:pt>
                <c:pt idx="7">
                  <c:v>0</c:v>
                </c:pt>
                <c:pt idx="8">
                  <c:v>0</c:v>
                </c:pt>
              </c:numCache>
            </c:numRef>
          </c:val>
          <c:extLst>
            <c:ext xmlns:c16="http://schemas.microsoft.com/office/drawing/2014/chart" uri="{C3380CC4-5D6E-409C-BE32-E72D297353CC}">
              <c16:uniqueId val="{00000001-E5EB-F643-B8C9-0AD1DFBA8AE1}"/>
            </c:ext>
          </c:extLst>
        </c:ser>
        <c:dLbls>
          <c:showLegendKey val="0"/>
          <c:showVal val="0"/>
          <c:showCatName val="0"/>
          <c:showSerName val="0"/>
          <c:showPercent val="0"/>
          <c:showBubbleSize val="0"/>
        </c:dLbls>
        <c:gapWidth val="40"/>
        <c:overlap val="-10"/>
        <c:axId val="2094734552"/>
        <c:axId val="2094734553"/>
      </c:bar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sz="900" b="0" i="0" u="none" strike="noStrike">
                <a:solidFill>
                  <a:srgbClr val="000000"/>
                </a:solidFill>
                <a:latin typeface="Helvetica Neue"/>
              </a:defRPr>
            </a:pPr>
            <a:endParaRPr lang="pt-BR"/>
          </a:p>
        </c:txPr>
        <c:crossAx val="2094734553"/>
        <c:crosses val="autoZero"/>
        <c:auto val="1"/>
        <c:lblAlgn val="ctr"/>
        <c:lblOffset val="100"/>
        <c:noMultiLvlLbl val="1"/>
      </c:catAx>
      <c:valAx>
        <c:axId val="2094734553"/>
        <c:scaling>
          <c:orientation val="minMax"/>
        </c:scaling>
        <c:delete val="0"/>
        <c:axPos val="l"/>
        <c:majorGridlines>
          <c:spPr>
            <a:ln w="6350" cap="flat">
              <a:solidFill>
                <a:srgbClr val="B8B8B8"/>
              </a:solidFill>
              <a:prstDash val="solid"/>
              <a:miter lim="400000"/>
            </a:ln>
          </c:spPr>
        </c:majorGridlines>
        <c:numFmt formatCode="[$€-2]\ #,##0.00_);[Red]\([$€-2]\ #,##0.00\)" sourceLinked="1"/>
        <c:majorTickMark val="none"/>
        <c:minorTickMark val="none"/>
        <c:tickLblPos val="nextTo"/>
        <c:spPr>
          <a:ln w="12700" cap="flat">
            <a:noFill/>
            <a:prstDash val="solid"/>
            <a:miter lim="400000"/>
          </a:ln>
        </c:spPr>
        <c:txPr>
          <a:bodyPr rot="0"/>
          <a:lstStyle/>
          <a:p>
            <a:pPr>
              <a:defRPr sz="1000" b="0" i="0" u="none" strike="noStrike">
                <a:solidFill>
                  <a:srgbClr val="000000"/>
                </a:solidFill>
                <a:latin typeface="Helvetica Neue"/>
              </a:defRPr>
            </a:pPr>
            <a:endParaRPr lang="pt-BR"/>
          </a:p>
        </c:txPr>
        <c:crossAx val="2094734552"/>
        <c:crosses val="autoZero"/>
        <c:crossBetween val="between"/>
        <c:majorUnit val="125"/>
        <c:minorUnit val="62.5"/>
      </c:valAx>
      <c:spPr>
        <a:noFill/>
        <a:ln w="12700" cap="flat">
          <a:noFill/>
          <a:miter lim="400000"/>
        </a:ln>
        <a:effectLst/>
      </c:spPr>
    </c:plotArea>
    <c:legend>
      <c:legendPos val="b"/>
      <c:layout>
        <c:manualLayout>
          <c:xMode val="edge"/>
          <c:yMode val="edge"/>
          <c:x val="0.21201900000000001"/>
          <c:y val="0.94599200000000006"/>
          <c:w val="0.78798100000000004"/>
          <c:h val="5.4008199999999999E-2"/>
        </c:manualLayout>
      </c:layout>
      <c:overlay val="1"/>
      <c:spPr>
        <a:noFill/>
        <a:ln w="12700" cap="flat">
          <a:noFill/>
          <a:miter lim="400000"/>
        </a:ln>
        <a:effectLst/>
      </c:spPr>
      <c:txPr>
        <a:bodyPr rot="0"/>
        <a:lstStyle/>
        <a:p>
          <a:pPr>
            <a:defRPr sz="1600" b="0" i="0" u="none" strike="noStrike">
              <a:solidFill>
                <a:srgbClr val="000000"/>
              </a:solidFill>
              <a:latin typeface="Helvetica Neue"/>
            </a:defRPr>
          </a:pPr>
          <a:endParaRPr lang="pt-BR"/>
        </a:p>
      </c:txPr>
    </c:legend>
    <c:plotVisOnly val="1"/>
    <c:dispBlanksAs val="gap"/>
    <c:showDLblsOverMax val="1"/>
  </c:chart>
  <c:spPr>
    <a:noFill/>
    <a:ln>
      <a:noFill/>
    </a:ln>
    <a:effectLst/>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rot="0"/>
          <a:lstStyle/>
          <a:p>
            <a:pPr>
              <a:defRPr sz="1200" b="0" i="0" u="none" strike="noStrike">
                <a:solidFill>
                  <a:srgbClr val="000000"/>
                </a:solidFill>
                <a:latin typeface="Helvetica Neue"/>
              </a:defRPr>
            </a:pPr>
            <a:r>
              <a:rPr lang="en-GB" sz="1200" b="0" i="0" u="none" strike="noStrike">
                <a:solidFill>
                  <a:srgbClr val="000000"/>
                </a:solidFill>
                <a:latin typeface="Helvetica Neue"/>
              </a:rPr>
              <a:t>Renda vs Gastos</a:t>
            </a:r>
          </a:p>
        </c:rich>
      </c:tx>
      <c:layout>
        <c:manualLayout>
          <c:xMode val="edge"/>
          <c:yMode val="edge"/>
          <c:x val="0.30913800000000002"/>
          <c:y val="0"/>
          <c:w val="0.41339900000000002"/>
          <c:h val="9.2988600000000005E-2"/>
        </c:manualLayout>
      </c:layout>
      <c:overlay val="1"/>
      <c:spPr>
        <a:noFill/>
        <a:effectLst/>
      </c:spPr>
    </c:title>
    <c:autoTitleDeleted val="0"/>
    <c:plotArea>
      <c:layout>
        <c:manualLayout>
          <c:layoutTarget val="inner"/>
          <c:xMode val="edge"/>
          <c:yMode val="edge"/>
          <c:x val="3.16742E-2"/>
          <c:y val="9.2988600000000005E-2"/>
          <c:w val="0.96332600000000002"/>
          <c:h val="0.76651100000000005"/>
        </c:manualLayout>
      </c:layout>
      <c:doughnutChart>
        <c:varyColors val="0"/>
        <c:ser>
          <c:idx val="0"/>
          <c:order val="0"/>
          <c:tx>
            <c:strRef>
              <c:f>Budget!$C$7</c:f>
              <c:strCache>
                <c:ptCount val="1"/>
              </c:strCache>
            </c:strRef>
          </c:tx>
          <c:spPr>
            <a:solidFill>
              <a:srgbClr val="F8BA00"/>
            </a:solidFill>
            <a:ln w="12700" cap="flat">
              <a:noFill/>
              <a:miter lim="400000"/>
            </a:ln>
            <a:effectLst/>
          </c:spPr>
          <c:dPt>
            <c:idx val="0"/>
            <c:bubble3D val="0"/>
            <c:extLst>
              <c:ext xmlns:c16="http://schemas.microsoft.com/office/drawing/2014/chart" uri="{C3380CC4-5D6E-409C-BE32-E72D297353CC}">
                <c16:uniqueId val="{00000001-9727-F04D-B54C-71E102FFFD68}"/>
              </c:ext>
            </c:extLst>
          </c:dPt>
          <c:dPt>
            <c:idx val="1"/>
            <c:bubble3D val="0"/>
            <c:spPr>
              <a:solidFill>
                <a:schemeClr val="accent5">
                  <a:hueOff val="-82419"/>
                  <a:satOff val="-9513"/>
                  <a:lumOff val="-16343"/>
                </a:schemeClr>
              </a:solidFill>
              <a:ln w="12700" cap="flat">
                <a:noFill/>
                <a:miter lim="400000"/>
              </a:ln>
              <a:effectLst/>
            </c:spPr>
            <c:extLst>
              <c:ext xmlns:c16="http://schemas.microsoft.com/office/drawing/2014/chart" uri="{C3380CC4-5D6E-409C-BE32-E72D297353CC}">
                <c16:uniqueId val="{00000003-9727-F04D-B54C-71E102FFFD68}"/>
              </c:ext>
            </c:extLst>
          </c:dPt>
          <c:dLbls>
            <c:dLbl>
              <c:idx val="0"/>
              <c:numFmt formatCode="#,##0%" sourceLinked="0"/>
              <c:spPr/>
              <c:txPr>
                <a:bodyPr/>
                <a:lstStyle/>
                <a:p>
                  <a:pPr>
                    <a:defRPr sz="1200" b="0" i="0" u="none" strike="noStrike">
                      <a:solidFill>
                        <a:srgbClr val="FFFFFF"/>
                      </a:solidFill>
                      <a:latin typeface="Helvetica Neue"/>
                    </a:defRPr>
                  </a:pPr>
                  <a:endParaRPr lang="pt-BR"/>
                </a:p>
              </c:txPr>
              <c:showLegendKey val="0"/>
              <c:showVal val="0"/>
              <c:showCatName val="0"/>
              <c:showSerName val="0"/>
              <c:showPercent val="1"/>
              <c:showBubbleSize val="0"/>
              <c:extLst>
                <c:ext xmlns:c16="http://schemas.microsoft.com/office/drawing/2014/chart" uri="{C3380CC4-5D6E-409C-BE32-E72D297353CC}">
                  <c16:uniqueId val="{00000001-9727-F04D-B54C-71E102FFFD68}"/>
                </c:ext>
              </c:extLst>
            </c:dLbl>
            <c:dLbl>
              <c:idx val="1"/>
              <c:numFmt formatCode="#,##0%" sourceLinked="0"/>
              <c:spPr/>
              <c:txPr>
                <a:bodyPr/>
                <a:lstStyle/>
                <a:p>
                  <a:pPr>
                    <a:defRPr sz="1200" b="0" i="0" u="none" strike="noStrike">
                      <a:solidFill>
                        <a:srgbClr val="FFFFFF"/>
                      </a:solidFill>
                      <a:latin typeface="Helvetica Neue"/>
                    </a:defRPr>
                  </a:pPr>
                  <a:endParaRPr lang="pt-BR"/>
                </a:p>
              </c:txPr>
              <c:showLegendKey val="0"/>
              <c:showVal val="0"/>
              <c:showCatName val="0"/>
              <c:showSerName val="0"/>
              <c:showPercent val="1"/>
              <c:showBubbleSize val="0"/>
              <c:extLst>
                <c:ext xmlns:c16="http://schemas.microsoft.com/office/drawing/2014/chart" uri="{C3380CC4-5D6E-409C-BE32-E72D297353CC}">
                  <c16:uniqueId val="{00000003-9727-F04D-B54C-71E102FFFD68}"/>
                </c:ext>
              </c:extLst>
            </c:dLbl>
            <c:numFmt formatCode="#,##0%" sourceLinked="0"/>
            <c:spPr>
              <a:noFill/>
              <a:ln>
                <a:noFill/>
              </a:ln>
              <a:effectLst/>
            </c:spPr>
            <c:txPr>
              <a:bodyPr/>
              <a:lstStyle/>
              <a:p>
                <a:pPr>
                  <a:defRPr sz="1200" b="0" i="0" u="none" strike="noStrike">
                    <a:solidFill>
                      <a:srgbClr val="FFFFFF"/>
                    </a:solidFill>
                    <a:latin typeface="Helvetica Neue"/>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(Budget!$B$3,Budget!$B$17)</c:f>
              <c:strCache>
                <c:ptCount val="2"/>
                <c:pt idx="0">
                  <c:v>Salário</c:v>
                </c:pt>
                <c:pt idx="1">
                  <c:v>Gastos Totais</c:v>
                </c:pt>
              </c:strCache>
            </c:strRef>
          </c:cat>
          <c:val>
            <c:numRef>
              <c:f>(Budget!$C$5,Budget!$C$17)</c:f>
              <c:numCache>
                <c:formatCode>[$€-2]\ #,##0</c:formatCode>
                <c:ptCount val="2"/>
                <c:pt idx="0">
                  <c:v>4000</c:v>
                </c:pt>
                <c:pt idx="1">
                  <c:v>649</c:v>
                </c:pt>
              </c:numCache>
            </c:numRef>
          </c:val>
          <c:extLst>
            <c:ext xmlns:c16="http://schemas.microsoft.com/office/drawing/2014/chart" uri="{C3380CC4-5D6E-409C-BE32-E72D297353CC}">
              <c16:uniqueId val="{00000004-9727-F04D-B54C-71E102FFFD68}"/>
            </c:ext>
          </c:extLst>
        </c:ser>
        <c:dLbls>
          <c:showLegendKey val="0"/>
          <c:showVal val="0"/>
          <c:showCatName val="0"/>
          <c:showSerName val="0"/>
          <c:showPercent val="0"/>
          <c:showBubbleSize val="0"/>
          <c:showLeaderLines val="0"/>
        </c:dLbls>
        <c:firstSliceAng val="0"/>
        <c:holeSize val="50"/>
      </c:doughnutChart>
      <c:spPr>
        <a:noFill/>
        <a:ln w="12700" cap="flat">
          <a:noFill/>
          <a:miter lim="400000"/>
        </a:ln>
        <a:effectLst/>
      </c:spPr>
    </c:plotArea>
    <c:legend>
      <c:legendPos val="b"/>
      <c:layout>
        <c:manualLayout>
          <c:xMode val="edge"/>
          <c:yMode val="edge"/>
          <c:x val="0"/>
          <c:y val="0.94503499999999996"/>
          <c:w val="1"/>
          <c:h val="5.4965199999999999E-2"/>
        </c:manualLayout>
      </c:layout>
      <c:overlay val="1"/>
      <c:spPr>
        <a:noFill/>
        <a:ln w="12700" cap="flat">
          <a:noFill/>
          <a:miter lim="400000"/>
        </a:ln>
        <a:effectLst/>
      </c:spPr>
      <c:txPr>
        <a:bodyPr rot="0"/>
        <a:lstStyle/>
        <a:p>
          <a:pPr>
            <a:defRPr sz="1200" b="0" i="0" u="none" strike="noStrike">
              <a:solidFill>
                <a:srgbClr val="000000"/>
              </a:solidFill>
              <a:latin typeface="Helvetica Neue"/>
            </a:defRPr>
          </a:pPr>
          <a:endParaRPr lang="pt-BR"/>
        </a:p>
      </c:txPr>
    </c:legend>
    <c:plotVisOnly val="1"/>
    <c:dispBlanksAs val="gap"/>
    <c:showDLblsOverMax val="1"/>
  </c:chart>
  <c:spPr>
    <a:noFill/>
    <a:ln>
      <a:noFill/>
    </a:ln>
    <a:effectLst/>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col"/>
        <c:grouping val="clustered"/>
        <c:varyColors val="0"/>
        <c:ser>
          <c:idx val="2"/>
          <c:order val="0"/>
          <c:tx>
            <c:v>Gastos Mensais</c:v>
          </c:tx>
          <c:spPr>
            <a:solidFill>
              <a:srgbClr val="FFC000"/>
            </a:solidFill>
            <a:ln>
              <a:noFill/>
            </a:ln>
            <a:effectLst/>
          </c:spPr>
          <c:invertIfNegative val="0"/>
          <c:cat>
            <c:strRef>
              <c:f>Budget!$C$69:$N$69</c:f>
              <c:strCache>
                <c:ptCount val="12"/>
                <c:pt idx="0">
                  <c:v>Janeiro</c:v>
                </c:pt>
                <c:pt idx="1">
                  <c:v>Fevereiro</c:v>
                </c:pt>
                <c:pt idx="2">
                  <c:v>Março</c:v>
                </c:pt>
                <c:pt idx="3">
                  <c:v>Abril</c:v>
                </c:pt>
                <c:pt idx="4">
                  <c:v>Maio</c:v>
                </c:pt>
                <c:pt idx="5">
                  <c:v>Junho</c:v>
                </c:pt>
                <c:pt idx="6">
                  <c:v>Julho</c:v>
                </c:pt>
                <c:pt idx="7">
                  <c:v>Agosto </c:v>
                </c:pt>
                <c:pt idx="8">
                  <c:v>Setembro</c:v>
                </c:pt>
                <c:pt idx="9">
                  <c:v>Outubro</c:v>
                </c:pt>
                <c:pt idx="10">
                  <c:v>Novembro</c:v>
                </c:pt>
                <c:pt idx="11">
                  <c:v>Dezembro</c:v>
                </c:pt>
              </c:strCache>
            </c:strRef>
          </c:cat>
          <c:val>
            <c:numRef>
              <c:f>Budget!$C$79:$N$79</c:f>
              <c:numCache>
                <c:formatCode>[$€-2]\ #,##0.00_);[Red]\([$€-2]\ #,##0.00\)</c:formatCode>
                <c:ptCount val="12"/>
                <c:pt idx="0">
                  <c:v>100</c:v>
                </c:pt>
                <c:pt idx="1">
                  <c:v>0</c:v>
                </c:pt>
                <c:pt idx="2">
                  <c:v>0</c:v>
                </c:pt>
                <c:pt idx="3">
                  <c:v>0</c:v>
                </c:pt>
                <c:pt idx="4">
                  <c:v>0</c:v>
                </c:pt>
                <c:pt idx="5">
                  <c:v>0</c:v>
                </c:pt>
                <c:pt idx="6">
                  <c:v>0</c:v>
                </c:pt>
                <c:pt idx="7">
                  <c:v>0</c:v>
                </c:pt>
                <c:pt idx="8">
                  <c:v>0</c:v>
                </c:pt>
                <c:pt idx="9">
                  <c:v>997</c:v>
                </c:pt>
                <c:pt idx="10">
                  <c:v>410</c:v>
                </c:pt>
                <c:pt idx="11">
                  <c:v>0</c:v>
                </c:pt>
              </c:numCache>
            </c:numRef>
          </c:val>
          <c:extLst>
            <c:ext xmlns:c16="http://schemas.microsoft.com/office/drawing/2014/chart" uri="{C3380CC4-5D6E-409C-BE32-E72D297353CC}">
              <c16:uniqueId val="{0000000F-1A23-B645-941A-F56AEFD89D3B}"/>
            </c:ext>
          </c:extLst>
        </c:ser>
        <c:dLbls>
          <c:showLegendKey val="0"/>
          <c:showVal val="0"/>
          <c:showCatName val="0"/>
          <c:showSerName val="0"/>
          <c:showPercent val="0"/>
          <c:showBubbleSize val="0"/>
        </c:dLbls>
        <c:gapWidth val="75"/>
        <c:overlap val="-25"/>
        <c:axId val="2094734552"/>
        <c:axId val="2094734553"/>
      </c:barChart>
      <c:catAx>
        <c:axId val="2094734552"/>
        <c:scaling>
          <c:orientation val="minMax"/>
        </c:scaling>
        <c:delete val="0"/>
        <c:axPos val="b"/>
        <c:numFmt formatCode="General" sourceLinked="1"/>
        <c:majorTickMark val="none"/>
        <c:minorTickMark val="none"/>
        <c:tickLblPos val="low"/>
        <c:spPr>
          <a:noFill/>
          <a:ln w="12700" cap="flat" cmpd="sng" algn="ctr">
            <a:solidFill>
              <a:srgbClr val="000000"/>
            </a:solidFill>
            <a:prstDash val="solid"/>
            <a:miter lim="400000"/>
          </a:ln>
          <a:effectLst/>
        </c:spPr>
        <c:txPr>
          <a:bodyPr rot="0" spcFirstLastPara="1" vertOverflow="ellipsis" wrap="square" anchor="ctr" anchorCtr="1"/>
          <a:lstStyle/>
          <a:p>
            <a:pPr>
              <a:defRPr sz="900" b="0" i="0" u="none" strike="noStrike" kern="1200" baseline="0">
                <a:solidFill>
                  <a:srgbClr val="000000"/>
                </a:solidFill>
                <a:latin typeface="Helvetica Neue"/>
                <a:ea typeface="+mn-ea"/>
                <a:cs typeface="+mn-cs"/>
              </a:defRPr>
            </a:pPr>
            <a:endParaRPr lang="pt-BR"/>
          </a:p>
        </c:txPr>
        <c:crossAx val="2094734553"/>
        <c:crosses val="autoZero"/>
        <c:auto val="1"/>
        <c:lblAlgn val="ctr"/>
        <c:lblOffset val="100"/>
        <c:noMultiLvlLbl val="1"/>
      </c:catAx>
      <c:valAx>
        <c:axId val="2094734553"/>
        <c:scaling>
          <c:orientation val="minMax"/>
        </c:scaling>
        <c:delete val="0"/>
        <c:axPos val="l"/>
        <c:majorGridlines>
          <c:spPr>
            <a:ln w="6350" cap="flat" cmpd="sng" algn="ctr">
              <a:solidFill>
                <a:srgbClr val="B8B8B8"/>
              </a:solidFill>
              <a:prstDash val="solid"/>
              <a:miter lim="400000"/>
            </a:ln>
            <a:effectLst/>
          </c:spPr>
        </c:majorGridlines>
        <c:numFmt formatCode="[$€-2]\ #,##0.00_);[Red]\([$€-2]\ #,##0.00\)" sourceLinked="1"/>
        <c:majorTickMark val="none"/>
        <c:minorTickMark val="none"/>
        <c:tickLblPos val="nextTo"/>
        <c:spPr>
          <a:noFill/>
          <a:ln w="12700" cap="flat" cmpd="sng" algn="ctr">
            <a:noFill/>
            <a:prstDash val="solid"/>
            <a:miter lim="400000"/>
          </a:ln>
          <a:effectLst/>
        </c:spPr>
        <c:txPr>
          <a:bodyPr rot="0" spcFirstLastPara="1" vertOverflow="ellipsis" wrap="square" anchor="ctr" anchorCtr="1"/>
          <a:lstStyle/>
          <a:p>
            <a:pPr>
              <a:defRPr sz="1000" b="0" i="0" u="none" strike="noStrike" kern="1200" baseline="0">
                <a:solidFill>
                  <a:srgbClr val="000000"/>
                </a:solidFill>
                <a:latin typeface="Helvetica Neue"/>
                <a:ea typeface="+mn-ea"/>
                <a:cs typeface="+mn-cs"/>
              </a:defRPr>
            </a:pPr>
            <a:endParaRPr lang="pt-BR"/>
          </a:p>
        </c:txPr>
        <c:crossAx val="2094734552"/>
        <c:crosses val="autoZero"/>
        <c:crossBetween val="between"/>
        <c:majorUnit val="125"/>
        <c:minorUnit val="62.5"/>
      </c:valAx>
      <c:spPr>
        <a:noFill/>
        <a:ln w="12700" cap="flat">
          <a:noFill/>
          <a:miter lim="400000"/>
        </a:ln>
        <a:effectLst/>
      </c:spPr>
    </c:plotArea>
    <c:legend>
      <c:legendPos val="b"/>
      <c:overlay val="0"/>
      <c:spPr>
        <a:noFill/>
        <a:ln w="12700" cap="flat">
          <a:noFill/>
          <a:miter lim="400000"/>
        </a:ln>
        <a:effectLst/>
      </c:spPr>
      <c:txPr>
        <a:bodyPr rot="0" spcFirstLastPara="1" vertOverflow="ellipsis" vert="horz" wrap="square" anchor="ctr" anchorCtr="1"/>
        <a:lstStyle/>
        <a:p>
          <a:pPr>
            <a:defRPr sz="1600" b="0" i="0" u="none" strike="noStrike" kern="1200" baseline="0">
              <a:solidFill>
                <a:srgbClr val="000000"/>
              </a:solidFill>
              <a:latin typeface="Helvetica Neue"/>
              <a:ea typeface="+mn-ea"/>
              <a:cs typeface="+mn-cs"/>
            </a:defRPr>
          </a:pPr>
          <a:endParaRPr lang="pt-BR"/>
        </a:p>
      </c:txPr>
    </c:legend>
    <c:plotVisOnly val="1"/>
    <c:dispBlanksAs val="gap"/>
    <c:showDLblsOverMax val="1"/>
  </c:chart>
  <c:spPr>
    <a:noFill/>
    <a:ln w="9525" cap="flat" cmpd="sng" algn="ctr">
      <a:noFill/>
      <a:prstDash val="solid"/>
      <a:round/>
    </a:ln>
    <a:effectLst/>
  </c:spPr>
  <c:txPr>
    <a:bodyPr/>
    <a:lstStyle/>
    <a:p>
      <a:pPr>
        <a:defRPr/>
      </a:pPr>
      <a:endParaRPr lang="pt-B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rot="0"/>
          <a:lstStyle/>
          <a:p>
            <a:pPr>
              <a:defRPr sz="1200" b="0" i="0" u="none" strike="noStrike">
                <a:solidFill>
                  <a:srgbClr val="000000"/>
                </a:solidFill>
                <a:latin typeface="Helvetica Neue"/>
              </a:defRPr>
            </a:pPr>
            <a:r>
              <a:rPr lang="en-GB" sz="1200" b="0" i="0" u="none" strike="noStrike">
                <a:solidFill>
                  <a:srgbClr val="000000"/>
                </a:solidFill>
                <a:latin typeface="Helvetica Neue"/>
              </a:rPr>
              <a:t>Total economizado</a:t>
            </a:r>
          </a:p>
        </c:rich>
      </c:tx>
      <c:layout>
        <c:manualLayout>
          <c:xMode val="edge"/>
          <c:yMode val="edge"/>
          <c:x val="0.391154"/>
          <c:y val="0"/>
          <c:w val="0.20376900000000001"/>
          <c:h val="9.8283200000000001E-2"/>
        </c:manualLayout>
      </c:layout>
      <c:overlay val="1"/>
      <c:spPr>
        <a:noFill/>
        <a:effectLst/>
      </c:spPr>
    </c:title>
    <c:autoTitleDeleted val="0"/>
    <c:plotArea>
      <c:layout>
        <c:manualLayout>
          <c:layoutTarget val="inner"/>
          <c:xMode val="edge"/>
          <c:yMode val="edge"/>
          <c:x val="0.100936"/>
          <c:y val="9.8283200000000001E-2"/>
          <c:w val="0.88514099999999996"/>
          <c:h val="0.75412800000000002"/>
        </c:manualLayout>
      </c:layout>
      <c:barChart>
        <c:barDir val="col"/>
        <c:grouping val="clustered"/>
        <c:varyColors val="0"/>
        <c:ser>
          <c:idx val="0"/>
          <c:order val="0"/>
          <c:tx>
            <c:strRef>
              <c:f>Economias!$B$10</c:f>
              <c:strCache>
                <c:ptCount val="1"/>
                <c:pt idx="0">
                  <c:v>Seu Plano</c:v>
                </c:pt>
              </c:strCache>
            </c:strRef>
          </c:tx>
          <c:spPr>
            <a:solidFill>
              <a:srgbClr val="F8BA00"/>
            </a:solidFill>
            <a:ln w="12700" cap="flat">
              <a:noFill/>
              <a:miter lim="400000"/>
            </a:ln>
            <a:effectLst/>
          </c:spPr>
          <c:invertIfNegative val="0"/>
          <c:dLbls>
            <c:spPr>
              <a:noFill/>
              <a:ln>
                <a:noFill/>
              </a:ln>
              <a:effectLst/>
            </c:spPr>
            <c:txPr>
              <a:bodyPr/>
              <a:lstStyle/>
              <a:p>
                <a:pPr>
                  <a:defRPr sz="1200" b="0" i="0" u="none" strike="noStrike">
                    <a:solidFill>
                      <a:srgbClr val="FFFFFF"/>
                    </a:solidFill>
                    <a:latin typeface="Helvetica Neue"/>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Economias!$C$9</c:f>
              <c:strCache>
                <c:ptCount val="1"/>
                <c:pt idx="0">
                  <c:v>Montante Total Acumulado</c:v>
                </c:pt>
              </c:strCache>
            </c:strRef>
          </c:cat>
          <c:val>
            <c:numRef>
              <c:f>Economias!$C$10</c:f>
              <c:numCache>
                <c:formatCode>[$€-2]\ #,##0</c:formatCode>
                <c:ptCount val="1"/>
                <c:pt idx="0">
                  <c:v>9999.9999999969259</c:v>
                </c:pt>
              </c:numCache>
            </c:numRef>
          </c:val>
          <c:extLst>
            <c:ext xmlns:c16="http://schemas.microsoft.com/office/drawing/2014/chart" uri="{C3380CC4-5D6E-409C-BE32-E72D297353CC}">
              <c16:uniqueId val="{00000000-8554-5A40-8A3B-F8D7736F9503}"/>
            </c:ext>
          </c:extLst>
        </c:ser>
        <c:ser>
          <c:idx val="1"/>
          <c:order val="1"/>
          <c:tx>
            <c:strRef>
              <c:f>Economias!$B$11</c:f>
              <c:strCache>
                <c:ptCount val="1"/>
                <c:pt idx="0">
                  <c:v>Contribuindo menos</c:v>
                </c:pt>
              </c:strCache>
            </c:strRef>
          </c:tx>
          <c:spPr>
            <a:solidFill>
              <a:schemeClr val="accent4">
                <a:hueOff val="-858837"/>
                <a:lumOff val="-9791"/>
              </a:schemeClr>
            </a:solidFill>
            <a:ln w="12700" cap="flat">
              <a:noFill/>
              <a:miter lim="400000"/>
            </a:ln>
            <a:effectLst/>
          </c:spPr>
          <c:invertIfNegative val="0"/>
          <c:dLbls>
            <c:spPr>
              <a:noFill/>
              <a:ln>
                <a:noFill/>
              </a:ln>
              <a:effectLst/>
            </c:spPr>
            <c:txPr>
              <a:bodyPr/>
              <a:lstStyle/>
              <a:p>
                <a:pPr>
                  <a:defRPr sz="1200" b="0" i="0" u="none" strike="noStrike">
                    <a:solidFill>
                      <a:srgbClr val="FFFFFF"/>
                    </a:solidFill>
                    <a:latin typeface="Helvetica Neue"/>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Economias!$C$9</c:f>
              <c:strCache>
                <c:ptCount val="1"/>
                <c:pt idx="0">
                  <c:v>Montante Total Acumulado</c:v>
                </c:pt>
              </c:strCache>
            </c:strRef>
          </c:cat>
          <c:val>
            <c:numRef>
              <c:f>Economias!$C$11</c:f>
              <c:numCache>
                <c:formatCode>[$€-2]\ #,##0</c:formatCode>
                <c:ptCount val="1"/>
                <c:pt idx="0">
                  <c:v>5552.3110627039359</c:v>
                </c:pt>
              </c:numCache>
            </c:numRef>
          </c:val>
          <c:extLst>
            <c:ext xmlns:c16="http://schemas.microsoft.com/office/drawing/2014/chart" uri="{C3380CC4-5D6E-409C-BE32-E72D297353CC}">
              <c16:uniqueId val="{00000001-8554-5A40-8A3B-F8D7736F9503}"/>
            </c:ext>
          </c:extLst>
        </c:ser>
        <c:ser>
          <c:idx val="2"/>
          <c:order val="2"/>
          <c:tx>
            <c:strRef>
              <c:f>Economias!$B$12</c:f>
              <c:strCache>
                <c:ptCount val="1"/>
                <c:pt idx="0">
                  <c:v>Contribuindo mais</c:v>
                </c:pt>
              </c:strCache>
            </c:strRef>
          </c:tx>
          <c:spPr>
            <a:solidFill>
              <a:srgbClr val="FF5400"/>
            </a:solidFill>
            <a:ln w="12700" cap="flat">
              <a:noFill/>
              <a:miter lim="400000"/>
            </a:ln>
            <a:effectLst/>
          </c:spPr>
          <c:invertIfNegative val="0"/>
          <c:dLbls>
            <c:spPr>
              <a:noFill/>
              <a:ln>
                <a:noFill/>
              </a:ln>
              <a:effectLst/>
            </c:spPr>
            <c:txPr>
              <a:bodyPr/>
              <a:lstStyle/>
              <a:p>
                <a:pPr>
                  <a:defRPr sz="1200" b="0" i="0" u="none" strike="noStrike">
                    <a:solidFill>
                      <a:srgbClr val="FFFFFF"/>
                    </a:solidFill>
                    <a:latin typeface="Helvetica Neue"/>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Economias!$C$9</c:f>
              <c:strCache>
                <c:ptCount val="1"/>
                <c:pt idx="0">
                  <c:v>Montante Total Acumulado</c:v>
                </c:pt>
              </c:strCache>
            </c:strRef>
          </c:cat>
          <c:val>
            <c:numRef>
              <c:f>Economias!$C$12</c:f>
              <c:numCache>
                <c:formatCode>[$€-2]\ #,##0</c:formatCode>
                <c:ptCount val="1"/>
                <c:pt idx="0">
                  <c:v>14447.688937289913</c:v>
                </c:pt>
              </c:numCache>
            </c:numRef>
          </c:val>
          <c:extLst>
            <c:ext xmlns:c16="http://schemas.microsoft.com/office/drawing/2014/chart" uri="{C3380CC4-5D6E-409C-BE32-E72D297353CC}">
              <c16:uniqueId val="{00000002-8554-5A40-8A3B-F8D7736F9503}"/>
            </c:ext>
          </c:extLst>
        </c:ser>
        <c:dLbls>
          <c:showLegendKey val="0"/>
          <c:showVal val="0"/>
          <c:showCatName val="0"/>
          <c:showSerName val="0"/>
          <c:showPercent val="0"/>
          <c:showBubbleSize val="0"/>
        </c:dLbls>
        <c:gapWidth val="40"/>
        <c:overlap val="-10"/>
        <c:axId val="2094734552"/>
        <c:axId val="2094734553"/>
      </c:barChart>
      <c:catAx>
        <c:axId val="2094734552"/>
        <c:scaling>
          <c:orientation val="minMax"/>
        </c:scaling>
        <c:delete val="0"/>
        <c:axPos val="b"/>
        <c:numFmt formatCode="General" sourceLinked="1"/>
        <c:majorTickMark val="none"/>
        <c:minorTickMark val="none"/>
        <c:tickLblPos val="none"/>
        <c:spPr>
          <a:ln w="12700" cap="flat">
            <a:solidFill>
              <a:srgbClr val="000000"/>
            </a:solidFill>
            <a:prstDash val="solid"/>
            <a:miter lim="400000"/>
          </a:ln>
        </c:spPr>
        <c:txPr>
          <a:bodyPr rot="0"/>
          <a:lstStyle/>
          <a:p>
            <a:pPr>
              <a:defRPr sz="1000" b="0" i="0" u="none" strike="noStrike">
                <a:solidFill>
                  <a:srgbClr val="000000"/>
                </a:solidFill>
                <a:latin typeface="Helvetica Neue"/>
              </a:defRPr>
            </a:pPr>
            <a:endParaRPr lang="pt-BR"/>
          </a:p>
        </c:txPr>
        <c:crossAx val="2094734553"/>
        <c:crosses val="autoZero"/>
        <c:auto val="1"/>
        <c:lblAlgn val="ctr"/>
        <c:lblOffset val="100"/>
        <c:noMultiLvlLbl val="1"/>
      </c:catAx>
      <c:valAx>
        <c:axId val="2094734553"/>
        <c:scaling>
          <c:orientation val="minMax"/>
        </c:scaling>
        <c:delete val="0"/>
        <c:axPos val="l"/>
        <c:majorGridlines>
          <c:spPr>
            <a:ln w="6350" cap="flat">
              <a:solidFill>
                <a:srgbClr val="B8B8B8"/>
              </a:solidFill>
              <a:prstDash val="solid"/>
              <a:miter lim="400000"/>
            </a:ln>
          </c:spPr>
        </c:majorGridlines>
        <c:numFmt formatCode="[$€-2]\ #,##0" sourceLinked="1"/>
        <c:majorTickMark val="none"/>
        <c:minorTickMark val="none"/>
        <c:tickLblPos val="nextTo"/>
        <c:spPr>
          <a:ln w="12700" cap="flat">
            <a:noFill/>
            <a:prstDash val="solid"/>
            <a:miter lim="400000"/>
          </a:ln>
        </c:spPr>
        <c:txPr>
          <a:bodyPr rot="0"/>
          <a:lstStyle/>
          <a:p>
            <a:pPr>
              <a:defRPr sz="1000" b="0" i="0" u="none" strike="noStrike">
                <a:solidFill>
                  <a:srgbClr val="000000"/>
                </a:solidFill>
                <a:latin typeface="Helvetica Neue"/>
              </a:defRPr>
            </a:pPr>
            <a:endParaRPr lang="pt-BR"/>
          </a:p>
        </c:txPr>
        <c:crossAx val="2094734552"/>
        <c:crosses val="autoZero"/>
        <c:crossBetween val="between"/>
        <c:majorUnit val="5500"/>
        <c:minorUnit val="2750"/>
      </c:valAx>
      <c:spPr>
        <a:noFill/>
        <a:ln w="12700" cap="flat">
          <a:noFill/>
          <a:miter lim="400000"/>
        </a:ln>
        <a:effectLst/>
      </c:spPr>
    </c:plotArea>
    <c:legend>
      <c:legendPos val="b"/>
      <c:layout>
        <c:manualLayout>
          <c:xMode val="edge"/>
          <c:yMode val="edge"/>
          <c:x val="8.1045000000000006E-2"/>
          <c:y val="0.94212200000000001"/>
          <c:w val="0.91895499999999997"/>
          <c:h val="5.7878199999999998E-2"/>
        </c:manualLayout>
      </c:layout>
      <c:overlay val="1"/>
      <c:spPr>
        <a:noFill/>
        <a:ln w="12700" cap="flat">
          <a:noFill/>
          <a:miter lim="400000"/>
        </a:ln>
        <a:effectLst/>
      </c:spPr>
      <c:txPr>
        <a:bodyPr rot="0"/>
        <a:lstStyle/>
        <a:p>
          <a:pPr>
            <a:defRPr sz="1000" b="0" i="0" u="none" strike="noStrike">
              <a:solidFill>
                <a:srgbClr val="000000"/>
              </a:solidFill>
              <a:latin typeface="Helvetica Neue"/>
            </a:defRPr>
          </a:pPr>
          <a:endParaRPr lang="pt-BR"/>
        </a:p>
      </c:txPr>
    </c:legend>
    <c:plotVisOnly val="1"/>
    <c:dispBlanksAs val="gap"/>
    <c:showDLblsOverMax val="1"/>
  </c:chart>
  <c:spPr>
    <a:noFill/>
    <a:ln>
      <a:noFill/>
    </a:ln>
    <a:effectLst/>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4.xml"/><Relationship Id="rId5" Type="http://schemas.openxmlformats.org/officeDocument/2006/relationships/image" Target="../media/image1.tif"/><Relationship Id="rId4" Type="http://schemas.openxmlformats.org/officeDocument/2006/relationships/hyperlink" Target="http://www.alemanhainvestimentos.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tif"/><Relationship Id="rId1" Type="http://schemas.openxmlformats.org/officeDocument/2006/relationships/hyperlink" Target="http://www.alemanhainvestimentos.com/"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tif"/><Relationship Id="rId2" Type="http://schemas.openxmlformats.org/officeDocument/2006/relationships/hyperlink" Target="http://www.alemanhainvestimentos.com/" TargetMode="Externa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image" Target="../media/image1.tif"/><Relationship Id="rId1" Type="http://schemas.openxmlformats.org/officeDocument/2006/relationships/hyperlink" Target="http://www.alemanhainvestimentos.com/" TargetMode="External"/></Relationships>
</file>

<file path=xl/drawings/drawing1.xml><?xml version="1.0" encoding="utf-8"?>
<xdr:wsDr xmlns:xdr="http://schemas.openxmlformats.org/drawingml/2006/spreadsheetDrawing" xmlns:a="http://schemas.openxmlformats.org/drawingml/2006/main">
  <xdr:twoCellAnchor>
    <xdr:from>
      <xdr:col>1</xdr:col>
      <xdr:colOff>0</xdr:colOff>
      <xdr:row>25</xdr:row>
      <xdr:rowOff>27813</xdr:rowOff>
    </xdr:from>
    <xdr:to>
      <xdr:col>4</xdr:col>
      <xdr:colOff>25400</xdr:colOff>
      <xdr:row>27</xdr:row>
      <xdr:rowOff>215773</xdr:rowOff>
    </xdr:to>
    <xdr:sp macro="" textlink="">
      <xdr:nvSpPr>
        <xdr:cNvPr id="2" name="COMO UTILIZAR: Digite seu orçamento para cada categoria na tabela de resumo por categoria abaixo.  Digite as transações na folha de Transações para ver como seus gastos reais se comparam com seu orçamento.">
          <a:extLst>
            <a:ext uri="{FF2B5EF4-FFF2-40B4-BE49-F238E27FC236}">
              <a16:creationId xmlns:a16="http://schemas.microsoft.com/office/drawing/2014/main" id="{00000000-0008-0000-0000-000002000000}"/>
            </a:ext>
          </a:extLst>
        </xdr:cNvPr>
        <xdr:cNvSpPr/>
      </xdr:nvSpPr>
      <xdr:spPr>
        <a:xfrm>
          <a:off x="-41593" y="7261098"/>
          <a:ext cx="6426201" cy="701041"/>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50800" tIns="50800" rIns="50800" bIns="50800" numCol="1" anchor="t">
          <a:noAutofit/>
        </a:bodyPr>
        <a:lstStyle/>
        <a:p>
          <a:pPr marL="0" marR="0" indent="0" algn="l" defTabSz="457200" rtl="0" latinLnBrk="0">
            <a:lnSpc>
              <a:spcPct val="100000"/>
            </a:lnSpc>
            <a:spcBef>
              <a:spcPts val="0"/>
            </a:spcBef>
            <a:spcAft>
              <a:spcPts val="0"/>
            </a:spcAft>
            <a:buClrTx/>
            <a:buSzTx/>
            <a:buFontTx/>
            <a:buNone/>
            <a:tabLst/>
            <a:defRPr sz="1100" b="0" i="0" u="none" strike="noStrike" cap="none" spc="0" baseline="0">
              <a:solidFill>
                <a:srgbClr val="000000"/>
              </a:solidFill>
              <a:uFillTx/>
              <a:latin typeface="+mn-lt"/>
              <a:ea typeface="+mn-ea"/>
              <a:cs typeface="+mn-cs"/>
              <a:sym typeface="Helvetica Neue"/>
            </a:defRPr>
          </a:pPr>
          <a:r>
            <a:rPr sz="1100" b="0" i="0" u="none" strike="noStrike" cap="none" spc="0" baseline="0">
              <a:solidFill>
                <a:srgbClr val="000000"/>
              </a:solidFill>
              <a:uFillTx/>
              <a:latin typeface="+mn-lt"/>
              <a:ea typeface="+mn-ea"/>
              <a:cs typeface="+mn-cs"/>
              <a:sym typeface="Helvetica Neue"/>
            </a:rPr>
            <a:t>COMO UTILIZAR: Digite seu orçamento para cada categoria na tabela de resumo por categoria abaixo. </a:t>
          </a:r>
          <a:br>
            <a:rPr sz="1100" b="0" i="0" u="none" strike="noStrike" cap="none" spc="0" baseline="0">
              <a:solidFill>
                <a:srgbClr val="000000"/>
              </a:solidFill>
              <a:uFillTx/>
              <a:latin typeface="+mn-lt"/>
              <a:ea typeface="+mn-ea"/>
              <a:cs typeface="+mn-cs"/>
              <a:sym typeface="Helvetica Neue"/>
            </a:rPr>
          </a:br>
          <a:r>
            <a:rPr sz="1100" b="0" i="0" u="none" strike="noStrike" cap="none" spc="0" baseline="0">
              <a:solidFill>
                <a:srgbClr val="000000"/>
              </a:solidFill>
              <a:uFillTx/>
              <a:latin typeface="+mn-lt"/>
              <a:ea typeface="+mn-ea"/>
              <a:cs typeface="+mn-cs"/>
              <a:sym typeface="Helvetica Neue"/>
            </a:rPr>
            <a:t>Digite as transações na folha de Transações para ver como seus gastos reais se comparam com seu orçamento</a:t>
          </a:r>
          <a:r>
            <a:rPr lang="de-DE" sz="1100" b="0" i="0" u="none" strike="noStrike" cap="none" spc="0" baseline="0">
              <a:solidFill>
                <a:srgbClr val="000000"/>
              </a:solidFill>
              <a:uFillTx/>
              <a:latin typeface="+mn-lt"/>
              <a:ea typeface="+mn-ea"/>
              <a:cs typeface="+mn-cs"/>
              <a:sym typeface="Helvetica Neue"/>
            </a:rPr>
            <a:t> (Budget)</a:t>
          </a:r>
          <a:endParaRPr sz="1100" b="0" i="0" u="none" strike="noStrike" cap="none" spc="0" baseline="0">
            <a:solidFill>
              <a:srgbClr val="000000"/>
            </a:solidFill>
            <a:uFillTx/>
            <a:latin typeface="+mn-lt"/>
            <a:ea typeface="+mn-ea"/>
            <a:cs typeface="+mn-cs"/>
            <a:sym typeface="Helvetica Neue"/>
          </a:endParaRPr>
        </a:p>
      </xdr:txBody>
    </xdr:sp>
    <xdr:clientData/>
  </xdr:twoCellAnchor>
  <xdr:twoCellAnchor>
    <xdr:from>
      <xdr:col>1</xdr:col>
      <xdr:colOff>25400</xdr:colOff>
      <xdr:row>29</xdr:row>
      <xdr:rowOff>9770</xdr:rowOff>
    </xdr:from>
    <xdr:to>
      <xdr:col>3</xdr:col>
      <xdr:colOff>2667000</xdr:colOff>
      <xdr:row>50</xdr:row>
      <xdr:rowOff>114300</xdr:rowOff>
    </xdr:to>
    <xdr:graphicFrame macro="">
      <xdr:nvGraphicFramePr>
        <xdr:cNvPr id="3" name="2D Doughnut Chart">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520700</xdr:colOff>
      <xdr:row>28</xdr:row>
      <xdr:rowOff>226136</xdr:rowOff>
    </xdr:from>
    <xdr:to>
      <xdr:col>14</xdr:col>
      <xdr:colOff>63500</xdr:colOff>
      <xdr:row>50</xdr:row>
      <xdr:rowOff>127000</xdr:rowOff>
    </xdr:to>
    <xdr:graphicFrame macro="">
      <xdr:nvGraphicFramePr>
        <xdr:cNvPr id="4" name="2D Column Chart">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22</xdr:row>
      <xdr:rowOff>210058</xdr:rowOff>
    </xdr:from>
    <xdr:to>
      <xdr:col>4</xdr:col>
      <xdr:colOff>28955</xdr:colOff>
      <xdr:row>25</xdr:row>
      <xdr:rowOff>6858</xdr:rowOff>
    </xdr:to>
    <xdr:sp macro="" textlink="">
      <xdr:nvSpPr>
        <xdr:cNvPr id="5" name="Gastos Pessoais">
          <a:extLst>
            <a:ext uri="{FF2B5EF4-FFF2-40B4-BE49-F238E27FC236}">
              <a16:creationId xmlns:a16="http://schemas.microsoft.com/office/drawing/2014/main" id="{00000000-0008-0000-0000-000005000000}"/>
            </a:ext>
          </a:extLst>
        </xdr:cNvPr>
        <xdr:cNvSpPr txBox="1"/>
      </xdr:nvSpPr>
      <xdr:spPr>
        <a:xfrm>
          <a:off x="-45149" y="6626733"/>
          <a:ext cx="6429757" cy="613411"/>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50800" tIns="50800" rIns="50800" bIns="50800" numCol="1" anchor="t">
          <a:spAutoFit/>
        </a:bodyPr>
        <a:lstStyle/>
        <a:p>
          <a:pPr marL="0" marR="0" indent="0" algn="l" defTabSz="457200" rtl="0" latinLnBrk="0">
            <a:lnSpc>
              <a:spcPct val="100000"/>
            </a:lnSpc>
            <a:spcBef>
              <a:spcPts val="1200"/>
            </a:spcBef>
            <a:spcAft>
              <a:spcPts val="0"/>
            </a:spcAft>
            <a:buClrTx/>
            <a:buSzTx/>
            <a:buFontTx/>
            <a:buNone/>
            <a:tabLst/>
            <a:defRPr sz="2400" b="1" i="0" u="none" strike="noStrike" cap="none" spc="-24" baseline="0">
              <a:solidFill>
                <a:srgbClr val="000000"/>
              </a:solidFill>
              <a:uFillTx/>
              <a:latin typeface="+mn-lt"/>
              <a:ea typeface="+mn-ea"/>
              <a:cs typeface="+mn-cs"/>
              <a:sym typeface="Helvetica Neue"/>
            </a:defRPr>
          </a:pPr>
          <a:r>
            <a:rPr sz="2400" b="1" i="0" u="none" strike="noStrike" cap="none" spc="-24" baseline="0">
              <a:solidFill>
                <a:srgbClr val="000000"/>
              </a:solidFill>
              <a:uFillTx/>
              <a:latin typeface="+mn-lt"/>
              <a:ea typeface="+mn-ea"/>
              <a:cs typeface="+mn-cs"/>
              <a:sym typeface="Helvetica Neue"/>
            </a:rPr>
            <a:t>Gastos Pessoais</a:t>
          </a:r>
        </a:p>
      </xdr:txBody>
    </xdr:sp>
    <xdr:clientData/>
  </xdr:twoCellAnchor>
  <xdr:twoCellAnchor>
    <xdr:from>
      <xdr:col>4</xdr:col>
      <xdr:colOff>660400</xdr:colOff>
      <xdr:row>3</xdr:row>
      <xdr:rowOff>182067</xdr:rowOff>
    </xdr:from>
    <xdr:to>
      <xdr:col>8</xdr:col>
      <xdr:colOff>622300</xdr:colOff>
      <xdr:row>20</xdr:row>
      <xdr:rowOff>139700</xdr:rowOff>
    </xdr:to>
    <xdr:graphicFrame macro="">
      <xdr:nvGraphicFramePr>
        <xdr:cNvPr id="7" name="2D Doughnut Chart">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0</xdr:row>
      <xdr:rowOff>92947</xdr:rowOff>
    </xdr:from>
    <xdr:to>
      <xdr:col>5</xdr:col>
      <xdr:colOff>1866900</xdr:colOff>
      <xdr:row>0</xdr:row>
      <xdr:rowOff>623165</xdr:rowOff>
    </xdr:to>
    <xdr:sp macro="" textlink="">
      <xdr:nvSpPr>
        <xdr:cNvPr id="8" name="Budget">
          <a:extLst>
            <a:ext uri="{FF2B5EF4-FFF2-40B4-BE49-F238E27FC236}">
              <a16:creationId xmlns:a16="http://schemas.microsoft.com/office/drawing/2014/main" id="{00000000-0008-0000-0000-000008000000}"/>
            </a:ext>
          </a:extLst>
        </xdr:cNvPr>
        <xdr:cNvSpPr/>
      </xdr:nvSpPr>
      <xdr:spPr>
        <a:xfrm>
          <a:off x="-216935" y="92947"/>
          <a:ext cx="9182101" cy="530219"/>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50800" tIns="50800" rIns="50800" bIns="50800" numCol="1" anchor="t">
          <a:spAutoFit/>
        </a:bodyPr>
        <a:lstStyle/>
        <a:p>
          <a:pPr marL="0" marR="0" indent="0" algn="l" defTabSz="457200" rtl="0" latinLnBrk="0">
            <a:lnSpc>
              <a:spcPct val="100000"/>
            </a:lnSpc>
            <a:spcBef>
              <a:spcPts val="1200"/>
            </a:spcBef>
            <a:spcAft>
              <a:spcPts val="0"/>
            </a:spcAft>
            <a:buClrTx/>
            <a:buSzTx/>
            <a:buFontTx/>
            <a:buNone/>
            <a:tabLst/>
            <a:defRPr sz="2400" b="1" i="0" u="none" strike="noStrike" cap="none" spc="-24" baseline="0">
              <a:solidFill>
                <a:srgbClr val="000000"/>
              </a:solidFill>
              <a:uFillTx/>
              <a:latin typeface="+mn-lt"/>
              <a:ea typeface="+mn-ea"/>
              <a:cs typeface="+mn-cs"/>
              <a:sym typeface="Helvetica Neue"/>
            </a:defRPr>
          </a:pPr>
          <a:r>
            <a:rPr sz="2400" b="1" i="0" u="none" strike="noStrike" cap="none" spc="-24" baseline="0">
              <a:solidFill>
                <a:srgbClr val="000000"/>
              </a:solidFill>
              <a:uFillTx/>
              <a:latin typeface="+mn-lt"/>
              <a:ea typeface="+mn-ea"/>
              <a:cs typeface="+mn-cs"/>
              <a:sym typeface="Helvetica Neue"/>
            </a:rPr>
            <a:t>Budget</a:t>
          </a:r>
        </a:p>
      </xdr:txBody>
    </xdr:sp>
    <xdr:clientData/>
  </xdr:twoCellAnchor>
  <xdr:twoCellAnchor>
    <xdr:from>
      <xdr:col>12</xdr:col>
      <xdr:colOff>713359</xdr:colOff>
      <xdr:row>0</xdr:row>
      <xdr:rowOff>474177</xdr:rowOff>
    </xdr:from>
    <xdr:to>
      <xdr:col>14</xdr:col>
      <xdr:colOff>1104900</xdr:colOff>
      <xdr:row>6</xdr:row>
      <xdr:rowOff>114300</xdr:rowOff>
    </xdr:to>
    <xdr:pic>
      <xdr:nvPicPr>
        <xdr:cNvPr id="9" name="Image" descr="Image">
          <a:hlinkClick xmlns:r="http://schemas.openxmlformats.org/officeDocument/2006/relationships" r:id="rId4"/>
          <a:extLst>
            <a:ext uri="{FF2B5EF4-FFF2-40B4-BE49-F238E27FC236}">
              <a16:creationId xmlns:a16="http://schemas.microsoft.com/office/drawing/2014/main" id="{48344EF8-BAF4-F648-97D6-1CA901C25505}"/>
            </a:ext>
          </a:extLst>
        </xdr:cNvPr>
        <xdr:cNvPicPr>
          <a:picLocks noChangeAspect="1"/>
        </xdr:cNvPicPr>
      </xdr:nvPicPr>
      <xdr:blipFill>
        <a:blip xmlns:r="http://schemas.openxmlformats.org/officeDocument/2006/relationships" r:embed="rId5"/>
        <a:stretch>
          <a:fillRect/>
        </a:stretch>
      </xdr:blipFill>
      <xdr:spPr>
        <a:xfrm>
          <a:off x="14708759" y="474177"/>
          <a:ext cx="2448941" cy="1824523"/>
        </a:xfrm>
        <a:prstGeom prst="rect">
          <a:avLst/>
        </a:prstGeom>
        <a:ln w="12700" cap="flat">
          <a:noFill/>
          <a:miter lim="400000"/>
        </a:ln>
        <a:effectLst/>
      </xdr:spPr>
    </xdr:pic>
    <xdr:clientData/>
  </xdr:twoCellAnchor>
  <xdr:twoCellAnchor>
    <xdr:from>
      <xdr:col>9</xdr:col>
      <xdr:colOff>787399</xdr:colOff>
      <xdr:row>8</xdr:row>
      <xdr:rowOff>29447</xdr:rowOff>
    </xdr:from>
    <xdr:to>
      <xdr:col>11</xdr:col>
      <xdr:colOff>660400</xdr:colOff>
      <xdr:row>9</xdr:row>
      <xdr:rowOff>253783</xdr:rowOff>
    </xdr:to>
    <xdr:sp macro="" textlink="">
      <xdr:nvSpPr>
        <xdr:cNvPr id="13" name="Budget">
          <a:extLst>
            <a:ext uri="{FF2B5EF4-FFF2-40B4-BE49-F238E27FC236}">
              <a16:creationId xmlns:a16="http://schemas.microsoft.com/office/drawing/2014/main" id="{7CFA11DA-39EF-894F-B664-75D6F48491F0}"/>
            </a:ext>
          </a:extLst>
        </xdr:cNvPr>
        <xdr:cNvSpPr/>
      </xdr:nvSpPr>
      <xdr:spPr>
        <a:xfrm>
          <a:off x="11696699" y="2721847"/>
          <a:ext cx="1930401" cy="478336"/>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50800" tIns="50800" rIns="50800" bIns="50800" numCol="1" anchor="t">
          <a:spAutoFit/>
        </a:bodyPr>
        <a:lstStyle/>
        <a:p>
          <a:pPr marL="0" marR="0" indent="0" algn="l" defTabSz="457200" rtl="0" latinLnBrk="0">
            <a:lnSpc>
              <a:spcPct val="100000"/>
            </a:lnSpc>
            <a:spcBef>
              <a:spcPts val="1200"/>
            </a:spcBef>
            <a:spcAft>
              <a:spcPts val="0"/>
            </a:spcAft>
            <a:buClrTx/>
            <a:buSzTx/>
            <a:buFontTx/>
            <a:buNone/>
            <a:tabLst/>
            <a:defRPr sz="2400" b="1" i="0" u="none" strike="noStrike" cap="none" spc="-24" baseline="0">
              <a:solidFill>
                <a:srgbClr val="000000"/>
              </a:solidFill>
              <a:uFillTx/>
              <a:latin typeface="+mn-lt"/>
              <a:ea typeface="+mn-ea"/>
              <a:cs typeface="+mn-cs"/>
              <a:sym typeface="Helvetica Neue"/>
            </a:defRPr>
          </a:pPr>
          <a:r>
            <a:rPr lang="de-DE" sz="2400" b="1" i="0" u="none" strike="noStrike" cap="none" spc="-24" baseline="0">
              <a:solidFill>
                <a:srgbClr val="000000"/>
              </a:solidFill>
              <a:uFillTx/>
              <a:latin typeface="+mn-lt"/>
              <a:ea typeface="+mn-ea"/>
              <a:cs typeface="+mn-cs"/>
              <a:sym typeface="Helvetica Neue"/>
            </a:rPr>
            <a:t>Instruções:</a:t>
          </a:r>
          <a:endParaRPr lang="de-DE" sz="1300" b="1" i="0" u="none" strike="noStrike" cap="none" spc="-24" baseline="0">
            <a:solidFill>
              <a:srgbClr val="000000"/>
            </a:solidFill>
            <a:uFillTx/>
            <a:latin typeface="+mn-lt"/>
            <a:ea typeface="+mn-ea"/>
            <a:cs typeface="+mn-cs"/>
            <a:sym typeface="Helvetica Neue"/>
          </a:endParaRPr>
        </a:p>
      </xdr:txBody>
    </xdr:sp>
    <xdr:clientData/>
  </xdr:twoCellAnchor>
  <xdr:twoCellAnchor>
    <xdr:from>
      <xdr:col>12</xdr:col>
      <xdr:colOff>713359</xdr:colOff>
      <xdr:row>0</xdr:row>
      <xdr:rowOff>474177</xdr:rowOff>
    </xdr:from>
    <xdr:to>
      <xdr:col>15</xdr:col>
      <xdr:colOff>336010</xdr:colOff>
      <xdr:row>6</xdr:row>
      <xdr:rowOff>173306</xdr:rowOff>
    </xdr:to>
    <xdr:pic>
      <xdr:nvPicPr>
        <xdr:cNvPr id="14" name="Image" descr="Image">
          <a:hlinkClick xmlns:r="http://schemas.openxmlformats.org/officeDocument/2006/relationships" r:id="rId4"/>
          <a:extLst>
            <a:ext uri="{FF2B5EF4-FFF2-40B4-BE49-F238E27FC236}">
              <a16:creationId xmlns:a16="http://schemas.microsoft.com/office/drawing/2014/main" id="{7918711E-26B5-554F-B5D2-5DBB96239868}"/>
            </a:ext>
          </a:extLst>
        </xdr:cNvPr>
        <xdr:cNvPicPr>
          <a:picLocks noChangeAspect="1"/>
        </xdr:cNvPicPr>
      </xdr:nvPicPr>
      <xdr:blipFill>
        <a:blip xmlns:r="http://schemas.openxmlformats.org/officeDocument/2006/relationships" r:embed="rId5"/>
        <a:stretch>
          <a:fillRect/>
        </a:stretch>
      </xdr:blipFill>
      <xdr:spPr>
        <a:xfrm>
          <a:off x="14708759" y="474177"/>
          <a:ext cx="2708751" cy="1883529"/>
        </a:xfrm>
        <a:prstGeom prst="rect">
          <a:avLst/>
        </a:prstGeom>
        <a:ln w="12700" cap="flat">
          <a:noFill/>
          <a:miter lim="400000"/>
        </a:ln>
        <a:effectLst/>
      </xdr:spPr>
    </xdr:pic>
    <xdr:clientData/>
  </xdr:twoCellAnchor>
  <xdr:twoCellAnchor>
    <xdr:from>
      <xdr:col>6</xdr:col>
      <xdr:colOff>660400</xdr:colOff>
      <xdr:row>53</xdr:row>
      <xdr:rowOff>146050</xdr:rowOff>
    </xdr:from>
    <xdr:to>
      <xdr:col>14</xdr:col>
      <xdr:colOff>914400</xdr:colOff>
      <xdr:row>66</xdr:row>
      <xdr:rowOff>127000</xdr:rowOff>
    </xdr:to>
    <xdr:graphicFrame macro="">
      <xdr:nvGraphicFramePr>
        <xdr:cNvPr id="17" name="Chart 16">
          <a:extLst>
            <a:ext uri="{FF2B5EF4-FFF2-40B4-BE49-F238E27FC236}">
              <a16:creationId xmlns:a16="http://schemas.microsoft.com/office/drawing/2014/main" id="{C31A81B1-62E7-3740-8E4E-5371466A6A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487680</xdr:rowOff>
    </xdr:from>
    <xdr:to>
      <xdr:col>5</xdr:col>
      <xdr:colOff>0</xdr:colOff>
      <xdr:row>0</xdr:row>
      <xdr:rowOff>1188720</xdr:rowOff>
    </xdr:to>
    <xdr:sp macro="" textlink="">
      <xdr:nvSpPr>
        <xdr:cNvPr id="10" name="COMO UTILIZAR: Digite suas informações na tabela de Transações abaixo. Escolha uma categoria para cada transação, depois verifique a folha de orçamento para ver como cada categoria se compara ao seu orçamento.">
          <a:extLst>
            <a:ext uri="{FF2B5EF4-FFF2-40B4-BE49-F238E27FC236}">
              <a16:creationId xmlns:a16="http://schemas.microsoft.com/office/drawing/2014/main" id="{00000000-0008-0000-0100-00000A000000}"/>
            </a:ext>
          </a:extLst>
        </xdr:cNvPr>
        <xdr:cNvSpPr/>
      </xdr:nvSpPr>
      <xdr:spPr>
        <a:xfrm>
          <a:off x="406400" y="487680"/>
          <a:ext cx="6400800" cy="701040"/>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50800" tIns="50800" rIns="50800" bIns="50800" numCol="1" anchor="t">
          <a:noAutofit/>
        </a:bodyPr>
        <a:lstStyle/>
        <a:p>
          <a:pPr marL="0" marR="0" indent="0" algn="l" defTabSz="457200" rtl="0" latinLnBrk="0">
            <a:lnSpc>
              <a:spcPct val="100000"/>
            </a:lnSpc>
            <a:spcBef>
              <a:spcPts val="0"/>
            </a:spcBef>
            <a:spcAft>
              <a:spcPts val="0"/>
            </a:spcAft>
            <a:buClrTx/>
            <a:buSzTx/>
            <a:buFontTx/>
            <a:buNone/>
            <a:tabLst/>
            <a:defRPr sz="1100" b="0" i="0" u="none" strike="noStrike" cap="none" spc="0" baseline="0">
              <a:solidFill>
                <a:srgbClr val="000000"/>
              </a:solidFill>
              <a:uFillTx/>
              <a:latin typeface="+mn-lt"/>
              <a:ea typeface="+mn-ea"/>
              <a:cs typeface="+mn-cs"/>
              <a:sym typeface="Helvetica Neue"/>
            </a:defRPr>
          </a:pPr>
          <a:r>
            <a:rPr sz="1100" b="0" i="0" u="none" strike="noStrike" cap="none" spc="0" baseline="0">
              <a:solidFill>
                <a:srgbClr val="000000"/>
              </a:solidFill>
              <a:uFillTx/>
              <a:latin typeface="+mn-lt"/>
              <a:ea typeface="+mn-ea"/>
              <a:cs typeface="+mn-cs"/>
              <a:sym typeface="Helvetica Neue"/>
            </a:rPr>
            <a:t>COMO UTILIZAR: Digite suas informações na tabela de Transações abaixo. Escolha uma categoria para cada transação, depois verifique a folha de orçamento para ver como cada categoria se compara ao seu orçamento.</a:t>
          </a:r>
        </a:p>
      </xdr:txBody>
    </xdr:sp>
    <xdr:clientData/>
  </xdr:twoCellAnchor>
  <xdr:twoCellAnchor>
    <xdr:from>
      <xdr:col>1</xdr:col>
      <xdr:colOff>0</xdr:colOff>
      <xdr:row>0</xdr:row>
      <xdr:rowOff>0</xdr:rowOff>
    </xdr:from>
    <xdr:to>
      <xdr:col>5</xdr:col>
      <xdr:colOff>0</xdr:colOff>
      <xdr:row>0</xdr:row>
      <xdr:rowOff>613410</xdr:rowOff>
    </xdr:to>
    <xdr:sp macro="" textlink="">
      <xdr:nvSpPr>
        <xdr:cNvPr id="11" name="Transações">
          <a:extLst>
            <a:ext uri="{FF2B5EF4-FFF2-40B4-BE49-F238E27FC236}">
              <a16:creationId xmlns:a16="http://schemas.microsoft.com/office/drawing/2014/main" id="{00000000-0008-0000-0100-00000B000000}"/>
            </a:ext>
          </a:extLst>
        </xdr:cNvPr>
        <xdr:cNvSpPr txBox="1"/>
      </xdr:nvSpPr>
      <xdr:spPr>
        <a:xfrm>
          <a:off x="406400" y="0"/>
          <a:ext cx="6400800" cy="613410"/>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50800" tIns="50800" rIns="50800" bIns="50800" numCol="1" anchor="t">
          <a:spAutoFit/>
        </a:bodyPr>
        <a:lstStyle/>
        <a:p>
          <a:pPr marL="0" marR="0" indent="0" algn="l" defTabSz="457200" rtl="0" latinLnBrk="0">
            <a:lnSpc>
              <a:spcPct val="100000"/>
            </a:lnSpc>
            <a:spcBef>
              <a:spcPts val="1200"/>
            </a:spcBef>
            <a:spcAft>
              <a:spcPts val="0"/>
            </a:spcAft>
            <a:buClrTx/>
            <a:buSzTx/>
            <a:buFontTx/>
            <a:buNone/>
            <a:tabLst/>
            <a:defRPr sz="2400" b="1" i="0" u="none" strike="noStrike" cap="none" spc="-24" baseline="0">
              <a:solidFill>
                <a:srgbClr val="000000"/>
              </a:solidFill>
              <a:uFillTx/>
              <a:latin typeface="+mn-lt"/>
              <a:ea typeface="+mn-ea"/>
              <a:cs typeface="+mn-cs"/>
              <a:sym typeface="Helvetica Neue"/>
            </a:defRPr>
          </a:pPr>
          <a:r>
            <a:rPr sz="2400" b="1" i="0" u="none" strike="noStrike" cap="none" spc="-24" baseline="0">
              <a:solidFill>
                <a:srgbClr val="000000"/>
              </a:solidFill>
              <a:uFillTx/>
              <a:latin typeface="+mn-lt"/>
              <a:ea typeface="+mn-ea"/>
              <a:cs typeface="+mn-cs"/>
              <a:sym typeface="Helvetica Neue"/>
            </a:rPr>
            <a:t>Transações </a:t>
          </a:r>
        </a:p>
      </xdr:txBody>
    </xdr:sp>
    <xdr:clientData/>
  </xdr:twoCellAnchor>
  <xdr:twoCellAnchor>
    <xdr:from>
      <xdr:col>13</xdr:col>
      <xdr:colOff>656749</xdr:colOff>
      <xdr:row>0</xdr:row>
      <xdr:rowOff>330200</xdr:rowOff>
    </xdr:from>
    <xdr:to>
      <xdr:col>17</xdr:col>
      <xdr:colOff>63500</xdr:colOff>
      <xdr:row>4</xdr:row>
      <xdr:rowOff>105529</xdr:rowOff>
    </xdr:to>
    <xdr:pic>
      <xdr:nvPicPr>
        <xdr:cNvPr id="5" name="Image" descr="Image">
          <a:hlinkClick xmlns:r="http://schemas.openxmlformats.org/officeDocument/2006/relationships" r:id="rId1"/>
          <a:extLst>
            <a:ext uri="{FF2B5EF4-FFF2-40B4-BE49-F238E27FC236}">
              <a16:creationId xmlns:a16="http://schemas.microsoft.com/office/drawing/2014/main" id="{2243029C-BAAB-704C-A4B4-037E568F069F}"/>
            </a:ext>
          </a:extLst>
        </xdr:cNvPr>
        <xdr:cNvPicPr>
          <a:picLocks noChangeAspect="1"/>
        </xdr:cNvPicPr>
      </xdr:nvPicPr>
      <xdr:blipFill>
        <a:blip xmlns:r="http://schemas.openxmlformats.org/officeDocument/2006/relationships" r:embed="rId2"/>
        <a:stretch>
          <a:fillRect/>
        </a:stretch>
      </xdr:blipFill>
      <xdr:spPr>
        <a:xfrm>
          <a:off x="14702949" y="330200"/>
          <a:ext cx="2708751" cy="1883529"/>
        </a:xfrm>
        <a:prstGeom prst="rect">
          <a:avLst/>
        </a:prstGeom>
        <a:ln w="12700" cap="flat">
          <a:noFill/>
          <a:miter lim="400000"/>
        </a:ln>
        <a:effectLst/>
      </xdr:spPr>
    </xdr:pic>
    <xdr:clientData/>
  </xdr:twoCellAnchor>
  <xdr:twoCellAnchor>
    <xdr:from>
      <xdr:col>8</xdr:col>
      <xdr:colOff>742950</xdr:colOff>
      <xdr:row>0</xdr:row>
      <xdr:rowOff>455295</xdr:rowOff>
    </xdr:from>
    <xdr:to>
      <xdr:col>10</xdr:col>
      <xdr:colOff>558800</xdr:colOff>
      <xdr:row>0</xdr:row>
      <xdr:rowOff>933696</xdr:rowOff>
    </xdr:to>
    <xdr:sp macro="" textlink="">
      <xdr:nvSpPr>
        <xdr:cNvPr id="6" name="Transações">
          <a:extLst>
            <a:ext uri="{FF2B5EF4-FFF2-40B4-BE49-F238E27FC236}">
              <a16:creationId xmlns:a16="http://schemas.microsoft.com/office/drawing/2014/main" id="{F4FD005D-1F7F-924A-A5C1-42D564259FAE}"/>
            </a:ext>
          </a:extLst>
        </xdr:cNvPr>
        <xdr:cNvSpPr txBox="1"/>
      </xdr:nvSpPr>
      <xdr:spPr>
        <a:xfrm>
          <a:off x="7969250" y="455295"/>
          <a:ext cx="2774950" cy="478401"/>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50800" tIns="50800" rIns="50800" bIns="50800" numCol="1" anchor="t">
          <a:spAutoFit/>
        </a:bodyPr>
        <a:lstStyle/>
        <a:p>
          <a:pPr marL="0" marR="0" indent="0" algn="l" defTabSz="457200" rtl="0" latinLnBrk="0">
            <a:lnSpc>
              <a:spcPct val="100000"/>
            </a:lnSpc>
            <a:spcBef>
              <a:spcPts val="1200"/>
            </a:spcBef>
            <a:spcAft>
              <a:spcPts val="0"/>
            </a:spcAft>
            <a:buClrTx/>
            <a:buSzTx/>
            <a:buFontTx/>
            <a:buNone/>
            <a:tabLst/>
            <a:defRPr sz="2400" b="1" i="0" u="none" strike="noStrike" cap="none" spc="-24" baseline="0">
              <a:solidFill>
                <a:srgbClr val="000000"/>
              </a:solidFill>
              <a:uFillTx/>
              <a:latin typeface="+mn-lt"/>
              <a:ea typeface="+mn-ea"/>
              <a:cs typeface="+mn-cs"/>
              <a:sym typeface="Helvetica Neue"/>
            </a:defRPr>
          </a:pPr>
          <a:endParaRPr sz="2400" b="1" i="0" u="none" strike="noStrike" cap="none" spc="-24" baseline="0">
            <a:solidFill>
              <a:srgbClr val="000000"/>
            </a:solidFill>
            <a:uFillTx/>
            <a:latin typeface="+mn-lt"/>
            <a:ea typeface="+mn-ea"/>
            <a:cs typeface="+mn-cs"/>
            <a:sym typeface="Helvetica Neue"/>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5</xdr:col>
      <xdr:colOff>38100</xdr:colOff>
      <xdr:row>0</xdr:row>
      <xdr:rowOff>530217</xdr:rowOff>
    </xdr:to>
    <xdr:sp macro="" textlink="">
      <xdr:nvSpPr>
        <xdr:cNvPr id="14" name="Calculadora de economias">
          <a:extLst>
            <a:ext uri="{FF2B5EF4-FFF2-40B4-BE49-F238E27FC236}">
              <a16:creationId xmlns:a16="http://schemas.microsoft.com/office/drawing/2014/main" id="{00000000-0008-0000-0200-00000E000000}"/>
            </a:ext>
          </a:extLst>
        </xdr:cNvPr>
        <xdr:cNvSpPr txBox="1"/>
      </xdr:nvSpPr>
      <xdr:spPr>
        <a:xfrm>
          <a:off x="-19050" y="-34580"/>
          <a:ext cx="6426200" cy="530219"/>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50800" tIns="50800" rIns="50800" bIns="50800" numCol="1" anchor="t">
          <a:spAutoFit/>
        </a:bodyPr>
        <a:lstStyle/>
        <a:p>
          <a:pPr marL="0" marR="0" indent="0" algn="l" defTabSz="457200" rtl="0" latinLnBrk="0">
            <a:lnSpc>
              <a:spcPct val="100000"/>
            </a:lnSpc>
            <a:spcBef>
              <a:spcPts val="1200"/>
            </a:spcBef>
            <a:spcAft>
              <a:spcPts val="0"/>
            </a:spcAft>
            <a:buClrTx/>
            <a:buSzTx/>
            <a:buFontTx/>
            <a:buNone/>
            <a:tabLst/>
            <a:defRPr sz="2400" b="1" i="0" u="none" strike="noStrike" cap="none" spc="-24" baseline="0">
              <a:solidFill>
                <a:srgbClr val="000000"/>
              </a:solidFill>
              <a:uFillTx/>
              <a:latin typeface="+mn-lt"/>
              <a:ea typeface="+mn-ea"/>
              <a:cs typeface="+mn-cs"/>
              <a:sym typeface="Helvetica Neue"/>
            </a:defRPr>
          </a:pPr>
          <a:r>
            <a:rPr sz="2400" b="1" i="0" u="none" strike="noStrike" cap="none" spc="-24" baseline="0">
              <a:solidFill>
                <a:srgbClr val="000000"/>
              </a:solidFill>
              <a:uFillTx/>
              <a:latin typeface="+mn-lt"/>
              <a:ea typeface="+mn-ea"/>
              <a:cs typeface="+mn-cs"/>
              <a:sym typeface="Helvetica Neue"/>
            </a:rPr>
            <a:t>Calculadora de economias </a:t>
          </a:r>
        </a:p>
      </xdr:txBody>
    </xdr:sp>
    <xdr:clientData/>
  </xdr:twoCellAnchor>
  <xdr:twoCellAnchor>
    <xdr:from>
      <xdr:col>1</xdr:col>
      <xdr:colOff>0</xdr:colOff>
      <xdr:row>0</xdr:row>
      <xdr:rowOff>505753</xdr:rowOff>
    </xdr:from>
    <xdr:to>
      <xdr:col>5</xdr:col>
      <xdr:colOff>34925</xdr:colOff>
      <xdr:row>0</xdr:row>
      <xdr:rowOff>1319135</xdr:rowOff>
    </xdr:to>
    <xdr:sp macro="" textlink="">
      <xdr:nvSpPr>
        <xdr:cNvPr id="15" name="COMO UTILIZAR: Esta folha calcula quanto reservar a cada mês para cumprir sua meta de economia no número de anos que você especificar. Digite suas informações na tabela Calculadora de economias. Na tabela de Resultados você pode ver quanto economizar a c">
          <a:extLst>
            <a:ext uri="{FF2B5EF4-FFF2-40B4-BE49-F238E27FC236}">
              <a16:creationId xmlns:a16="http://schemas.microsoft.com/office/drawing/2014/main" id="{00000000-0008-0000-0200-00000F000000}"/>
            </a:ext>
          </a:extLst>
        </xdr:cNvPr>
        <xdr:cNvSpPr txBox="1"/>
      </xdr:nvSpPr>
      <xdr:spPr>
        <a:xfrm>
          <a:off x="-19050" y="505753"/>
          <a:ext cx="6423025" cy="813383"/>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50800" tIns="50800" rIns="50800" bIns="50800" numCol="1" anchor="t">
          <a:spAutoFit/>
        </a:bodyPr>
        <a:lstStyle/>
        <a:p>
          <a:pPr marL="0" marR="0" indent="0" algn="l" defTabSz="457200" rtl="0" latinLnBrk="0">
            <a:lnSpc>
              <a:spcPct val="100000"/>
            </a:lnSpc>
            <a:spcBef>
              <a:spcPts val="0"/>
            </a:spcBef>
            <a:spcAft>
              <a:spcPts val="0"/>
            </a:spcAft>
            <a:buClrTx/>
            <a:buSzTx/>
            <a:buFontTx/>
            <a:buNone/>
            <a:tabLst/>
            <a:defRPr sz="1100" b="0" i="0" u="none" strike="noStrike" cap="none" spc="0" baseline="0">
              <a:solidFill>
                <a:srgbClr val="000000"/>
              </a:solidFill>
              <a:uFillTx/>
              <a:latin typeface="+mn-lt"/>
              <a:ea typeface="+mn-ea"/>
              <a:cs typeface="+mn-cs"/>
              <a:sym typeface="Helvetica Neue"/>
            </a:defRPr>
          </a:pPr>
          <a:r>
            <a:rPr sz="1100" b="0" i="0" u="none" strike="noStrike" cap="none" spc="0" baseline="0">
              <a:solidFill>
                <a:srgbClr val="000000"/>
              </a:solidFill>
              <a:uFillTx/>
              <a:latin typeface="+mn-lt"/>
              <a:ea typeface="+mn-ea"/>
              <a:cs typeface="+mn-cs"/>
              <a:sym typeface="Helvetica Neue"/>
            </a:rPr>
            <a:t>COMO UTILIZAR: Esta folha calcula quanto reservar a cada mês para cumprir sua meta de economia no número de anos que você especificar. Digite suas informações na tabela Calculadora de economias. Na tabela de Resultados você pode ver quanto economizar a cada mês e como economizar mais ou menos a cada mês impactará sua economia total.</a:t>
          </a:r>
        </a:p>
      </xdr:txBody>
    </xdr:sp>
    <xdr:clientData/>
  </xdr:twoCellAnchor>
  <xdr:twoCellAnchor>
    <xdr:from>
      <xdr:col>1</xdr:col>
      <xdr:colOff>3238</xdr:colOff>
      <xdr:row>0</xdr:row>
      <xdr:rowOff>1549349</xdr:rowOff>
    </xdr:from>
    <xdr:to>
      <xdr:col>5</xdr:col>
      <xdr:colOff>0</xdr:colOff>
      <xdr:row>0</xdr:row>
      <xdr:rowOff>4829429</xdr:rowOff>
    </xdr:to>
    <xdr:graphicFrame macro="">
      <xdr:nvGraphicFramePr>
        <xdr:cNvPr id="16" name="2D Column Chart">
          <a:extLst>
            <a:ext uri="{FF2B5EF4-FFF2-40B4-BE49-F238E27FC236}">
              <a16:creationId xmlns:a16="http://schemas.microsoft.com/office/drawing/2014/main" id="{00000000-0008-0000-02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2072640</xdr:colOff>
      <xdr:row>0</xdr:row>
      <xdr:rowOff>326270</xdr:rowOff>
    </xdr:from>
    <xdr:to>
      <xdr:col>8</xdr:col>
      <xdr:colOff>438185</xdr:colOff>
      <xdr:row>0</xdr:row>
      <xdr:rowOff>2209934</xdr:rowOff>
    </xdr:to>
    <xdr:pic>
      <xdr:nvPicPr>
        <xdr:cNvPr id="6" name="Image" descr="Image">
          <a:hlinkClick xmlns:r="http://schemas.openxmlformats.org/officeDocument/2006/relationships" r:id="rId2"/>
          <a:extLst>
            <a:ext uri="{FF2B5EF4-FFF2-40B4-BE49-F238E27FC236}">
              <a16:creationId xmlns:a16="http://schemas.microsoft.com/office/drawing/2014/main" id="{825D6764-3AAF-E443-B36B-5FCF17212585}"/>
            </a:ext>
          </a:extLst>
        </xdr:cNvPr>
        <xdr:cNvPicPr>
          <a:picLocks noChangeAspect="1"/>
        </xdr:cNvPicPr>
      </xdr:nvPicPr>
      <xdr:blipFill>
        <a:blip xmlns:r="http://schemas.openxmlformats.org/officeDocument/2006/relationships" r:embed="rId3"/>
        <a:stretch>
          <a:fillRect/>
        </a:stretch>
      </xdr:blipFill>
      <xdr:spPr>
        <a:xfrm>
          <a:off x="12131040" y="326270"/>
          <a:ext cx="2708945" cy="1883664"/>
        </a:xfrm>
        <a:prstGeom prst="rect">
          <a:avLst/>
        </a:prstGeom>
        <a:ln w="12700" cap="flat">
          <a:noFill/>
          <a:miter lim="400000"/>
        </a:ln>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1284110</xdr:colOff>
      <xdr:row>2</xdr:row>
      <xdr:rowOff>28222</xdr:rowOff>
    </xdr:from>
    <xdr:to>
      <xdr:col>16</xdr:col>
      <xdr:colOff>27639</xdr:colOff>
      <xdr:row>12</xdr:row>
      <xdr:rowOff>77307</xdr:rowOff>
    </xdr:to>
    <xdr:pic>
      <xdr:nvPicPr>
        <xdr:cNvPr id="3" name="Image" descr="Image">
          <a:hlinkClick xmlns:r="http://schemas.openxmlformats.org/officeDocument/2006/relationships" r:id="rId1"/>
          <a:extLst>
            <a:ext uri="{FF2B5EF4-FFF2-40B4-BE49-F238E27FC236}">
              <a16:creationId xmlns:a16="http://schemas.microsoft.com/office/drawing/2014/main" id="{79A3780F-E978-BF49-B09A-0A52CE28F230}"/>
            </a:ext>
          </a:extLst>
        </xdr:cNvPr>
        <xdr:cNvPicPr>
          <a:picLocks noChangeAspect="1"/>
        </xdr:cNvPicPr>
      </xdr:nvPicPr>
      <xdr:blipFill>
        <a:blip xmlns:r="http://schemas.openxmlformats.org/officeDocument/2006/relationships" r:embed="rId2"/>
        <a:stretch>
          <a:fillRect/>
        </a:stretch>
      </xdr:blipFill>
      <xdr:spPr>
        <a:xfrm>
          <a:off x="17497777" y="395111"/>
          <a:ext cx="2708751" cy="1883529"/>
        </a:xfrm>
        <a:prstGeom prst="rect">
          <a:avLst/>
        </a:prstGeom>
        <a:ln w="12700" cap="flat">
          <a:noFill/>
          <a:miter lim="400000"/>
        </a:ln>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2B684A2-57D4-7F43-867A-2CA9E03C2751}" name="Table5" displayName="Table5" ref="B2:E600" totalsRowShown="0" headerRowDxfId="49" dataDxfId="47" headerRowBorderDxfId="48" tableBorderDxfId="46">
  <autoFilter ref="B2:E600" xr:uid="{72B684A2-57D4-7F43-867A-2CA9E03C2751}"/>
  <tableColumns count="4">
    <tableColumn id="1" xr3:uid="{8033AA81-DB56-9449-BA66-FF8216A108FE}" name="Data" dataDxfId="45"/>
    <tableColumn id="2" xr3:uid="{87451C8D-9AB0-B849-B348-E2244C70A101}" name="Descriçao" dataDxfId="44"/>
    <tableColumn id="3" xr3:uid="{228960CF-1F2E-7B4E-A493-296E3A49550E}" name="Categoria" dataDxfId="43"/>
    <tableColumn id="4" xr3:uid="{8C820FDF-8DDD-6242-9EC4-2A624B2FA8B0}" name="Gasto" dataDxfId="4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4111383-3E12-3D49-9CCC-185CD6676654}" name="Housing" displayName="Housing" ref="C21:D26" totalsRowCount="1" headerRowDxfId="41" dataDxfId="40" totalsRowDxfId="39">
  <tableColumns count="2">
    <tableColumn id="1" xr3:uid="{87512A14-B98A-4EEC-8B42-4886A177A7D7}" name="Danos" totalsRowLabel="Total" dataDxfId="38" totalsRowDxfId="37" totalsRowCellStyle="Normal 2"/>
    <tableColumn id="4" xr3:uid="{9C7BB59B-EF13-441F-8FBD-5E8639F95567}" name="Valor Mensal" totalsRowFunction="sum" dataDxfId="36" totalsRowDxfId="35" totalsRowCellStyle="Currency 2"/>
  </tableColumns>
  <tableStyleInfo name="Personal monthly budget" showFirstColumn="1" showLastColumn="1" showRowStripes="0" showColumnStripes="0"/>
  <extLst>
    <ext xmlns:x14="http://schemas.microsoft.com/office/spreadsheetml/2009/9/main" uri="{504A1905-F514-4f6f-8877-14C23A59335A}">
      <x14:table altTextSummary="Enter Projected and Actual Housing Costs in this table. Difference is auto calculated"/>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0BB6DB3-6D2B-7342-BCE5-D7E293D5769A}" name="Housing3" displayName="Housing3" ref="G21:J26" totalsRowCount="1" headerRowDxfId="34" dataDxfId="33" totalsRowDxfId="32">
  <tableColumns count="4">
    <tableColumn id="1" xr3:uid="{7E6BC1D0-A34D-472E-8054-21F99D4397D9}" name="Saúde" totalsRowLabel="Total" dataDxfId="31" totalsRowDxfId="30"/>
    <tableColumn id="2" xr3:uid="{7EDB2FDD-1D1E-43F1-B4F3-9B44374DA61E}" name="Quantidade" dataDxfId="29" totalsRowDxfId="28"/>
    <tableColumn id="3" xr3:uid="{5280138A-1AE3-41A4-92A8-92693D3575E9}" name="Valor unitário" dataDxfId="27" totalsRowDxfId="26"/>
    <tableColumn id="4" xr3:uid="{2F1B259C-F4B2-4856-BFFB-12AA29B4235A}" name="Valor Mensal" totalsRowFunction="sum" dataDxfId="25" totalsRowDxfId="24">
      <calculatedColumnFormula>Housing3[[#This Row],[Quantidade]]*Housing3[[#This Row],[Valor unitário]]</calculatedColumnFormula>
    </tableColumn>
  </tableColumns>
  <tableStyleInfo name="Personal monthly budget" showFirstColumn="1" showLastColumn="1" showRowStripes="0" showColumnStripes="0"/>
  <extLst>
    <ext xmlns:x14="http://schemas.microsoft.com/office/spreadsheetml/2009/9/main" uri="{504A1905-F514-4f6f-8877-14C23A59335A}">
      <x14:table altTextSummary="Enter Projected and Actual Housing Costs in this table. Difference is auto calculated"/>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695CCCD-BF5E-614E-BE8C-C7025D8011B6}" name="Housing4" displayName="Housing4" ref="L21:O26" totalsRowCount="1" headerRowDxfId="23" dataDxfId="22" totalsRowDxfId="21">
  <tableColumns count="4">
    <tableColumn id="1" xr3:uid="{46120461-0E7F-46D6-BC74-4E7C99FCC08E}" name="Trabalho" totalsRowLabel="Total" dataDxfId="20" totalsRowDxfId="19" totalsRowCellStyle="Normal 2"/>
    <tableColumn id="3" xr3:uid="{E0328A4B-7BC3-4F55-855F-3D52AEFCAE00}" name="Quantidade" dataDxfId="18" totalsRowDxfId="17" totalsRowCellStyle="Normal 2"/>
    <tableColumn id="2" xr3:uid="{5B12A972-908D-4E71-9F3D-F6AEA9425668}" name="Valor unitário" dataDxfId="16" totalsRowDxfId="15" totalsRowCellStyle="Normal 2"/>
    <tableColumn id="4" xr3:uid="{3B249863-5917-4394-817D-341EC198D633}" name="Valor Mensal" totalsRowFunction="custom" dataDxfId="14" totalsRowDxfId="13" totalsRowCellStyle="Normal 2">
      <calculatedColumnFormula>Housing4[[#This Row],[Valor unitário]]*Housing4[[#This Row],[Quantidade]]</calculatedColumnFormula>
      <totalsRowFormula>SUM(Housing4[Valor Mensal])</totalsRowFormula>
    </tableColumn>
  </tableColumns>
  <tableStyleInfo name="Personal monthly budget" showFirstColumn="1" showLastColumn="1" showRowStripes="0" showColumnStripes="0"/>
  <extLst>
    <ext xmlns:x14="http://schemas.microsoft.com/office/spreadsheetml/2009/9/main" uri="{504A1905-F514-4f6f-8877-14C23A59335A}">
      <x14:table altTextSummary="Enter Projected and Actual Housing Costs in this table. Difference is auto calculated"/>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D088B73-273B-4340-905B-1E60396E6A9F}" name="Housing38" displayName="Housing38" ref="G37:K42" totalsRowCount="1" headerRowDxfId="12" dataDxfId="11" totalsRowDxfId="10">
  <tableColumns count="5">
    <tableColumn id="1" xr3:uid="{AC4FEBD2-EA8A-4402-80F2-6535D29E85B2}" name="Investimento" totalsRowLabel="Total" dataDxfId="9" totalsRowDxfId="8"/>
    <tableColumn id="2" xr3:uid="{AA472202-C55B-4D42-B51B-0201C69D03CD}" name="Valor Mensal" totalsRowFunction="sum" dataDxfId="7" totalsRowDxfId="6"/>
    <tableColumn id="3" xr3:uid="{4598732D-2170-47AE-B681-185EAE404319}" name="** Pensão" dataDxfId="5" totalsRowDxfId="4"/>
    <tableColumn id="4" xr3:uid="{111B4156-A173-4E64-95A0-1027EA42C186}" name="Dynamik" dataDxfId="3" totalsRowDxfId="2"/>
    <tableColumn id="5" xr3:uid="{42F6DE29-09D9-4D93-85E3-D19DC7F42862}" name="Capital Final" totalsRowFunction="sum" dataDxfId="1" totalsRowDxfId="0"/>
  </tableColumns>
  <tableStyleInfo name="Personal monthly budget" showFirstColumn="1" showLastColumn="1" showRowStripes="0" showColumnStripes="0"/>
  <extLst>
    <ext xmlns:x14="http://schemas.microsoft.com/office/spreadsheetml/2009/9/main" uri="{504A1905-F514-4f6f-8877-14C23A59335A}">
      <x14:table altTextSummary="Enter Projected and Actual Housing Costs in this table. Difference is auto calculated"/>
    </ext>
  </extLst>
</table>
</file>

<file path=xl/theme/theme1.xml><?xml version="1.0" encoding="utf-8"?>
<a:theme xmlns:a="http://schemas.openxmlformats.org/drawingml/2006/main" name="21_Personal_Budget">
  <a:themeElements>
    <a:clrScheme name="21_Personal_Budget">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21_Personal_Budget">
      <a:majorFont>
        <a:latin typeface="Helvetica Neue"/>
        <a:ea typeface="Helvetica Neue"/>
        <a:cs typeface="Helvetica Neue"/>
      </a:majorFont>
      <a:minorFont>
        <a:latin typeface="Helvetica Neue"/>
        <a:ea typeface="Helvetica Neue"/>
        <a:cs typeface="Helvetica Neue"/>
      </a:minorFont>
    </a:fontScheme>
    <a:fmtScheme name="21_Personal_Budget">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584200" rtl="0" fontAlgn="auto" latinLnBrk="0"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79"/>
  <sheetViews>
    <sheetView showGridLines="0" tabSelected="1" workbookViewId="0">
      <selection activeCell="N14" sqref="N14"/>
    </sheetView>
  </sheetViews>
  <sheetFormatPr baseColWidth="10" defaultColWidth="36" defaultRowHeight="20" customHeight="1" x14ac:dyDescent="0.15"/>
  <cols>
    <col min="1" max="1" width="9.33203125" style="28" customWidth="1"/>
    <col min="2" max="2" width="36" style="28" customWidth="1"/>
    <col min="3" max="3" width="13.1640625" style="28" customWidth="1"/>
    <col min="4" max="5" width="14.5" style="28" customWidth="1"/>
    <col min="6" max="6" width="15.1640625" style="28" customWidth="1"/>
    <col min="7" max="15" width="13.5" style="28" customWidth="1"/>
    <col min="16" max="16" width="36" style="28"/>
    <col min="17" max="17" width="18.33203125" style="28" customWidth="1"/>
    <col min="18" max="16384" width="36" style="28"/>
  </cols>
  <sheetData>
    <row r="1" spans="2:17" ht="72" customHeight="1" x14ac:dyDescent="0.15"/>
    <row r="2" spans="2:17" ht="20.5" customHeight="1" x14ac:dyDescent="0.15">
      <c r="B2" s="139" t="s">
        <v>0</v>
      </c>
      <c r="C2" s="140"/>
    </row>
    <row r="3" spans="2:17" ht="20.5" customHeight="1" x14ac:dyDescent="0.15">
      <c r="B3" s="11" t="s">
        <v>45</v>
      </c>
      <c r="C3" s="12">
        <v>4000</v>
      </c>
    </row>
    <row r="4" spans="2:17" ht="20.5" customHeight="1" x14ac:dyDescent="0.15">
      <c r="B4" s="14" t="s">
        <v>1</v>
      </c>
      <c r="C4" s="23"/>
    </row>
    <row r="5" spans="2:17" ht="20.5" customHeight="1" x14ac:dyDescent="0.15">
      <c r="B5" s="42" t="s">
        <v>46</v>
      </c>
      <c r="C5" s="22">
        <f>SUM(C3:C4)</f>
        <v>4000</v>
      </c>
    </row>
    <row r="7" spans="2:17" ht="20.5" customHeight="1" x14ac:dyDescent="0.15">
      <c r="B7" s="141" t="s">
        <v>2</v>
      </c>
      <c r="C7" s="142"/>
    </row>
    <row r="8" spans="2:17" ht="20.5" customHeight="1" x14ac:dyDescent="0.15">
      <c r="B8" s="16" t="str">
        <f t="shared" ref="B8:B16" si="0">$B57</f>
        <v>Casa</v>
      </c>
      <c r="C8" s="15">
        <f t="shared" ref="C8:C16" ca="1" si="1">D57</f>
        <v>495</v>
      </c>
    </row>
    <row r="9" spans="2:17" ht="20.25" customHeight="1" x14ac:dyDescent="0.15">
      <c r="B9" s="17" t="str">
        <f t="shared" si="0"/>
        <v>Seguros</v>
      </c>
      <c r="C9" s="18">
        <f t="shared" ca="1" si="1"/>
        <v>124</v>
      </c>
    </row>
    <row r="10" spans="2:17" ht="20.25" customHeight="1" x14ac:dyDescent="0.15">
      <c r="B10" s="17" t="str">
        <f t="shared" si="0"/>
        <v>Comida</v>
      </c>
      <c r="C10" s="19">
        <f t="shared" ca="1" si="1"/>
        <v>0</v>
      </c>
      <c r="J10" s="43"/>
    </row>
    <row r="11" spans="2:17" ht="20.25" customHeight="1" x14ac:dyDescent="0.15">
      <c r="B11" s="17" t="str">
        <f t="shared" si="0"/>
        <v>Investimentos</v>
      </c>
      <c r="C11" s="18">
        <f t="shared" ca="1" si="1"/>
        <v>0</v>
      </c>
    </row>
    <row r="12" spans="2:17" ht="20.25" customHeight="1" x14ac:dyDescent="0.15">
      <c r="B12" s="17" t="str">
        <f t="shared" si="0"/>
        <v>Assinaturas</v>
      </c>
      <c r="C12" s="19">
        <f t="shared" ca="1" si="1"/>
        <v>30</v>
      </c>
      <c r="K12" s="148" t="s">
        <v>43</v>
      </c>
      <c r="L12" s="148"/>
      <c r="M12" s="148"/>
      <c r="N12" s="45" t="s">
        <v>42</v>
      </c>
    </row>
    <row r="13" spans="2:17" ht="20.25" customHeight="1" x14ac:dyDescent="0.15">
      <c r="B13" s="17" t="str">
        <f t="shared" si="0"/>
        <v>Entretenimento</v>
      </c>
      <c r="C13" s="18">
        <f t="shared" ca="1" si="1"/>
        <v>0</v>
      </c>
      <c r="K13" s="148" t="s">
        <v>68</v>
      </c>
      <c r="L13" s="148"/>
      <c r="M13" s="148"/>
    </row>
    <row r="14" spans="2:17" ht="20.25" customHeight="1" x14ac:dyDescent="0.15">
      <c r="B14" s="17" t="str">
        <f t="shared" si="0"/>
        <v>Viagens</v>
      </c>
      <c r="C14" s="19">
        <f t="shared" ca="1" si="1"/>
        <v>0</v>
      </c>
      <c r="K14" s="148"/>
      <c r="L14" s="148"/>
      <c r="M14" s="148"/>
      <c r="N14" s="45" t="s">
        <v>42</v>
      </c>
    </row>
    <row r="15" spans="2:17" ht="20.25" customHeight="1" x14ac:dyDescent="0.15">
      <c r="B15" s="17" t="str">
        <f t="shared" si="0"/>
        <v>Carro</v>
      </c>
      <c r="C15" s="18">
        <f t="shared" ca="1" si="1"/>
        <v>0</v>
      </c>
      <c r="K15" s="148"/>
      <c r="L15" s="148"/>
      <c r="M15" s="148"/>
    </row>
    <row r="16" spans="2:17" ht="20.5" customHeight="1" x14ac:dyDescent="0.15">
      <c r="B16" s="20" t="str">
        <f t="shared" si="0"/>
        <v>Outros</v>
      </c>
      <c r="C16" s="21">
        <f t="shared" ca="1" si="1"/>
        <v>0</v>
      </c>
      <c r="K16" s="148" t="s">
        <v>69</v>
      </c>
      <c r="L16" s="148"/>
      <c r="M16" s="148"/>
      <c r="N16" s="45" t="s">
        <v>42</v>
      </c>
      <c r="P16" s="145" t="s">
        <v>67</v>
      </c>
      <c r="Q16" s="80" t="s">
        <v>42</v>
      </c>
    </row>
    <row r="17" spans="2:16" ht="20.5" customHeight="1" x14ac:dyDescent="0.15">
      <c r="B17" s="42" t="s">
        <v>44</v>
      </c>
      <c r="C17" s="22">
        <f ca="1">SUM(C8:C16)</f>
        <v>649</v>
      </c>
      <c r="K17" s="148"/>
      <c r="L17" s="148"/>
      <c r="M17" s="148"/>
      <c r="P17" s="146"/>
    </row>
    <row r="18" spans="2:16" ht="20" customHeight="1" x14ac:dyDescent="0.15">
      <c r="K18" s="48"/>
      <c r="L18" s="48"/>
    </row>
    <row r="19" spans="2:16" ht="20.5" customHeight="1" x14ac:dyDescent="0.15">
      <c r="B19" s="143" t="s">
        <v>65</v>
      </c>
      <c r="C19" s="144"/>
      <c r="K19" s="148" t="s">
        <v>70</v>
      </c>
      <c r="L19" s="148"/>
      <c r="M19" s="148"/>
      <c r="N19" s="45" t="s">
        <v>42</v>
      </c>
    </row>
    <row r="20" spans="2:16" ht="20.5" customHeight="1" x14ac:dyDescent="0.15">
      <c r="B20" s="16" t="s">
        <v>12</v>
      </c>
      <c r="C20" s="15">
        <f ca="1">C5-C17</f>
        <v>3351</v>
      </c>
      <c r="K20" s="148"/>
      <c r="L20" s="148"/>
      <c r="M20" s="148"/>
    </row>
    <row r="21" spans="2:16" ht="20" customHeight="1" x14ac:dyDescent="0.15">
      <c r="B21" s="11" t="s">
        <v>64</v>
      </c>
      <c r="C21" s="13">
        <v>5000</v>
      </c>
    </row>
    <row r="22" spans="2:16" ht="20" customHeight="1" x14ac:dyDescent="0.15">
      <c r="B22" s="42" t="s">
        <v>41</v>
      </c>
      <c r="C22" s="22">
        <f ca="1">SUM(C20:C21)</f>
        <v>8351</v>
      </c>
      <c r="K22" s="149" t="s">
        <v>63</v>
      </c>
      <c r="L22" s="149"/>
      <c r="M22" s="149"/>
      <c r="N22" s="76"/>
    </row>
    <row r="23" spans="2:16" ht="23.75" customHeight="1" x14ac:dyDescent="0.15">
      <c r="K23" s="149"/>
      <c r="L23" s="149"/>
      <c r="M23" s="149"/>
    </row>
    <row r="24" spans="2:16" ht="20.5" customHeight="1" x14ac:dyDescent="0.15">
      <c r="K24" s="44"/>
      <c r="L24" s="44"/>
      <c r="M24" s="44"/>
    </row>
    <row r="25" spans="2:16" ht="20.25" customHeight="1" x14ac:dyDescent="0.15">
      <c r="J25" s="43" t="s">
        <v>47</v>
      </c>
      <c r="K25" s="73" t="s">
        <v>49</v>
      </c>
    </row>
    <row r="26" spans="2:16" ht="20.25" customHeight="1" x14ac:dyDescent="0.15">
      <c r="K26" s="149" t="s">
        <v>50</v>
      </c>
      <c r="L26" s="149"/>
      <c r="M26" s="149"/>
      <c r="N26" s="45" t="s">
        <v>42</v>
      </c>
    </row>
    <row r="27" spans="2:16" ht="20.25" customHeight="1" x14ac:dyDescent="0.15">
      <c r="K27" s="149"/>
      <c r="L27" s="149"/>
      <c r="M27" s="149"/>
    </row>
    <row r="28" spans="2:16" ht="20.25" customHeight="1" x14ac:dyDescent="0.15">
      <c r="K28" s="149"/>
      <c r="L28" s="149"/>
      <c r="M28" s="149"/>
    </row>
    <row r="29" spans="2:16" ht="20.25" customHeight="1" x14ac:dyDescent="0.15"/>
    <row r="30" spans="2:16" ht="20.25" customHeight="1" x14ac:dyDescent="0.15"/>
    <row r="31" spans="2:16" ht="20.25" customHeight="1" x14ac:dyDescent="0.15"/>
    <row r="32" spans="2:16" ht="20.5" customHeight="1" x14ac:dyDescent="0.15"/>
    <row r="33" ht="20.5" customHeight="1" x14ac:dyDescent="0.15"/>
    <row r="55" spans="2:6" ht="20" customHeight="1" x14ac:dyDescent="0.15">
      <c r="B55" s="147" t="s">
        <v>13</v>
      </c>
      <c r="C55" s="147"/>
      <c r="D55" s="147"/>
      <c r="E55" s="147"/>
    </row>
    <row r="56" spans="2:6" ht="20" customHeight="1" x14ac:dyDescent="0.15">
      <c r="B56" s="29" t="s">
        <v>14</v>
      </c>
      <c r="C56" s="30" t="s">
        <v>15</v>
      </c>
      <c r="D56" s="30" t="s">
        <v>16</v>
      </c>
      <c r="E56" s="31" t="s">
        <v>17</v>
      </c>
      <c r="F56" s="31" t="s">
        <v>40</v>
      </c>
    </row>
    <row r="57" spans="2:6" ht="20" customHeight="1" x14ac:dyDescent="0.15">
      <c r="B57" s="77" t="s">
        <v>3</v>
      </c>
      <c r="C57" s="24">
        <v>200</v>
      </c>
      <c r="D57" s="34">
        <f ca="1">SUMIFS(Transações!E:E,Transações!F:F,Transações!$G$2,Transações!D:D,Budget!B57)+SUMIF(Transações!J:J,Budget!B57,Transações!K:K)</f>
        <v>495</v>
      </c>
      <c r="E57" s="34">
        <f t="shared" ref="E57:E66" ca="1" si="2">C57-D57</f>
        <v>-295</v>
      </c>
      <c r="F57" s="34">
        <f>SUMIF(Transações!J:J,Budget!B57,Transações!K:K)</f>
        <v>495</v>
      </c>
    </row>
    <row r="58" spans="2:6" ht="20" customHeight="1" x14ac:dyDescent="0.15">
      <c r="B58" s="78" t="s">
        <v>4</v>
      </c>
      <c r="C58" s="25">
        <v>200</v>
      </c>
      <c r="D58" s="34">
        <f ca="1">SUMIFS(Transações!E:E,Transações!F:F,Transações!$G$2,Transações!D:D,Budget!B58)+SUMIF(Transações!J:J,Budget!B58,Transações!K:K)</f>
        <v>124</v>
      </c>
      <c r="E58" s="36">
        <f t="shared" ca="1" si="2"/>
        <v>76</v>
      </c>
      <c r="F58" s="34">
        <f>SUMIF(Transações!J:J,Budget!B58,Transações!K:K)</f>
        <v>124</v>
      </c>
    </row>
    <row r="59" spans="2:6" ht="20" customHeight="1" x14ac:dyDescent="0.15">
      <c r="B59" s="78" t="s">
        <v>5</v>
      </c>
      <c r="C59" s="26">
        <v>350</v>
      </c>
      <c r="D59" s="34">
        <f ca="1">SUMIFS(Transações!E:E,Transações!F:F,Transações!$G$2,Transações!D:D,Budget!B59)+SUMIF(Transações!J:J,Budget!B59,Transações!K:K)</f>
        <v>0</v>
      </c>
      <c r="E59" s="37">
        <f t="shared" ca="1" si="2"/>
        <v>350</v>
      </c>
      <c r="F59" s="34">
        <f>SUMIF(Transações!J:J,Budget!B59,Transações!K:K)</f>
        <v>0</v>
      </c>
    </row>
    <row r="60" spans="2:6" ht="20" customHeight="1" x14ac:dyDescent="0.15">
      <c r="B60" s="78" t="s">
        <v>6</v>
      </c>
      <c r="C60" s="25">
        <v>300</v>
      </c>
      <c r="D60" s="34">
        <f ca="1">SUMIFS(Transações!E:E,Transações!F:F,Transações!$G$2,Transações!D:D,Budget!B60)+SUMIF(Transações!J:J,Budget!B60,Transações!K:K)</f>
        <v>0</v>
      </c>
      <c r="E60" s="36">
        <f t="shared" ca="1" si="2"/>
        <v>300</v>
      </c>
      <c r="F60" s="34">
        <f>SUMIF(Transações!J:J,Budget!B60,Transações!K:K)</f>
        <v>0</v>
      </c>
    </row>
    <row r="61" spans="2:6" ht="20" customHeight="1" x14ac:dyDescent="0.15">
      <c r="B61" s="78" t="s">
        <v>7</v>
      </c>
      <c r="C61" s="26">
        <v>100</v>
      </c>
      <c r="D61" s="34">
        <f ca="1">SUMIFS(Transações!E:E,Transações!F:F,Transações!$G$2,Transações!D:D,Budget!B61)+SUMIF(Transações!J:J,Budget!B61,Transações!K:K)</f>
        <v>30</v>
      </c>
      <c r="E61" s="37">
        <f t="shared" ca="1" si="2"/>
        <v>70</v>
      </c>
      <c r="F61" s="34">
        <f>SUMIF(Transações!J:J,Budget!B61,Transações!K:K)</f>
        <v>30</v>
      </c>
    </row>
    <row r="62" spans="2:6" ht="20" customHeight="1" x14ac:dyDescent="0.15">
      <c r="B62" s="78" t="s">
        <v>66</v>
      </c>
      <c r="C62" s="25">
        <v>300</v>
      </c>
      <c r="D62" s="34">
        <f ca="1">SUMIFS(Transações!E:E,Transações!F:F,Transações!$G$2,Transações!D:D,Budget!B62)+SUMIF(Transações!J:J,Budget!B62,Transações!K:K)</f>
        <v>0</v>
      </c>
      <c r="E62" s="36">
        <f t="shared" ca="1" si="2"/>
        <v>300</v>
      </c>
      <c r="F62" s="34">
        <f>SUMIF(Transações!J:J,Budget!B62,Transações!K:K)</f>
        <v>0</v>
      </c>
    </row>
    <row r="63" spans="2:6" ht="20" customHeight="1" x14ac:dyDescent="0.15">
      <c r="B63" s="78" t="s">
        <v>9</v>
      </c>
      <c r="C63" s="26">
        <v>200</v>
      </c>
      <c r="D63" s="34">
        <f ca="1">SUMIFS(Transações!E:E,Transações!F:F,Transações!$G$2,Transações!D:D,Budget!B63)+SUMIF(Transações!J:J,Budget!B63,Transações!K:K)</f>
        <v>0</v>
      </c>
      <c r="E63" s="37">
        <f t="shared" ca="1" si="2"/>
        <v>200</v>
      </c>
      <c r="F63" s="34">
        <f>SUMIF(Transações!J:J,Budget!B63,Transações!K:K)</f>
        <v>0</v>
      </c>
    </row>
    <row r="64" spans="2:6" ht="20" customHeight="1" x14ac:dyDescent="0.15">
      <c r="B64" s="78" t="s">
        <v>10</v>
      </c>
      <c r="C64" s="25">
        <v>200</v>
      </c>
      <c r="D64" s="34">
        <f ca="1">SUMIFS(Transações!E:E,Transações!F:F,Transações!$G$2,Transações!D:D,Budget!B64)+SUMIF(Transações!J:J,Budget!B64,Transações!K:K)</f>
        <v>0</v>
      </c>
      <c r="E64" s="36">
        <f t="shared" ca="1" si="2"/>
        <v>200</v>
      </c>
      <c r="F64" s="34">
        <f>SUMIF(Transações!J:J,Budget!B64,Transações!K:K)</f>
        <v>0</v>
      </c>
    </row>
    <row r="65" spans="2:15" ht="20" customHeight="1" x14ac:dyDescent="0.15">
      <c r="B65" s="79" t="s">
        <v>11</v>
      </c>
      <c r="C65" s="27">
        <v>50</v>
      </c>
      <c r="D65" s="34">
        <f ca="1">SUMIFS(Transações!E:E,Transações!F:F,Transações!$G$2,Transações!D:D,Budget!B65)+SUMIF(Transações!J:J,Budget!B65,Transações!K:K)</f>
        <v>0</v>
      </c>
      <c r="E65" s="39">
        <f t="shared" ca="1" si="2"/>
        <v>50</v>
      </c>
      <c r="F65" s="34">
        <f>SUMIF(Transações!J:J,Budget!B65,Transações!K:K)</f>
        <v>0</v>
      </c>
    </row>
    <row r="66" spans="2:15" ht="20" customHeight="1" x14ac:dyDescent="0.15">
      <c r="B66" s="40" t="s">
        <v>18</v>
      </c>
      <c r="C66" s="41">
        <f>SUM(C57:C65)</f>
        <v>1900</v>
      </c>
      <c r="D66" s="41">
        <f ca="1">SUM(D57:D65)</f>
        <v>649</v>
      </c>
      <c r="E66" s="41">
        <f t="shared" ca="1" si="2"/>
        <v>1251</v>
      </c>
      <c r="F66" s="41">
        <f>SUM(F57:F65)</f>
        <v>649</v>
      </c>
    </row>
    <row r="69" spans="2:15" ht="20" customHeight="1" x14ac:dyDescent="0.15">
      <c r="B69" s="74" t="s">
        <v>14</v>
      </c>
      <c r="C69" s="75" t="s">
        <v>51</v>
      </c>
      <c r="D69" s="75" t="s">
        <v>52</v>
      </c>
      <c r="E69" s="75" t="s">
        <v>53</v>
      </c>
      <c r="F69" s="75" t="s">
        <v>54</v>
      </c>
      <c r="G69" s="75" t="s">
        <v>55</v>
      </c>
      <c r="H69" s="75" t="s">
        <v>56</v>
      </c>
      <c r="I69" s="75" t="s">
        <v>57</v>
      </c>
      <c r="J69" s="75" t="s">
        <v>58</v>
      </c>
      <c r="K69" s="75" t="s">
        <v>59</v>
      </c>
      <c r="L69" s="75" t="s">
        <v>60</v>
      </c>
      <c r="M69" s="75" t="s">
        <v>61</v>
      </c>
      <c r="N69" s="75" t="s">
        <v>62</v>
      </c>
      <c r="O69" s="75" t="s">
        <v>33</v>
      </c>
    </row>
    <row r="70" spans="2:15" ht="20" customHeight="1" x14ac:dyDescent="0.15">
      <c r="B70" s="32" t="s">
        <v>3</v>
      </c>
      <c r="C70" s="33">
        <f>SUMIFS(Transações!$E:$E,Transações!$D:$D,Budget!$B70,Transações!$F:$F,1)</f>
        <v>0</v>
      </c>
      <c r="D70" s="33">
        <f>SUMIFS(Transações!$E:$E,Transações!$D:$D,Budget!$B70,Transações!$F:$F,2)</f>
        <v>0</v>
      </c>
      <c r="E70" s="33">
        <f>SUMIFS(Transações!$E:$E,Transações!$D:$D,Budget!$B70,Transações!$F:$F,3)</f>
        <v>0</v>
      </c>
      <c r="F70" s="33">
        <f>SUMIFS(Transações!$E:$E,Transações!$D:$D,Budget!$B70,Transações!$F:$F,4)</f>
        <v>0</v>
      </c>
      <c r="G70" s="33">
        <f>SUMIFS(Transações!$E:$E,Transações!$D:$D,Budget!$B70,Transações!$F:$F,5)</f>
        <v>0</v>
      </c>
      <c r="H70" s="33">
        <f>SUMIFS(Transações!$E:$E,Transações!$D:$D,Budget!$B70,Transações!$F:$F,6)</f>
        <v>0</v>
      </c>
      <c r="I70" s="33">
        <f>SUMIFS(Transações!$E:$E,Transações!$D:$D,Budget!$B70,Transações!$F:$F,7)</f>
        <v>0</v>
      </c>
      <c r="J70" s="33">
        <f>SUMIFS(Transações!$E:$E,Transações!$D:$D,Budget!$B70,Transações!$F:$F,8)</f>
        <v>0</v>
      </c>
      <c r="K70" s="33">
        <f>SUMIFS(Transações!$E:$E,Transações!$D:$D,Budget!$B70,Transações!$F:$F,9)</f>
        <v>0</v>
      </c>
      <c r="L70" s="33">
        <f>SUMIFS(Transações!$E:$E,Transações!$D:$D,Budget!$B70,Transações!$F:$F,10)</f>
        <v>100</v>
      </c>
      <c r="M70" s="33">
        <f>SUMIFS(Transações!$E:$E,Transações!$D:$D,Budget!$B70,Transações!$F:$F,11)</f>
        <v>410</v>
      </c>
      <c r="N70" s="33">
        <f>SUMIFS(Transações!$E:$E,Transações!$D:$D,Budget!$B70,Transações!$F:$F,2)</f>
        <v>0</v>
      </c>
      <c r="O70" s="33">
        <f>AVERAGEIF(C70:N70,"&gt;0",C70:N70)</f>
        <v>255</v>
      </c>
    </row>
    <row r="71" spans="2:15" ht="20" customHeight="1" x14ac:dyDescent="0.15">
      <c r="B71" s="35" t="s">
        <v>4</v>
      </c>
      <c r="C71" s="33">
        <f>SUMIFS(Transações!$E:$E,Transações!$D:$D,Budget!$B71,Transações!$F:$F,1)</f>
        <v>0</v>
      </c>
      <c r="D71" s="33">
        <f>SUMIFS(Transações!$E:$E,Transações!$D:$D,Budget!$B71,Transações!$F:$F,2)</f>
        <v>0</v>
      </c>
      <c r="E71" s="33">
        <f>SUMIFS(Transações!$E:$E,Transações!$D:$D,Budget!$B71,Transações!$F:$F,3)</f>
        <v>0</v>
      </c>
      <c r="F71" s="33">
        <f>SUMIFS(Transações!$E:$E,Transações!$D:$D,Budget!$B71,Transações!$F:$F,4)</f>
        <v>0</v>
      </c>
      <c r="G71" s="33">
        <f>SUMIFS(Transações!$E:$E,Transações!$D:$D,Budget!$B71,Transações!$F:$F,5)</f>
        <v>0</v>
      </c>
      <c r="H71" s="33">
        <f>SUMIFS(Transações!$E:$E,Transações!$D:$D,Budget!$B71,Transações!$F:$F,6)</f>
        <v>0</v>
      </c>
      <c r="I71" s="33">
        <f>SUMIFS(Transações!$E:$E,Transações!$D:$D,Budget!$B71,Transações!$F:$F,7)</f>
        <v>0</v>
      </c>
      <c r="J71" s="33">
        <f>SUMIFS(Transações!$E:$E,Transações!$D:$D,Budget!$B71,Transações!$F:$F,8)</f>
        <v>0</v>
      </c>
      <c r="K71" s="33">
        <f>SUMIFS(Transações!$E:$E,Transações!$D:$D,Budget!$B71,Transações!$F:$F,9)</f>
        <v>0</v>
      </c>
      <c r="L71" s="33">
        <f>SUMIFS(Transações!$E:$E,Transações!$D:$D,Budget!$B71,Transações!$F:$F,10)</f>
        <v>250</v>
      </c>
      <c r="M71" s="33">
        <f>SUMIFS(Transações!$E:$E,Transações!$D:$D,Budget!$B71,Transações!$F:$F,11)</f>
        <v>0</v>
      </c>
      <c r="N71" s="33">
        <f>SUMIFS(Transações!$E:$E,Transações!$D:$D,Budget!$B71,Transações!$F:$F,2)</f>
        <v>0</v>
      </c>
      <c r="O71" s="33">
        <f t="shared" ref="O71:O79" si="3">AVERAGEIF(C71:N71,"&gt;0",C71:N71)</f>
        <v>250</v>
      </c>
    </row>
    <row r="72" spans="2:15" ht="20" customHeight="1" x14ac:dyDescent="0.15">
      <c r="B72" s="35" t="s">
        <v>5</v>
      </c>
      <c r="C72" s="33">
        <f>SUMIFS(Transações!$E:$E,Transações!$D:$D,Budget!$B72,Transações!$F:$F,1)</f>
        <v>0</v>
      </c>
      <c r="D72" s="33">
        <f>SUMIFS(Transações!$E:$E,Transações!$D:$D,Budget!$B72,Transações!$F:$F,2)</f>
        <v>0</v>
      </c>
      <c r="E72" s="33">
        <f>SUMIFS(Transações!$E:$E,Transações!$D:$D,Budget!$B72,Transações!$F:$F,3)</f>
        <v>0</v>
      </c>
      <c r="F72" s="33">
        <f>SUMIFS(Transações!$E:$E,Transações!$D:$D,Budget!$B72,Transações!$F:$F,4)</f>
        <v>0</v>
      </c>
      <c r="G72" s="33">
        <f>SUMIFS(Transações!$E:$E,Transações!$D:$D,Budget!$B72,Transações!$F:$F,5)</f>
        <v>0</v>
      </c>
      <c r="H72" s="33">
        <f>SUMIFS(Transações!$E:$E,Transações!$D:$D,Budget!$B72,Transações!$F:$F,6)</f>
        <v>0</v>
      </c>
      <c r="I72" s="33">
        <f>SUMIFS(Transações!$E:$E,Transações!$D:$D,Budget!$B72,Transações!$F:$F,7)</f>
        <v>0</v>
      </c>
      <c r="J72" s="33">
        <f>SUMIFS(Transações!$E:$E,Transações!$D:$D,Budget!$B72,Transações!$F:$F,8)</f>
        <v>0</v>
      </c>
      <c r="K72" s="33">
        <f>SUMIFS(Transações!$E:$E,Transações!$D:$D,Budget!$B72,Transações!$F:$F,9)</f>
        <v>0</v>
      </c>
      <c r="L72" s="33">
        <f>SUMIFS(Transações!$E:$E,Transações!$D:$D,Budget!$B72,Transações!$F:$F,10)</f>
        <v>440</v>
      </c>
      <c r="M72" s="33">
        <f>SUMIFS(Transações!$E:$E,Transações!$D:$D,Budget!$B72,Transações!$F:$F,11)</f>
        <v>0</v>
      </c>
      <c r="N72" s="33">
        <f>SUMIFS(Transações!$E:$E,Transações!$D:$D,Budget!$B72,Transações!$F:$F,2)</f>
        <v>0</v>
      </c>
      <c r="O72" s="33">
        <f t="shared" si="3"/>
        <v>440</v>
      </c>
    </row>
    <row r="73" spans="2:15" ht="20" customHeight="1" x14ac:dyDescent="0.15">
      <c r="B73" s="35" t="s">
        <v>6</v>
      </c>
      <c r="C73" s="33">
        <f>SUMIFS(Transações!$E:$E,Transações!$D:$D,Budget!$B73,Transações!$F:$F,1)</f>
        <v>100</v>
      </c>
      <c r="D73" s="33">
        <f>SUMIFS(Transações!$E:$E,Transações!$D:$D,Budget!$B73,Transações!$F:$F,2)</f>
        <v>0</v>
      </c>
      <c r="E73" s="33">
        <f>SUMIFS(Transações!$E:$E,Transações!$D:$D,Budget!$B73,Transações!$F:$F,3)</f>
        <v>0</v>
      </c>
      <c r="F73" s="33">
        <f>SUMIFS(Transações!$E:$E,Transações!$D:$D,Budget!$B73,Transações!$F:$F,4)</f>
        <v>0</v>
      </c>
      <c r="G73" s="33">
        <f>SUMIFS(Transações!$E:$E,Transações!$D:$D,Budget!$B73,Transações!$F:$F,5)</f>
        <v>0</v>
      </c>
      <c r="H73" s="33">
        <f>SUMIFS(Transações!$E:$E,Transações!$D:$D,Budget!$B73,Transações!$F:$F,6)</f>
        <v>0</v>
      </c>
      <c r="I73" s="33">
        <f>SUMIFS(Transações!$E:$E,Transações!$D:$D,Budget!$B73,Transações!$F:$F,7)</f>
        <v>0</v>
      </c>
      <c r="J73" s="33">
        <f>SUMIFS(Transações!$E:$E,Transações!$D:$D,Budget!$B73,Transações!$F:$F,8)</f>
        <v>0</v>
      </c>
      <c r="K73" s="33">
        <f>SUMIFS(Transações!$E:$E,Transações!$D:$D,Budget!$B73,Transações!$F:$F,9)</f>
        <v>0</v>
      </c>
      <c r="L73" s="33">
        <f>SUMIFS(Transações!$E:$E,Transações!$D:$D,Budget!$B73,Transações!$F:$F,10)</f>
        <v>0</v>
      </c>
      <c r="M73" s="33">
        <f>SUMIFS(Transações!$E:$E,Transações!$D:$D,Budget!$B73,Transações!$F:$F,11)</f>
        <v>0</v>
      </c>
      <c r="N73" s="33">
        <f>SUMIFS(Transações!$E:$E,Transações!$D:$D,Budget!$B73,Transações!$F:$F,2)</f>
        <v>0</v>
      </c>
      <c r="O73" s="33">
        <f>AVERAGEIF(C73:N73,"&gt;0",C73:N73)</f>
        <v>100</v>
      </c>
    </row>
    <row r="74" spans="2:15" ht="20" customHeight="1" x14ac:dyDescent="0.15">
      <c r="B74" s="35" t="s">
        <v>7</v>
      </c>
      <c r="C74" s="33">
        <f>SUMIFS(Transações!$E:$E,Transações!$D:$D,Budget!$B74,Transações!$F:$F,1)</f>
        <v>0</v>
      </c>
      <c r="D74" s="33">
        <f>SUMIFS(Transações!$E:$E,Transações!$D:$D,Budget!$B74,Transações!$F:$F,2)</f>
        <v>0</v>
      </c>
      <c r="E74" s="33">
        <f>SUMIFS(Transações!$E:$E,Transações!$D:$D,Budget!$B74,Transações!$F:$F,3)</f>
        <v>0</v>
      </c>
      <c r="F74" s="33">
        <f>SUMIFS(Transações!$E:$E,Transações!$D:$D,Budget!$B74,Transações!$F:$F,4)</f>
        <v>0</v>
      </c>
      <c r="G74" s="33">
        <f>SUMIFS(Transações!$E:$E,Transações!$D:$D,Budget!$B74,Transações!$F:$F,5)</f>
        <v>0</v>
      </c>
      <c r="H74" s="33">
        <f>SUMIFS(Transações!$E:$E,Transações!$D:$D,Budget!$B74,Transações!$F:$F,6)</f>
        <v>0</v>
      </c>
      <c r="I74" s="33">
        <f>SUMIFS(Transações!$E:$E,Transações!$D:$D,Budget!$B74,Transações!$F:$F,7)</f>
        <v>0</v>
      </c>
      <c r="J74" s="33">
        <f>SUMIFS(Transações!$E:$E,Transações!$D:$D,Budget!$B74,Transações!$F:$F,8)</f>
        <v>0</v>
      </c>
      <c r="K74" s="33">
        <f>SUMIFS(Transações!$E:$E,Transações!$D:$D,Budget!$B74,Transações!$F:$F,9)</f>
        <v>0</v>
      </c>
      <c r="L74" s="33">
        <f>SUMIFS(Transações!$E:$E,Transações!$D:$D,Budget!$B74,Transações!$F:$F,10)</f>
        <v>32</v>
      </c>
      <c r="M74" s="33">
        <f>SUMIFS(Transações!$E:$E,Transações!$D:$D,Budget!$B74,Transações!$F:$F,11)</f>
        <v>0</v>
      </c>
      <c r="N74" s="33">
        <f>SUMIFS(Transações!$E:$E,Transações!$D:$D,Budget!$B74,Transações!$F:$F,2)</f>
        <v>0</v>
      </c>
      <c r="O74" s="33">
        <f t="shared" si="3"/>
        <v>32</v>
      </c>
    </row>
    <row r="75" spans="2:15" ht="20" customHeight="1" x14ac:dyDescent="0.15">
      <c r="B75" s="35" t="s">
        <v>8</v>
      </c>
      <c r="C75" s="33">
        <f>SUMIFS(Transações!$E:$E,Transações!$D:$D,Budget!$B75,Transações!$F:$F,1)</f>
        <v>0</v>
      </c>
      <c r="D75" s="33">
        <f>SUMIFS(Transações!$E:$E,Transações!$D:$D,Budget!$B75,Transações!$F:$F,2)</f>
        <v>0</v>
      </c>
      <c r="E75" s="33">
        <f>SUMIFS(Transações!$E:$E,Transações!$D:$D,Budget!$B75,Transações!$F:$F,3)</f>
        <v>0</v>
      </c>
      <c r="F75" s="33">
        <f>SUMIFS(Transações!$E:$E,Transações!$D:$D,Budget!$B75,Transações!$F:$F,4)</f>
        <v>0</v>
      </c>
      <c r="G75" s="33">
        <f>SUMIFS(Transações!$E:$E,Transações!$D:$D,Budget!$B75,Transações!$F:$F,5)</f>
        <v>0</v>
      </c>
      <c r="H75" s="33">
        <f>SUMIFS(Transações!$E:$E,Transações!$D:$D,Budget!$B75,Transações!$F:$F,6)</f>
        <v>0</v>
      </c>
      <c r="I75" s="33">
        <f>SUMIFS(Transações!$E:$E,Transações!$D:$D,Budget!$B75,Transações!$F:$F,7)</f>
        <v>0</v>
      </c>
      <c r="J75" s="33">
        <f>SUMIFS(Transações!$E:$E,Transações!$D:$D,Budget!$B75,Transações!$F:$F,8)</f>
        <v>0</v>
      </c>
      <c r="K75" s="33">
        <f>SUMIFS(Transações!$E:$E,Transações!$D:$D,Budget!$B75,Transações!$F:$F,9)</f>
        <v>0</v>
      </c>
      <c r="L75" s="33">
        <f>SUMIFS(Transações!$E:$E,Transações!$D:$D,Budget!$B75,Transações!$F:$F,10)</f>
        <v>0</v>
      </c>
      <c r="M75" s="33">
        <f>SUMIFS(Transações!$E:$E,Transações!$D:$D,Budget!$B75,Transações!$F:$F,11)</f>
        <v>0</v>
      </c>
      <c r="N75" s="33">
        <f>SUMIFS(Transações!$E:$E,Transações!$D:$D,Budget!$B75,Transações!$F:$F,2)</f>
        <v>0</v>
      </c>
      <c r="O75" s="33" t="e">
        <f t="shared" si="3"/>
        <v>#DIV/0!</v>
      </c>
    </row>
    <row r="76" spans="2:15" ht="20" customHeight="1" x14ac:dyDescent="0.15">
      <c r="B76" s="35" t="s">
        <v>9</v>
      </c>
      <c r="C76" s="33">
        <f>SUMIFS(Transações!$E:$E,Transações!$D:$D,Budget!$B76,Transações!$F:$F,1)</f>
        <v>0</v>
      </c>
      <c r="D76" s="33">
        <f>SUMIFS(Transações!$E:$E,Transações!$D:$D,Budget!$B76,Transações!$F:$F,2)</f>
        <v>0</v>
      </c>
      <c r="E76" s="33">
        <f>SUMIFS(Transações!$E:$E,Transações!$D:$D,Budget!$B76,Transações!$F:$F,3)</f>
        <v>0</v>
      </c>
      <c r="F76" s="33">
        <f>SUMIFS(Transações!$E:$E,Transações!$D:$D,Budget!$B76,Transações!$F:$F,4)</f>
        <v>0</v>
      </c>
      <c r="G76" s="33">
        <f>SUMIFS(Transações!$E:$E,Transações!$D:$D,Budget!$B76,Transações!$F:$F,5)</f>
        <v>0</v>
      </c>
      <c r="H76" s="33">
        <f>SUMIFS(Transações!$E:$E,Transações!$D:$D,Budget!$B76,Transações!$F:$F,6)</f>
        <v>0</v>
      </c>
      <c r="I76" s="33">
        <f>SUMIFS(Transações!$E:$E,Transações!$D:$D,Budget!$B76,Transações!$F:$F,7)</f>
        <v>0</v>
      </c>
      <c r="J76" s="33">
        <f>SUMIFS(Transações!$E:$E,Transações!$D:$D,Budget!$B76,Transações!$F:$F,8)</f>
        <v>0</v>
      </c>
      <c r="K76" s="33">
        <f>SUMIFS(Transações!$E:$E,Transações!$D:$D,Budget!$B76,Transações!$F:$F,9)</f>
        <v>0</v>
      </c>
      <c r="L76" s="33">
        <f>SUMIFS(Transações!$E:$E,Transações!$D:$D,Budget!$B76,Transações!$F:$F,10)</f>
        <v>35</v>
      </c>
      <c r="M76" s="33">
        <f>SUMIFS(Transações!$E:$E,Transações!$D:$D,Budget!$B76,Transações!$F:$F,11)</f>
        <v>0</v>
      </c>
      <c r="N76" s="33">
        <f>SUMIFS(Transações!$E:$E,Transações!$D:$D,Budget!$B76,Transações!$F:$F,2)</f>
        <v>0</v>
      </c>
      <c r="O76" s="33">
        <f t="shared" si="3"/>
        <v>35</v>
      </c>
    </row>
    <row r="77" spans="2:15" ht="20" customHeight="1" x14ac:dyDescent="0.15">
      <c r="B77" s="35" t="s">
        <v>10</v>
      </c>
      <c r="C77" s="33">
        <f>SUMIFS(Transações!$E:$E,Transações!$D:$D,Budget!$B77,Transações!$F:$F,1)</f>
        <v>0</v>
      </c>
      <c r="D77" s="33">
        <f>SUMIFS(Transações!$E:$E,Transações!$D:$D,Budget!$B77,Transações!$F:$F,2)</f>
        <v>0</v>
      </c>
      <c r="E77" s="33">
        <f>SUMIFS(Transações!$E:$E,Transações!$D:$D,Budget!$B77,Transações!$F:$F,3)</f>
        <v>0</v>
      </c>
      <c r="F77" s="33">
        <f>SUMIFS(Transações!$E:$E,Transações!$D:$D,Budget!$B77,Transações!$F:$F,4)</f>
        <v>0</v>
      </c>
      <c r="G77" s="33">
        <f>SUMIFS(Transações!$E:$E,Transações!$D:$D,Budget!$B77,Transações!$F:$F,5)</f>
        <v>0</v>
      </c>
      <c r="H77" s="33">
        <f>SUMIFS(Transações!$E:$E,Transações!$D:$D,Budget!$B77,Transações!$F:$F,6)</f>
        <v>0</v>
      </c>
      <c r="I77" s="33">
        <f>SUMIFS(Transações!$E:$E,Transações!$D:$D,Budget!$B77,Transações!$F:$F,7)</f>
        <v>0</v>
      </c>
      <c r="J77" s="33">
        <f>SUMIFS(Transações!$E:$E,Transações!$D:$D,Budget!$B77,Transações!$F:$F,8)</f>
        <v>0</v>
      </c>
      <c r="K77" s="33">
        <f>SUMIFS(Transações!$E:$E,Transações!$D:$D,Budget!$B77,Transações!$F:$F,9)</f>
        <v>0</v>
      </c>
      <c r="L77" s="33">
        <f>SUMIFS(Transações!$E:$E,Transações!$D:$D,Budget!$B77,Transações!$F:$F,10)</f>
        <v>80</v>
      </c>
      <c r="M77" s="33">
        <f>SUMIFS(Transações!$E:$E,Transações!$D:$D,Budget!$B77,Transações!$F:$F,11)</f>
        <v>0</v>
      </c>
      <c r="N77" s="33">
        <f>SUMIFS(Transações!$E:$E,Transações!$D:$D,Budget!$B77,Transações!$F:$F,2)</f>
        <v>0</v>
      </c>
      <c r="O77" s="33">
        <f t="shared" si="3"/>
        <v>80</v>
      </c>
    </row>
    <row r="78" spans="2:15" ht="20" customHeight="1" x14ac:dyDescent="0.15">
      <c r="B78" s="38" t="s">
        <v>11</v>
      </c>
      <c r="C78" s="33">
        <f>SUMIFS(Transações!$E:$E,Transações!$D:$D,Budget!$B78,Transações!$F:$F,1)</f>
        <v>0</v>
      </c>
      <c r="D78" s="33">
        <f>SUMIFS(Transações!$E:$E,Transações!$D:$D,Budget!$B78,Transações!$F:$F,2)</f>
        <v>0</v>
      </c>
      <c r="E78" s="33">
        <f>SUMIFS(Transações!$E:$E,Transações!$D:$D,Budget!$B78,Transações!$F:$F,3)</f>
        <v>0</v>
      </c>
      <c r="F78" s="33">
        <f>SUMIFS(Transações!$E:$E,Transações!$D:$D,Budget!$B78,Transações!$F:$F,4)</f>
        <v>0</v>
      </c>
      <c r="G78" s="33">
        <f>SUMIFS(Transações!$E:$E,Transações!$D:$D,Budget!$B78,Transações!$F:$F,5)</f>
        <v>0</v>
      </c>
      <c r="H78" s="33">
        <f>SUMIFS(Transações!$E:$E,Transações!$D:$D,Budget!$B78,Transações!$F:$F,6)</f>
        <v>0</v>
      </c>
      <c r="I78" s="33">
        <f>SUMIFS(Transações!$E:$E,Transações!$D:$D,Budget!$B78,Transações!$F:$F,7)</f>
        <v>0</v>
      </c>
      <c r="J78" s="33">
        <f>SUMIFS(Transações!$E:$E,Transações!$D:$D,Budget!$B78,Transações!$F:$F,8)</f>
        <v>0</v>
      </c>
      <c r="K78" s="33">
        <f>SUMIFS(Transações!$E:$E,Transações!$D:$D,Budget!$B78,Transações!$F:$F,9)</f>
        <v>0</v>
      </c>
      <c r="L78" s="33">
        <f>SUMIFS(Transações!$E:$E,Transações!$D:$D,Budget!$B78,Transações!$F:$F,10)</f>
        <v>60</v>
      </c>
      <c r="M78" s="33">
        <f>SUMIFS(Transações!$E:$E,Transações!$D:$D,Budget!$B78,Transações!$F:$F,11)</f>
        <v>0</v>
      </c>
      <c r="N78" s="33">
        <f>SUMIFS(Transações!$E:$E,Transações!$D:$D,Budget!$B78,Transações!$F:$F,2)</f>
        <v>0</v>
      </c>
      <c r="O78" s="33">
        <f t="shared" si="3"/>
        <v>60</v>
      </c>
    </row>
    <row r="79" spans="2:15" ht="20" customHeight="1" x14ac:dyDescent="0.15">
      <c r="B79" s="40" t="s">
        <v>18</v>
      </c>
      <c r="C79" s="41">
        <f>SUM(C70:C78)</f>
        <v>100</v>
      </c>
      <c r="D79" s="41">
        <f t="shared" ref="D79:N79" si="4">SUM(D70:D78)</f>
        <v>0</v>
      </c>
      <c r="E79" s="41">
        <f t="shared" si="4"/>
        <v>0</v>
      </c>
      <c r="F79" s="41">
        <f t="shared" si="4"/>
        <v>0</v>
      </c>
      <c r="G79" s="41">
        <f t="shared" si="4"/>
        <v>0</v>
      </c>
      <c r="H79" s="41">
        <f t="shared" si="4"/>
        <v>0</v>
      </c>
      <c r="I79" s="41">
        <f t="shared" si="4"/>
        <v>0</v>
      </c>
      <c r="J79" s="41">
        <f t="shared" si="4"/>
        <v>0</v>
      </c>
      <c r="K79" s="41">
        <f t="shared" si="4"/>
        <v>0</v>
      </c>
      <c r="L79" s="41">
        <f t="shared" si="4"/>
        <v>997</v>
      </c>
      <c r="M79" s="41">
        <f t="shared" si="4"/>
        <v>410</v>
      </c>
      <c r="N79" s="41">
        <f t="shared" si="4"/>
        <v>0</v>
      </c>
      <c r="O79" s="33">
        <f t="shared" si="3"/>
        <v>502.33333333333331</v>
      </c>
    </row>
  </sheetData>
  <mergeCells count="11">
    <mergeCell ref="B2:C2"/>
    <mergeCell ref="B7:C7"/>
    <mergeCell ref="B19:C19"/>
    <mergeCell ref="P16:P17"/>
    <mergeCell ref="B55:E55"/>
    <mergeCell ref="K12:M12"/>
    <mergeCell ref="K13:M15"/>
    <mergeCell ref="K26:M28"/>
    <mergeCell ref="K16:M17"/>
    <mergeCell ref="K19:M20"/>
    <mergeCell ref="K22:M23"/>
  </mergeCells>
  <hyperlinks>
    <hyperlink ref="N12" location="Budget!C3" display="Clique Aqui" xr:uid="{7335DCB2-C2CA-AB4B-AC8A-F830838D9E86}"/>
    <hyperlink ref="N14" location="Transações!I2" display="Clique Aqui" xr:uid="{A4B1B785-6C9A-D746-9701-3A8106CD577B}"/>
    <hyperlink ref="N16" location="Budget!C56" display="Clique Aqui" xr:uid="{CEDC955A-A436-BD49-B2CD-AC3F7D4637AA}"/>
    <hyperlink ref="N19" location="Transações!B2" display="Clique Aqui" xr:uid="{2434BB16-6398-0744-9396-83EE48E3D117}"/>
    <hyperlink ref="N26" location="Economias!B5" display="Clique Aqui" xr:uid="{DF07D56C-B285-8942-B0D6-3744362BC417}"/>
    <hyperlink ref="Q16" location="Budget!B56" display="Clique Aqui" xr:uid="{C55E731A-C4FC-954C-B704-137591F54E6C}"/>
  </hyperlinks>
  <pageMargins left="0.75" right="0.75" top="0.25" bottom="0.5" header="0.25" footer="0.25"/>
  <pageSetup orientation="portrait"/>
  <headerFooter>
    <oddFooter>&amp;C&amp;"Helvetica Neue,Regular"&amp;12&amp;K000000&amp;P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00"/>
  <sheetViews>
    <sheetView showGridLines="0" workbookViewId="0">
      <selection activeCell="I2" sqref="I2"/>
    </sheetView>
  </sheetViews>
  <sheetFormatPr baseColWidth="10" defaultColWidth="10.83203125" defaultRowHeight="20" customHeight="1" x14ac:dyDescent="0.15"/>
  <cols>
    <col min="1" max="1" width="5.33203125" style="6" customWidth="1"/>
    <col min="2" max="2" width="10.83203125" style="6" customWidth="1"/>
    <col min="3" max="3" width="31.1640625" style="6" customWidth="1"/>
    <col min="4" max="5" width="21" style="6" customWidth="1"/>
    <col min="6" max="7" width="15.5" style="6" hidden="1" customWidth="1"/>
    <col min="8" max="8" width="10.83203125" style="6"/>
    <col min="9" max="9" width="26" style="6" customWidth="1"/>
    <col min="10" max="10" width="19.1640625" style="6" customWidth="1"/>
    <col min="11" max="11" width="22.6640625" style="6" customWidth="1"/>
    <col min="12" max="16384" width="10.83203125" style="6"/>
  </cols>
  <sheetData>
    <row r="1" spans="2:11" ht="106" customHeight="1" x14ac:dyDescent="0.15">
      <c r="G1" s="10">
        <f ca="1">TODAY()</f>
        <v>45705</v>
      </c>
    </row>
    <row r="2" spans="2:11" ht="20.5" customHeight="1" x14ac:dyDescent="0.15">
      <c r="B2" s="85" t="s">
        <v>19</v>
      </c>
      <c r="C2" s="86" t="s">
        <v>20</v>
      </c>
      <c r="D2" s="86" t="s">
        <v>14</v>
      </c>
      <c r="E2" s="87" t="s">
        <v>21</v>
      </c>
      <c r="G2" s="6">
        <f ca="1">MONTH(G1)</f>
        <v>2</v>
      </c>
      <c r="I2" s="46" t="s">
        <v>20</v>
      </c>
      <c r="J2" s="46" t="s">
        <v>14</v>
      </c>
      <c r="K2" s="47" t="s">
        <v>21</v>
      </c>
    </row>
    <row r="3" spans="2:11" ht="20.5" customHeight="1" x14ac:dyDescent="0.15">
      <c r="B3" s="49">
        <v>44501</v>
      </c>
      <c r="C3" s="50"/>
      <c r="D3" s="50" t="s">
        <v>3</v>
      </c>
      <c r="E3" s="51">
        <v>155</v>
      </c>
      <c r="F3" s="6">
        <f t="shared" ref="F3:F66" si="0">MONTH(B3)</f>
        <v>11</v>
      </c>
      <c r="I3" s="62" t="s">
        <v>34</v>
      </c>
      <c r="J3" s="50" t="s">
        <v>3</v>
      </c>
      <c r="K3" s="51">
        <v>440</v>
      </c>
    </row>
    <row r="4" spans="2:11" ht="20.25" customHeight="1" x14ac:dyDescent="0.15">
      <c r="B4" s="52">
        <v>44471</v>
      </c>
      <c r="C4" s="53"/>
      <c r="D4" s="53" t="s">
        <v>4</v>
      </c>
      <c r="E4" s="54">
        <v>250</v>
      </c>
      <c r="F4" s="6">
        <f t="shared" si="0"/>
        <v>10</v>
      </c>
      <c r="I4" s="63" t="s">
        <v>22</v>
      </c>
      <c r="J4" s="53" t="s">
        <v>7</v>
      </c>
      <c r="K4" s="54">
        <v>10</v>
      </c>
    </row>
    <row r="5" spans="2:11" ht="20.25" customHeight="1" x14ac:dyDescent="0.15">
      <c r="B5" s="55">
        <v>44472</v>
      </c>
      <c r="C5" s="56"/>
      <c r="D5" s="56" t="s">
        <v>5</v>
      </c>
      <c r="E5" s="57">
        <v>350</v>
      </c>
      <c r="F5" s="6">
        <f t="shared" si="0"/>
        <v>10</v>
      </c>
      <c r="I5" s="58" t="s">
        <v>35</v>
      </c>
      <c r="J5" s="56" t="s">
        <v>7</v>
      </c>
      <c r="K5" s="57">
        <v>20</v>
      </c>
    </row>
    <row r="6" spans="2:11" ht="20.25" customHeight="1" x14ac:dyDescent="0.15">
      <c r="B6" s="52">
        <v>44473</v>
      </c>
      <c r="C6" s="53"/>
      <c r="D6" s="53" t="s">
        <v>5</v>
      </c>
      <c r="E6" s="54">
        <v>90</v>
      </c>
      <c r="F6" s="6">
        <f t="shared" si="0"/>
        <v>10</v>
      </c>
      <c r="I6" s="63" t="s">
        <v>36</v>
      </c>
      <c r="J6" s="53" t="s">
        <v>4</v>
      </c>
      <c r="K6" s="54">
        <v>9</v>
      </c>
    </row>
    <row r="7" spans="2:11" ht="20.25" customHeight="1" x14ac:dyDescent="0.15">
      <c r="B7" s="55">
        <v>44474</v>
      </c>
      <c r="C7" s="56"/>
      <c r="D7" s="56" t="s">
        <v>7</v>
      </c>
      <c r="E7" s="57">
        <v>32</v>
      </c>
      <c r="F7" s="6">
        <f t="shared" si="0"/>
        <v>10</v>
      </c>
      <c r="I7" s="58" t="s">
        <v>37</v>
      </c>
      <c r="J7" s="56" t="s">
        <v>4</v>
      </c>
      <c r="K7" s="57">
        <v>115</v>
      </c>
    </row>
    <row r="8" spans="2:11" ht="20.25" customHeight="1" x14ac:dyDescent="0.15">
      <c r="B8" s="52">
        <v>44475</v>
      </c>
      <c r="C8" s="53"/>
      <c r="D8" s="53" t="s">
        <v>66</v>
      </c>
      <c r="E8" s="54">
        <v>50.75</v>
      </c>
      <c r="F8" s="6">
        <f t="shared" si="0"/>
        <v>10</v>
      </c>
      <c r="I8" s="63" t="s">
        <v>38</v>
      </c>
      <c r="J8" s="53" t="s">
        <v>3</v>
      </c>
      <c r="K8" s="54">
        <v>35</v>
      </c>
    </row>
    <row r="9" spans="2:11" ht="20.25" customHeight="1" x14ac:dyDescent="0.15">
      <c r="B9" s="55">
        <v>44476</v>
      </c>
      <c r="C9" s="56"/>
      <c r="D9" s="56" t="s">
        <v>9</v>
      </c>
      <c r="E9" s="57">
        <v>35</v>
      </c>
      <c r="F9" s="6">
        <f t="shared" si="0"/>
        <v>10</v>
      </c>
      <c r="I9" s="58" t="s">
        <v>39</v>
      </c>
      <c r="J9" s="56" t="s">
        <v>3</v>
      </c>
      <c r="K9" s="57">
        <v>20</v>
      </c>
    </row>
    <row r="10" spans="2:11" ht="20.25" customHeight="1" x14ac:dyDescent="0.15">
      <c r="B10" s="52">
        <v>44477</v>
      </c>
      <c r="C10" s="53"/>
      <c r="D10" s="53" t="s">
        <v>10</v>
      </c>
      <c r="E10" s="54">
        <v>80</v>
      </c>
      <c r="F10" s="6">
        <f t="shared" si="0"/>
        <v>10</v>
      </c>
      <c r="I10" s="53"/>
      <c r="J10" s="53"/>
      <c r="K10" s="54"/>
    </row>
    <row r="11" spans="2:11" ht="20.25" customHeight="1" x14ac:dyDescent="0.15">
      <c r="B11" s="55">
        <v>44478</v>
      </c>
      <c r="C11" s="56"/>
      <c r="D11" s="56" t="s">
        <v>11</v>
      </c>
      <c r="E11" s="57">
        <v>60</v>
      </c>
      <c r="F11" s="6">
        <f t="shared" si="0"/>
        <v>10</v>
      </c>
      <c r="I11" s="56"/>
      <c r="J11" s="56"/>
      <c r="K11" s="57"/>
    </row>
    <row r="12" spans="2:11" ht="20.25" customHeight="1" x14ac:dyDescent="0.15">
      <c r="B12" s="52">
        <v>44479</v>
      </c>
      <c r="C12" s="53"/>
      <c r="D12" s="53" t="s">
        <v>3</v>
      </c>
      <c r="E12" s="54">
        <v>100</v>
      </c>
      <c r="F12" s="6">
        <f t="shared" si="0"/>
        <v>10</v>
      </c>
      <c r="I12" s="53"/>
      <c r="J12" s="53"/>
      <c r="K12" s="54"/>
    </row>
    <row r="13" spans="2:11" ht="20.25" customHeight="1" x14ac:dyDescent="0.15">
      <c r="B13" s="55">
        <v>44510</v>
      </c>
      <c r="C13" s="58"/>
      <c r="D13" s="59" t="s">
        <v>3</v>
      </c>
      <c r="E13" s="57">
        <v>255</v>
      </c>
      <c r="F13" s="6">
        <f t="shared" si="0"/>
        <v>11</v>
      </c>
      <c r="I13" s="59"/>
      <c r="J13" s="59"/>
      <c r="K13" s="57"/>
    </row>
    <row r="14" spans="2:11" ht="20.25" customHeight="1" x14ac:dyDescent="0.15">
      <c r="B14" s="52">
        <v>44206</v>
      </c>
      <c r="C14" s="53"/>
      <c r="D14" s="60" t="s">
        <v>6</v>
      </c>
      <c r="E14" s="61">
        <v>100</v>
      </c>
      <c r="F14" s="6">
        <f t="shared" si="0"/>
        <v>1</v>
      </c>
      <c r="I14" s="53"/>
      <c r="J14" s="53"/>
      <c r="K14" s="54"/>
    </row>
    <row r="15" spans="2:11" ht="20.25" customHeight="1" x14ac:dyDescent="0.15">
      <c r="B15" s="55"/>
      <c r="C15" s="56"/>
      <c r="D15" s="59"/>
      <c r="E15" s="57"/>
      <c r="F15" s="6">
        <f t="shared" si="0"/>
        <v>1</v>
      </c>
      <c r="I15" s="59"/>
      <c r="J15" s="59"/>
      <c r="K15" s="57"/>
    </row>
    <row r="16" spans="2:11" ht="20.25" customHeight="1" x14ac:dyDescent="0.15">
      <c r="B16" s="52"/>
      <c r="C16" s="53"/>
      <c r="D16" s="60"/>
      <c r="E16" s="54"/>
      <c r="F16" s="6">
        <f t="shared" si="0"/>
        <v>1</v>
      </c>
      <c r="I16" s="53"/>
      <c r="J16" s="53"/>
      <c r="K16" s="54"/>
    </row>
    <row r="17" spans="2:11" ht="20.25" customHeight="1" x14ac:dyDescent="0.15">
      <c r="B17" s="55"/>
      <c r="C17" s="56"/>
      <c r="D17" s="59"/>
      <c r="E17" s="57"/>
      <c r="F17" s="6">
        <f t="shared" si="0"/>
        <v>1</v>
      </c>
      <c r="I17" s="59"/>
      <c r="J17" s="59"/>
      <c r="K17" s="57"/>
    </row>
    <row r="18" spans="2:11" ht="20.25" customHeight="1" x14ac:dyDescent="0.15">
      <c r="B18" s="52"/>
      <c r="C18" s="53"/>
      <c r="D18" s="60"/>
      <c r="E18" s="54"/>
      <c r="F18" s="6">
        <f t="shared" si="0"/>
        <v>1</v>
      </c>
      <c r="I18" s="53"/>
      <c r="J18" s="53"/>
      <c r="K18" s="54"/>
    </row>
    <row r="19" spans="2:11" ht="20.25" customHeight="1" x14ac:dyDescent="0.15">
      <c r="B19" s="55"/>
      <c r="C19" s="56"/>
      <c r="D19" s="59"/>
      <c r="E19" s="57"/>
      <c r="F19" s="6">
        <f t="shared" si="0"/>
        <v>1</v>
      </c>
      <c r="I19" s="59"/>
      <c r="J19" s="59"/>
      <c r="K19" s="57"/>
    </row>
    <row r="20" spans="2:11" ht="20.25" customHeight="1" x14ac:dyDescent="0.15">
      <c r="B20" s="52"/>
      <c r="C20" s="53"/>
      <c r="D20" s="60"/>
      <c r="E20" s="54"/>
      <c r="F20" s="6">
        <f t="shared" si="0"/>
        <v>1</v>
      </c>
      <c r="I20" s="53"/>
      <c r="J20" s="53"/>
      <c r="K20" s="54"/>
    </row>
    <row r="21" spans="2:11" ht="20.25" customHeight="1" x14ac:dyDescent="0.15">
      <c r="B21" s="55"/>
      <c r="C21" s="56"/>
      <c r="D21" s="59"/>
      <c r="E21" s="57"/>
      <c r="F21" s="6">
        <f t="shared" si="0"/>
        <v>1</v>
      </c>
      <c r="I21" s="59"/>
      <c r="J21" s="59"/>
      <c r="K21" s="57"/>
    </row>
    <row r="22" spans="2:11" ht="20.25" customHeight="1" x14ac:dyDescent="0.15">
      <c r="B22" s="52"/>
      <c r="C22" s="53"/>
      <c r="D22" s="60"/>
      <c r="E22" s="54"/>
      <c r="F22" s="6">
        <f t="shared" si="0"/>
        <v>1</v>
      </c>
      <c r="I22" s="53"/>
      <c r="J22" s="53"/>
      <c r="K22" s="54"/>
    </row>
    <row r="23" spans="2:11" ht="20.25" customHeight="1" x14ac:dyDescent="0.15">
      <c r="B23" s="55"/>
      <c r="C23" s="56"/>
      <c r="D23" s="59"/>
      <c r="E23" s="57"/>
      <c r="F23" s="6">
        <f t="shared" si="0"/>
        <v>1</v>
      </c>
    </row>
    <row r="24" spans="2:11" ht="20.25" customHeight="1" x14ac:dyDescent="0.15">
      <c r="B24" s="52"/>
      <c r="C24" s="53"/>
      <c r="D24" s="60"/>
      <c r="E24" s="54"/>
      <c r="F24" s="6">
        <f t="shared" si="0"/>
        <v>1</v>
      </c>
    </row>
    <row r="25" spans="2:11" ht="20.25" customHeight="1" x14ac:dyDescent="0.15">
      <c r="B25" s="55"/>
      <c r="C25" s="56"/>
      <c r="D25" s="59"/>
      <c r="E25" s="57"/>
      <c r="F25" s="6">
        <f t="shared" si="0"/>
        <v>1</v>
      </c>
    </row>
    <row r="26" spans="2:11" ht="20.25" customHeight="1" x14ac:dyDescent="0.15">
      <c r="B26" s="52"/>
      <c r="C26" s="53"/>
      <c r="D26" s="60"/>
      <c r="E26" s="54"/>
      <c r="F26" s="6">
        <f t="shared" si="0"/>
        <v>1</v>
      </c>
    </row>
    <row r="27" spans="2:11" ht="20.25" customHeight="1" x14ac:dyDescent="0.15">
      <c r="B27" s="55"/>
      <c r="C27" s="56"/>
      <c r="D27" s="59"/>
      <c r="E27" s="57"/>
      <c r="F27" s="6">
        <f t="shared" si="0"/>
        <v>1</v>
      </c>
    </row>
    <row r="28" spans="2:11" ht="20.25" customHeight="1" x14ac:dyDescent="0.15">
      <c r="B28" s="52"/>
      <c r="C28" s="53"/>
      <c r="D28" s="60"/>
      <c r="E28" s="54"/>
      <c r="F28" s="6">
        <f t="shared" si="0"/>
        <v>1</v>
      </c>
    </row>
    <row r="29" spans="2:11" ht="20.25" customHeight="1" x14ac:dyDescent="0.15">
      <c r="B29" s="55"/>
      <c r="C29" s="56"/>
      <c r="D29" s="59"/>
      <c r="E29" s="57"/>
      <c r="F29" s="6">
        <f t="shared" si="0"/>
        <v>1</v>
      </c>
    </row>
    <row r="30" spans="2:11" ht="20.25" customHeight="1" x14ac:dyDescent="0.15">
      <c r="B30" s="52"/>
      <c r="C30" s="53"/>
      <c r="D30" s="60"/>
      <c r="E30" s="54"/>
      <c r="F30" s="6">
        <f t="shared" si="0"/>
        <v>1</v>
      </c>
    </row>
    <row r="31" spans="2:11" ht="20.25" customHeight="1" x14ac:dyDescent="0.15">
      <c r="B31" s="55"/>
      <c r="C31" s="56"/>
      <c r="D31" s="59"/>
      <c r="E31" s="57"/>
      <c r="F31" s="6">
        <f t="shared" si="0"/>
        <v>1</v>
      </c>
    </row>
    <row r="32" spans="2:11" ht="20.25" customHeight="1" x14ac:dyDescent="0.15">
      <c r="B32" s="52"/>
      <c r="C32" s="53"/>
      <c r="D32" s="60"/>
      <c r="E32" s="54"/>
      <c r="F32" s="6">
        <f t="shared" si="0"/>
        <v>1</v>
      </c>
    </row>
    <row r="33" spans="2:6" ht="20.25" customHeight="1" x14ac:dyDescent="0.15">
      <c r="B33" s="55"/>
      <c r="C33" s="56"/>
      <c r="D33" s="59"/>
      <c r="E33" s="57"/>
      <c r="F33" s="6">
        <f t="shared" si="0"/>
        <v>1</v>
      </c>
    </row>
    <row r="34" spans="2:6" ht="20.25" customHeight="1" x14ac:dyDescent="0.15">
      <c r="B34" s="52"/>
      <c r="C34" s="53"/>
      <c r="D34" s="60"/>
      <c r="E34" s="54"/>
      <c r="F34" s="6">
        <f t="shared" si="0"/>
        <v>1</v>
      </c>
    </row>
    <row r="35" spans="2:6" ht="20.25" customHeight="1" x14ac:dyDescent="0.15">
      <c r="B35" s="55"/>
      <c r="C35" s="56"/>
      <c r="D35" s="59"/>
      <c r="E35" s="57"/>
      <c r="F35" s="6">
        <f t="shared" si="0"/>
        <v>1</v>
      </c>
    </row>
    <row r="36" spans="2:6" ht="20.25" customHeight="1" x14ac:dyDescent="0.15">
      <c r="B36" s="52"/>
      <c r="C36" s="53"/>
      <c r="D36" s="60"/>
      <c r="E36" s="54"/>
      <c r="F36" s="6">
        <f t="shared" si="0"/>
        <v>1</v>
      </c>
    </row>
    <row r="37" spans="2:6" ht="20.25" customHeight="1" x14ac:dyDescent="0.15">
      <c r="B37" s="55"/>
      <c r="C37" s="56"/>
      <c r="D37" s="59"/>
      <c r="E37" s="57"/>
      <c r="F37" s="6">
        <f t="shared" si="0"/>
        <v>1</v>
      </c>
    </row>
    <row r="38" spans="2:6" ht="20.25" customHeight="1" x14ac:dyDescent="0.15">
      <c r="B38" s="52"/>
      <c r="C38" s="53"/>
      <c r="D38" s="60"/>
      <c r="E38" s="54"/>
      <c r="F38" s="6">
        <f t="shared" si="0"/>
        <v>1</v>
      </c>
    </row>
    <row r="39" spans="2:6" ht="20.25" customHeight="1" x14ac:dyDescent="0.15">
      <c r="B39" s="55"/>
      <c r="C39" s="56"/>
      <c r="D39" s="59"/>
      <c r="E39" s="57"/>
      <c r="F39" s="6">
        <f t="shared" si="0"/>
        <v>1</v>
      </c>
    </row>
    <row r="40" spans="2:6" ht="20.25" customHeight="1" x14ac:dyDescent="0.15">
      <c r="B40" s="52"/>
      <c r="C40" s="53"/>
      <c r="D40" s="60"/>
      <c r="E40" s="54"/>
      <c r="F40" s="6">
        <f t="shared" si="0"/>
        <v>1</v>
      </c>
    </row>
    <row r="41" spans="2:6" ht="20.25" customHeight="1" x14ac:dyDescent="0.15">
      <c r="B41" s="55"/>
      <c r="C41" s="56"/>
      <c r="D41" s="59"/>
      <c r="E41" s="57"/>
      <c r="F41" s="6">
        <f t="shared" si="0"/>
        <v>1</v>
      </c>
    </row>
    <row r="42" spans="2:6" ht="20.25" customHeight="1" x14ac:dyDescent="0.15">
      <c r="B42" s="52"/>
      <c r="C42" s="53"/>
      <c r="D42" s="60"/>
      <c r="E42" s="54"/>
      <c r="F42" s="6">
        <f t="shared" si="0"/>
        <v>1</v>
      </c>
    </row>
    <row r="43" spans="2:6" ht="20" customHeight="1" x14ac:dyDescent="0.15">
      <c r="B43" s="55"/>
      <c r="C43" s="56"/>
      <c r="D43" s="59"/>
      <c r="E43" s="57"/>
      <c r="F43" s="6">
        <f t="shared" si="0"/>
        <v>1</v>
      </c>
    </row>
    <row r="44" spans="2:6" ht="20" customHeight="1" x14ac:dyDescent="0.15">
      <c r="B44" s="52"/>
      <c r="C44" s="53"/>
      <c r="D44" s="60"/>
      <c r="E44" s="54"/>
      <c r="F44" s="6">
        <f t="shared" si="0"/>
        <v>1</v>
      </c>
    </row>
    <row r="45" spans="2:6" ht="20" customHeight="1" x14ac:dyDescent="0.15">
      <c r="B45" s="55"/>
      <c r="C45" s="56"/>
      <c r="D45" s="59"/>
      <c r="E45" s="57"/>
      <c r="F45" s="6">
        <f t="shared" si="0"/>
        <v>1</v>
      </c>
    </row>
    <row r="46" spans="2:6" ht="20" customHeight="1" x14ac:dyDescent="0.15">
      <c r="B46" s="52"/>
      <c r="C46" s="53"/>
      <c r="D46" s="60"/>
      <c r="E46" s="54"/>
      <c r="F46" s="6">
        <f t="shared" si="0"/>
        <v>1</v>
      </c>
    </row>
    <row r="47" spans="2:6" ht="20" customHeight="1" x14ac:dyDescent="0.15">
      <c r="B47" s="55"/>
      <c r="C47" s="56"/>
      <c r="D47" s="59"/>
      <c r="E47" s="57"/>
      <c r="F47" s="6">
        <f t="shared" si="0"/>
        <v>1</v>
      </c>
    </row>
    <row r="48" spans="2:6" ht="20" customHeight="1" x14ac:dyDescent="0.15">
      <c r="B48" s="52"/>
      <c r="C48" s="53"/>
      <c r="D48" s="60"/>
      <c r="E48" s="54"/>
      <c r="F48" s="6">
        <f t="shared" si="0"/>
        <v>1</v>
      </c>
    </row>
    <row r="49" spans="2:6" ht="20" customHeight="1" x14ac:dyDescent="0.15">
      <c r="B49" s="55"/>
      <c r="C49" s="56"/>
      <c r="D49" s="59"/>
      <c r="E49" s="57"/>
      <c r="F49" s="6">
        <f t="shared" si="0"/>
        <v>1</v>
      </c>
    </row>
    <row r="50" spans="2:6" ht="20" customHeight="1" x14ac:dyDescent="0.15">
      <c r="B50" s="52"/>
      <c r="C50" s="53"/>
      <c r="D50" s="60"/>
      <c r="E50" s="54"/>
      <c r="F50" s="6">
        <f t="shared" si="0"/>
        <v>1</v>
      </c>
    </row>
    <row r="51" spans="2:6" ht="20" customHeight="1" x14ac:dyDescent="0.15">
      <c r="B51" s="55"/>
      <c r="C51" s="56"/>
      <c r="D51" s="59"/>
      <c r="E51" s="57"/>
      <c r="F51" s="6">
        <f t="shared" si="0"/>
        <v>1</v>
      </c>
    </row>
    <row r="52" spans="2:6" ht="20" customHeight="1" x14ac:dyDescent="0.15">
      <c r="B52" s="52"/>
      <c r="C52" s="53"/>
      <c r="D52" s="60"/>
      <c r="E52" s="54"/>
      <c r="F52" s="6">
        <f t="shared" si="0"/>
        <v>1</v>
      </c>
    </row>
    <row r="53" spans="2:6" ht="20" customHeight="1" x14ac:dyDescent="0.15">
      <c r="B53" s="55"/>
      <c r="C53" s="56"/>
      <c r="D53" s="59"/>
      <c r="E53" s="57"/>
      <c r="F53" s="6">
        <f t="shared" si="0"/>
        <v>1</v>
      </c>
    </row>
    <row r="54" spans="2:6" ht="20" customHeight="1" x14ac:dyDescent="0.15">
      <c r="B54" s="52"/>
      <c r="C54" s="53"/>
      <c r="D54" s="60"/>
      <c r="E54" s="54"/>
      <c r="F54" s="6">
        <f t="shared" si="0"/>
        <v>1</v>
      </c>
    </row>
    <row r="55" spans="2:6" ht="20" customHeight="1" x14ac:dyDescent="0.15">
      <c r="B55" s="55"/>
      <c r="C55" s="56"/>
      <c r="D55" s="59"/>
      <c r="E55" s="57"/>
      <c r="F55" s="6">
        <f t="shared" si="0"/>
        <v>1</v>
      </c>
    </row>
    <row r="56" spans="2:6" ht="20" customHeight="1" x14ac:dyDescent="0.15">
      <c r="B56" s="52"/>
      <c r="C56" s="53"/>
      <c r="D56" s="60"/>
      <c r="E56" s="54"/>
      <c r="F56" s="6">
        <f t="shared" si="0"/>
        <v>1</v>
      </c>
    </row>
    <row r="57" spans="2:6" ht="20" customHeight="1" x14ac:dyDescent="0.15">
      <c r="B57" s="55"/>
      <c r="C57" s="56"/>
      <c r="D57" s="59"/>
      <c r="E57" s="57"/>
      <c r="F57" s="6">
        <f t="shared" si="0"/>
        <v>1</v>
      </c>
    </row>
    <row r="58" spans="2:6" ht="20" customHeight="1" x14ac:dyDescent="0.15">
      <c r="B58" s="52"/>
      <c r="C58" s="53"/>
      <c r="D58" s="60"/>
      <c r="E58" s="54"/>
      <c r="F58" s="6">
        <f t="shared" si="0"/>
        <v>1</v>
      </c>
    </row>
    <row r="59" spans="2:6" ht="20" customHeight="1" x14ac:dyDescent="0.15">
      <c r="B59" s="55"/>
      <c r="C59" s="56"/>
      <c r="D59" s="59"/>
      <c r="E59" s="57"/>
      <c r="F59" s="6">
        <f t="shared" si="0"/>
        <v>1</v>
      </c>
    </row>
    <row r="60" spans="2:6" ht="20" customHeight="1" x14ac:dyDescent="0.15">
      <c r="B60" s="52"/>
      <c r="C60" s="53"/>
      <c r="D60" s="60"/>
      <c r="E60" s="54"/>
      <c r="F60" s="6">
        <f t="shared" si="0"/>
        <v>1</v>
      </c>
    </row>
    <row r="61" spans="2:6" ht="20" customHeight="1" x14ac:dyDescent="0.15">
      <c r="B61" s="55"/>
      <c r="C61" s="56"/>
      <c r="D61" s="59"/>
      <c r="E61" s="57"/>
      <c r="F61" s="6">
        <f t="shared" si="0"/>
        <v>1</v>
      </c>
    </row>
    <row r="62" spans="2:6" ht="20" customHeight="1" x14ac:dyDescent="0.15">
      <c r="B62" s="52"/>
      <c r="C62" s="53"/>
      <c r="D62" s="60"/>
      <c r="E62" s="54"/>
      <c r="F62" s="6">
        <f t="shared" si="0"/>
        <v>1</v>
      </c>
    </row>
    <row r="63" spans="2:6" ht="20" customHeight="1" x14ac:dyDescent="0.15">
      <c r="B63" s="55"/>
      <c r="C63" s="56"/>
      <c r="D63" s="59"/>
      <c r="E63" s="57"/>
      <c r="F63" s="6">
        <f t="shared" si="0"/>
        <v>1</v>
      </c>
    </row>
    <row r="64" spans="2:6" ht="20" customHeight="1" x14ac:dyDescent="0.15">
      <c r="B64" s="52"/>
      <c r="C64" s="53"/>
      <c r="D64" s="60"/>
      <c r="E64" s="54"/>
      <c r="F64" s="6">
        <f t="shared" si="0"/>
        <v>1</v>
      </c>
    </row>
    <row r="65" spans="2:6" ht="20" customHeight="1" x14ac:dyDescent="0.15">
      <c r="B65" s="55"/>
      <c r="C65" s="56"/>
      <c r="D65" s="59"/>
      <c r="E65" s="57"/>
      <c r="F65" s="6">
        <f t="shared" si="0"/>
        <v>1</v>
      </c>
    </row>
    <row r="66" spans="2:6" ht="20" customHeight="1" x14ac:dyDescent="0.15">
      <c r="B66" s="52"/>
      <c r="C66" s="53"/>
      <c r="D66" s="60"/>
      <c r="E66" s="54"/>
      <c r="F66" s="6">
        <f t="shared" si="0"/>
        <v>1</v>
      </c>
    </row>
    <row r="67" spans="2:6" ht="20" customHeight="1" x14ac:dyDescent="0.15">
      <c r="B67" s="55"/>
      <c r="C67" s="56"/>
      <c r="D67" s="59"/>
      <c r="E67" s="57"/>
      <c r="F67" s="6">
        <f t="shared" ref="F67:F130" si="1">MONTH(B67)</f>
        <v>1</v>
      </c>
    </row>
    <row r="68" spans="2:6" ht="20" customHeight="1" x14ac:dyDescent="0.15">
      <c r="B68" s="52"/>
      <c r="C68" s="53"/>
      <c r="D68" s="60"/>
      <c r="E68" s="54"/>
      <c r="F68" s="6">
        <f t="shared" si="1"/>
        <v>1</v>
      </c>
    </row>
    <row r="69" spans="2:6" ht="20" customHeight="1" x14ac:dyDescent="0.15">
      <c r="B69" s="55"/>
      <c r="C69" s="56"/>
      <c r="D69" s="59"/>
      <c r="E69" s="57"/>
      <c r="F69" s="6">
        <f t="shared" si="1"/>
        <v>1</v>
      </c>
    </row>
    <row r="70" spans="2:6" ht="20" customHeight="1" x14ac:dyDescent="0.15">
      <c r="B70" s="52"/>
      <c r="C70" s="53"/>
      <c r="D70" s="60"/>
      <c r="E70" s="54"/>
      <c r="F70" s="6">
        <f t="shared" si="1"/>
        <v>1</v>
      </c>
    </row>
    <row r="71" spans="2:6" ht="20" customHeight="1" x14ac:dyDescent="0.15">
      <c r="B71" s="55"/>
      <c r="C71" s="56"/>
      <c r="D71" s="59"/>
      <c r="E71" s="57"/>
      <c r="F71" s="6">
        <f t="shared" si="1"/>
        <v>1</v>
      </c>
    </row>
    <row r="72" spans="2:6" ht="20" customHeight="1" x14ac:dyDescent="0.15">
      <c r="B72" s="52"/>
      <c r="C72" s="53"/>
      <c r="D72" s="60"/>
      <c r="E72" s="54"/>
      <c r="F72" s="6">
        <f t="shared" si="1"/>
        <v>1</v>
      </c>
    </row>
    <row r="73" spans="2:6" ht="20" customHeight="1" x14ac:dyDescent="0.15">
      <c r="B73" s="55"/>
      <c r="C73" s="56"/>
      <c r="D73" s="59"/>
      <c r="E73" s="57"/>
      <c r="F73" s="6">
        <f t="shared" si="1"/>
        <v>1</v>
      </c>
    </row>
    <row r="74" spans="2:6" ht="20" customHeight="1" x14ac:dyDescent="0.15">
      <c r="B74" s="52"/>
      <c r="C74" s="53"/>
      <c r="D74" s="60"/>
      <c r="E74" s="54"/>
      <c r="F74" s="6">
        <f t="shared" si="1"/>
        <v>1</v>
      </c>
    </row>
    <row r="75" spans="2:6" ht="20" customHeight="1" x14ac:dyDescent="0.15">
      <c r="B75" s="55"/>
      <c r="C75" s="56"/>
      <c r="D75" s="59"/>
      <c r="E75" s="57"/>
      <c r="F75" s="6">
        <f t="shared" si="1"/>
        <v>1</v>
      </c>
    </row>
    <row r="76" spans="2:6" ht="20" customHeight="1" x14ac:dyDescent="0.15">
      <c r="B76" s="52"/>
      <c r="C76" s="53"/>
      <c r="D76" s="60"/>
      <c r="E76" s="54"/>
      <c r="F76" s="6">
        <f t="shared" si="1"/>
        <v>1</v>
      </c>
    </row>
    <row r="77" spans="2:6" ht="20" customHeight="1" x14ac:dyDescent="0.15">
      <c r="B77" s="55"/>
      <c r="C77" s="56"/>
      <c r="D77" s="59"/>
      <c r="E77" s="57"/>
      <c r="F77" s="6">
        <f t="shared" si="1"/>
        <v>1</v>
      </c>
    </row>
    <row r="78" spans="2:6" ht="20" customHeight="1" x14ac:dyDescent="0.15">
      <c r="B78" s="52"/>
      <c r="C78" s="53"/>
      <c r="D78" s="60"/>
      <c r="E78" s="54"/>
      <c r="F78" s="6">
        <f t="shared" si="1"/>
        <v>1</v>
      </c>
    </row>
    <row r="79" spans="2:6" ht="20" customHeight="1" x14ac:dyDescent="0.15">
      <c r="B79" s="55"/>
      <c r="C79" s="56"/>
      <c r="D79" s="59"/>
      <c r="E79" s="57"/>
      <c r="F79" s="6">
        <f t="shared" si="1"/>
        <v>1</v>
      </c>
    </row>
    <row r="80" spans="2:6" ht="20" customHeight="1" x14ac:dyDescent="0.15">
      <c r="B80" s="52"/>
      <c r="C80" s="53"/>
      <c r="D80" s="60"/>
      <c r="E80" s="54"/>
      <c r="F80" s="6">
        <f t="shared" si="1"/>
        <v>1</v>
      </c>
    </row>
    <row r="81" spans="2:6" ht="20" customHeight="1" x14ac:dyDescent="0.15">
      <c r="B81" s="55"/>
      <c r="C81" s="56"/>
      <c r="D81" s="59"/>
      <c r="E81" s="57"/>
      <c r="F81" s="6">
        <f t="shared" si="1"/>
        <v>1</v>
      </c>
    </row>
    <row r="82" spans="2:6" ht="20" customHeight="1" x14ac:dyDescent="0.15">
      <c r="B82" s="52"/>
      <c r="C82" s="53"/>
      <c r="D82" s="60"/>
      <c r="E82" s="54"/>
      <c r="F82" s="6">
        <f t="shared" si="1"/>
        <v>1</v>
      </c>
    </row>
    <row r="83" spans="2:6" ht="20" customHeight="1" x14ac:dyDescent="0.15">
      <c r="B83" s="55"/>
      <c r="C83" s="56"/>
      <c r="D83" s="59"/>
      <c r="E83" s="57"/>
      <c r="F83" s="6">
        <f t="shared" si="1"/>
        <v>1</v>
      </c>
    </row>
    <row r="84" spans="2:6" ht="20" customHeight="1" x14ac:dyDescent="0.15">
      <c r="B84" s="52"/>
      <c r="C84" s="53"/>
      <c r="D84" s="60"/>
      <c r="E84" s="54"/>
      <c r="F84" s="6">
        <f t="shared" si="1"/>
        <v>1</v>
      </c>
    </row>
    <row r="85" spans="2:6" ht="20" customHeight="1" x14ac:dyDescent="0.15">
      <c r="B85" s="55"/>
      <c r="C85" s="56"/>
      <c r="D85" s="59"/>
      <c r="E85" s="57"/>
      <c r="F85" s="6">
        <f t="shared" si="1"/>
        <v>1</v>
      </c>
    </row>
    <row r="86" spans="2:6" ht="20" customHeight="1" x14ac:dyDescent="0.15">
      <c r="B86" s="52"/>
      <c r="C86" s="53"/>
      <c r="D86" s="60"/>
      <c r="E86" s="54"/>
      <c r="F86" s="6">
        <f t="shared" si="1"/>
        <v>1</v>
      </c>
    </row>
    <row r="87" spans="2:6" ht="20" customHeight="1" x14ac:dyDescent="0.15">
      <c r="B87" s="55"/>
      <c r="C87" s="56"/>
      <c r="D87" s="59"/>
      <c r="E87" s="57"/>
      <c r="F87" s="6">
        <f t="shared" si="1"/>
        <v>1</v>
      </c>
    </row>
    <row r="88" spans="2:6" ht="20" customHeight="1" x14ac:dyDescent="0.15">
      <c r="B88" s="52"/>
      <c r="C88" s="53"/>
      <c r="D88" s="60"/>
      <c r="E88" s="54"/>
      <c r="F88" s="6">
        <f t="shared" si="1"/>
        <v>1</v>
      </c>
    </row>
    <row r="89" spans="2:6" ht="20" customHeight="1" x14ac:dyDescent="0.15">
      <c r="B89" s="55"/>
      <c r="C89" s="56"/>
      <c r="D89" s="59"/>
      <c r="E89" s="57"/>
      <c r="F89" s="6">
        <f t="shared" si="1"/>
        <v>1</v>
      </c>
    </row>
    <row r="90" spans="2:6" ht="20" customHeight="1" x14ac:dyDescent="0.15">
      <c r="B90" s="52"/>
      <c r="C90" s="53"/>
      <c r="D90" s="60"/>
      <c r="E90" s="54"/>
      <c r="F90" s="6">
        <f t="shared" si="1"/>
        <v>1</v>
      </c>
    </row>
    <row r="91" spans="2:6" ht="20" customHeight="1" x14ac:dyDescent="0.15">
      <c r="B91" s="55"/>
      <c r="C91" s="56"/>
      <c r="D91" s="59"/>
      <c r="E91" s="57"/>
      <c r="F91" s="6">
        <f t="shared" si="1"/>
        <v>1</v>
      </c>
    </row>
    <row r="92" spans="2:6" ht="20" customHeight="1" x14ac:dyDescent="0.15">
      <c r="B92" s="52"/>
      <c r="C92" s="53"/>
      <c r="D92" s="60"/>
      <c r="E92" s="54"/>
      <c r="F92" s="6">
        <f t="shared" si="1"/>
        <v>1</v>
      </c>
    </row>
    <row r="93" spans="2:6" ht="20" customHeight="1" x14ac:dyDescent="0.15">
      <c r="B93" s="55"/>
      <c r="C93" s="56"/>
      <c r="D93" s="59"/>
      <c r="E93" s="57"/>
      <c r="F93" s="6">
        <f t="shared" si="1"/>
        <v>1</v>
      </c>
    </row>
    <row r="94" spans="2:6" ht="20" customHeight="1" x14ac:dyDescent="0.15">
      <c r="B94" s="52"/>
      <c r="C94" s="53"/>
      <c r="D94" s="60"/>
      <c r="E94" s="54"/>
      <c r="F94" s="6">
        <f t="shared" si="1"/>
        <v>1</v>
      </c>
    </row>
    <row r="95" spans="2:6" ht="20" customHeight="1" x14ac:dyDescent="0.15">
      <c r="B95" s="55"/>
      <c r="C95" s="56"/>
      <c r="D95" s="59"/>
      <c r="E95" s="57"/>
      <c r="F95" s="6">
        <f t="shared" si="1"/>
        <v>1</v>
      </c>
    </row>
    <row r="96" spans="2:6" ht="20" customHeight="1" x14ac:dyDescent="0.15">
      <c r="B96" s="52"/>
      <c r="C96" s="53"/>
      <c r="D96" s="60"/>
      <c r="E96" s="54"/>
      <c r="F96" s="6">
        <f t="shared" si="1"/>
        <v>1</v>
      </c>
    </row>
    <row r="97" spans="2:6" ht="20" customHeight="1" x14ac:dyDescent="0.15">
      <c r="B97" s="55"/>
      <c r="C97" s="56"/>
      <c r="D97" s="59"/>
      <c r="E97" s="57"/>
      <c r="F97" s="6">
        <f t="shared" si="1"/>
        <v>1</v>
      </c>
    </row>
    <row r="98" spans="2:6" ht="20" customHeight="1" x14ac:dyDescent="0.15">
      <c r="B98" s="52"/>
      <c r="C98" s="53"/>
      <c r="D98" s="60"/>
      <c r="E98" s="54"/>
      <c r="F98" s="6">
        <f t="shared" si="1"/>
        <v>1</v>
      </c>
    </row>
    <row r="99" spans="2:6" ht="20" customHeight="1" x14ac:dyDescent="0.15">
      <c r="B99" s="55"/>
      <c r="C99" s="56"/>
      <c r="D99" s="59"/>
      <c r="E99" s="57"/>
      <c r="F99" s="6">
        <f t="shared" si="1"/>
        <v>1</v>
      </c>
    </row>
    <row r="100" spans="2:6" ht="20" customHeight="1" x14ac:dyDescent="0.15">
      <c r="B100" s="52"/>
      <c r="C100" s="53"/>
      <c r="D100" s="60"/>
      <c r="E100" s="54"/>
      <c r="F100" s="6">
        <f t="shared" si="1"/>
        <v>1</v>
      </c>
    </row>
    <row r="101" spans="2:6" ht="20" customHeight="1" x14ac:dyDescent="0.15">
      <c r="B101" s="55"/>
      <c r="C101" s="56"/>
      <c r="D101" s="59"/>
      <c r="E101" s="57"/>
      <c r="F101" s="6">
        <f t="shared" si="1"/>
        <v>1</v>
      </c>
    </row>
    <row r="102" spans="2:6" ht="20" customHeight="1" x14ac:dyDescent="0.15">
      <c r="B102" s="52"/>
      <c r="C102" s="53"/>
      <c r="D102" s="60"/>
      <c r="E102" s="54"/>
      <c r="F102" s="6">
        <f t="shared" si="1"/>
        <v>1</v>
      </c>
    </row>
    <row r="103" spans="2:6" ht="20" customHeight="1" x14ac:dyDescent="0.15">
      <c r="B103" s="55"/>
      <c r="C103" s="56"/>
      <c r="D103" s="59"/>
      <c r="E103" s="57"/>
      <c r="F103" s="6">
        <f t="shared" si="1"/>
        <v>1</v>
      </c>
    </row>
    <row r="104" spans="2:6" ht="20" customHeight="1" x14ac:dyDescent="0.15">
      <c r="B104" s="52"/>
      <c r="C104" s="53"/>
      <c r="D104" s="60"/>
      <c r="E104" s="54"/>
      <c r="F104" s="6">
        <f t="shared" si="1"/>
        <v>1</v>
      </c>
    </row>
    <row r="105" spans="2:6" ht="20" customHeight="1" x14ac:dyDescent="0.15">
      <c r="B105" s="55"/>
      <c r="C105" s="56"/>
      <c r="D105" s="59"/>
      <c r="E105" s="57"/>
      <c r="F105" s="6">
        <f t="shared" si="1"/>
        <v>1</v>
      </c>
    </row>
    <row r="106" spans="2:6" ht="20" customHeight="1" x14ac:dyDescent="0.15">
      <c r="B106" s="52"/>
      <c r="C106" s="53"/>
      <c r="D106" s="60"/>
      <c r="E106" s="54"/>
      <c r="F106" s="6">
        <f t="shared" si="1"/>
        <v>1</v>
      </c>
    </row>
    <row r="107" spans="2:6" ht="20" customHeight="1" x14ac:dyDescent="0.15">
      <c r="B107" s="55"/>
      <c r="C107" s="56"/>
      <c r="D107" s="59"/>
      <c r="E107" s="57"/>
      <c r="F107" s="6">
        <f t="shared" si="1"/>
        <v>1</v>
      </c>
    </row>
    <row r="108" spans="2:6" ht="20" customHeight="1" x14ac:dyDescent="0.15">
      <c r="B108" s="52"/>
      <c r="C108" s="53"/>
      <c r="D108" s="60"/>
      <c r="E108" s="54"/>
      <c r="F108" s="6">
        <f t="shared" si="1"/>
        <v>1</v>
      </c>
    </row>
    <row r="109" spans="2:6" ht="20" customHeight="1" x14ac:dyDescent="0.15">
      <c r="B109" s="55"/>
      <c r="C109" s="56"/>
      <c r="D109" s="59"/>
      <c r="E109" s="57"/>
      <c r="F109" s="6">
        <f t="shared" si="1"/>
        <v>1</v>
      </c>
    </row>
    <row r="110" spans="2:6" ht="20" customHeight="1" x14ac:dyDescent="0.15">
      <c r="B110" s="52"/>
      <c r="C110" s="53"/>
      <c r="D110" s="60"/>
      <c r="E110" s="54"/>
      <c r="F110" s="6">
        <f t="shared" si="1"/>
        <v>1</v>
      </c>
    </row>
    <row r="111" spans="2:6" ht="20" customHeight="1" x14ac:dyDescent="0.15">
      <c r="B111" s="55"/>
      <c r="C111" s="56"/>
      <c r="D111" s="59"/>
      <c r="E111" s="57"/>
      <c r="F111" s="6">
        <f t="shared" si="1"/>
        <v>1</v>
      </c>
    </row>
    <row r="112" spans="2:6" ht="20" customHeight="1" x14ac:dyDescent="0.15">
      <c r="B112" s="52"/>
      <c r="C112" s="53"/>
      <c r="D112" s="60"/>
      <c r="E112" s="54"/>
      <c r="F112" s="6">
        <f t="shared" si="1"/>
        <v>1</v>
      </c>
    </row>
    <row r="113" spans="2:6" ht="20" customHeight="1" x14ac:dyDescent="0.15">
      <c r="B113" s="55"/>
      <c r="C113" s="56"/>
      <c r="D113" s="59"/>
      <c r="E113" s="57"/>
      <c r="F113" s="6">
        <f t="shared" si="1"/>
        <v>1</v>
      </c>
    </row>
    <row r="114" spans="2:6" ht="20" customHeight="1" x14ac:dyDescent="0.15">
      <c r="B114" s="52"/>
      <c r="C114" s="53"/>
      <c r="D114" s="60"/>
      <c r="E114" s="54"/>
      <c r="F114" s="6">
        <f t="shared" si="1"/>
        <v>1</v>
      </c>
    </row>
    <row r="115" spans="2:6" ht="20" customHeight="1" x14ac:dyDescent="0.15">
      <c r="B115" s="55"/>
      <c r="C115" s="56"/>
      <c r="D115" s="59"/>
      <c r="E115" s="57"/>
      <c r="F115" s="6">
        <f t="shared" si="1"/>
        <v>1</v>
      </c>
    </row>
    <row r="116" spans="2:6" ht="20" customHeight="1" x14ac:dyDescent="0.15">
      <c r="B116" s="52"/>
      <c r="C116" s="53"/>
      <c r="D116" s="60"/>
      <c r="E116" s="54"/>
      <c r="F116" s="6">
        <f t="shared" si="1"/>
        <v>1</v>
      </c>
    </row>
    <row r="117" spans="2:6" ht="20" customHeight="1" x14ac:dyDescent="0.15">
      <c r="B117" s="55"/>
      <c r="C117" s="56"/>
      <c r="D117" s="59"/>
      <c r="E117" s="57"/>
      <c r="F117" s="6">
        <f t="shared" si="1"/>
        <v>1</v>
      </c>
    </row>
    <row r="118" spans="2:6" ht="20" customHeight="1" x14ac:dyDescent="0.15">
      <c r="B118" s="52"/>
      <c r="C118" s="53"/>
      <c r="D118" s="60"/>
      <c r="E118" s="54"/>
      <c r="F118" s="6">
        <f t="shared" si="1"/>
        <v>1</v>
      </c>
    </row>
    <row r="119" spans="2:6" ht="20" customHeight="1" x14ac:dyDescent="0.15">
      <c r="B119" s="55"/>
      <c r="C119" s="56"/>
      <c r="D119" s="59"/>
      <c r="E119" s="57"/>
      <c r="F119" s="6">
        <f t="shared" si="1"/>
        <v>1</v>
      </c>
    </row>
    <row r="120" spans="2:6" ht="20" customHeight="1" x14ac:dyDescent="0.15">
      <c r="B120" s="52"/>
      <c r="C120" s="53"/>
      <c r="D120" s="60"/>
      <c r="E120" s="54"/>
      <c r="F120" s="6">
        <f t="shared" si="1"/>
        <v>1</v>
      </c>
    </row>
    <row r="121" spans="2:6" ht="20" customHeight="1" x14ac:dyDescent="0.15">
      <c r="B121" s="55"/>
      <c r="C121" s="56"/>
      <c r="D121" s="59"/>
      <c r="E121" s="57"/>
      <c r="F121" s="6">
        <f t="shared" si="1"/>
        <v>1</v>
      </c>
    </row>
    <row r="122" spans="2:6" ht="20" customHeight="1" x14ac:dyDescent="0.15">
      <c r="B122" s="52"/>
      <c r="C122" s="53"/>
      <c r="D122" s="60"/>
      <c r="E122" s="54"/>
      <c r="F122" s="6">
        <f t="shared" si="1"/>
        <v>1</v>
      </c>
    </row>
    <row r="123" spans="2:6" ht="20" customHeight="1" x14ac:dyDescent="0.15">
      <c r="B123" s="55"/>
      <c r="C123" s="56"/>
      <c r="D123" s="59"/>
      <c r="E123" s="57"/>
      <c r="F123" s="6">
        <f t="shared" si="1"/>
        <v>1</v>
      </c>
    </row>
    <row r="124" spans="2:6" ht="20" customHeight="1" x14ac:dyDescent="0.15">
      <c r="B124" s="52"/>
      <c r="C124" s="53"/>
      <c r="D124" s="60"/>
      <c r="E124" s="54"/>
      <c r="F124" s="6">
        <f t="shared" si="1"/>
        <v>1</v>
      </c>
    </row>
    <row r="125" spans="2:6" ht="20" customHeight="1" x14ac:dyDescent="0.15">
      <c r="B125" s="55"/>
      <c r="C125" s="56"/>
      <c r="D125" s="59"/>
      <c r="E125" s="57"/>
      <c r="F125" s="6">
        <f t="shared" si="1"/>
        <v>1</v>
      </c>
    </row>
    <row r="126" spans="2:6" ht="20" customHeight="1" x14ac:dyDescent="0.15">
      <c r="B126" s="52"/>
      <c r="C126" s="53"/>
      <c r="D126" s="60"/>
      <c r="E126" s="54"/>
      <c r="F126" s="6">
        <f t="shared" si="1"/>
        <v>1</v>
      </c>
    </row>
    <row r="127" spans="2:6" ht="20" customHeight="1" x14ac:dyDescent="0.15">
      <c r="B127" s="55"/>
      <c r="C127" s="56"/>
      <c r="D127" s="59"/>
      <c r="E127" s="57"/>
      <c r="F127" s="6">
        <f t="shared" si="1"/>
        <v>1</v>
      </c>
    </row>
    <row r="128" spans="2:6" ht="20" customHeight="1" x14ac:dyDescent="0.15">
      <c r="B128" s="52"/>
      <c r="C128" s="53"/>
      <c r="D128" s="60"/>
      <c r="E128" s="54"/>
      <c r="F128" s="6">
        <f t="shared" si="1"/>
        <v>1</v>
      </c>
    </row>
    <row r="129" spans="2:6" ht="20" customHeight="1" x14ac:dyDescent="0.15">
      <c r="B129" s="55"/>
      <c r="C129" s="56"/>
      <c r="D129" s="59"/>
      <c r="E129" s="57"/>
      <c r="F129" s="6">
        <f t="shared" si="1"/>
        <v>1</v>
      </c>
    </row>
    <row r="130" spans="2:6" ht="20" customHeight="1" x14ac:dyDescent="0.15">
      <c r="B130" s="52"/>
      <c r="C130" s="53"/>
      <c r="D130" s="60"/>
      <c r="E130" s="54"/>
      <c r="F130" s="6">
        <f t="shared" si="1"/>
        <v>1</v>
      </c>
    </row>
    <row r="131" spans="2:6" ht="20" customHeight="1" x14ac:dyDescent="0.15">
      <c r="B131" s="55"/>
      <c r="C131" s="56"/>
      <c r="D131" s="59"/>
      <c r="E131" s="57"/>
      <c r="F131" s="6">
        <f t="shared" ref="F131:F194" si="2">MONTH(B131)</f>
        <v>1</v>
      </c>
    </row>
    <row r="132" spans="2:6" ht="20" customHeight="1" x14ac:dyDescent="0.15">
      <c r="B132" s="52"/>
      <c r="C132" s="53"/>
      <c r="D132" s="60"/>
      <c r="E132" s="54"/>
      <c r="F132" s="6">
        <f t="shared" si="2"/>
        <v>1</v>
      </c>
    </row>
    <row r="133" spans="2:6" ht="20" customHeight="1" x14ac:dyDescent="0.15">
      <c r="B133" s="55"/>
      <c r="C133" s="56"/>
      <c r="D133" s="59"/>
      <c r="E133" s="57"/>
      <c r="F133" s="6">
        <f t="shared" si="2"/>
        <v>1</v>
      </c>
    </row>
    <row r="134" spans="2:6" ht="20" customHeight="1" x14ac:dyDescent="0.15">
      <c r="B134" s="52"/>
      <c r="C134" s="53"/>
      <c r="D134" s="60"/>
      <c r="E134" s="54"/>
      <c r="F134" s="6">
        <f t="shared" si="2"/>
        <v>1</v>
      </c>
    </row>
    <row r="135" spans="2:6" ht="20" customHeight="1" x14ac:dyDescent="0.15">
      <c r="B135" s="55"/>
      <c r="C135" s="56"/>
      <c r="D135" s="59"/>
      <c r="E135" s="57"/>
      <c r="F135" s="6">
        <f t="shared" si="2"/>
        <v>1</v>
      </c>
    </row>
    <row r="136" spans="2:6" ht="20" customHeight="1" x14ac:dyDescent="0.15">
      <c r="B136" s="52"/>
      <c r="C136" s="53"/>
      <c r="D136" s="60"/>
      <c r="E136" s="54"/>
      <c r="F136" s="6">
        <f t="shared" si="2"/>
        <v>1</v>
      </c>
    </row>
    <row r="137" spans="2:6" ht="20" customHeight="1" x14ac:dyDescent="0.15">
      <c r="B137" s="55"/>
      <c r="C137" s="56"/>
      <c r="D137" s="59"/>
      <c r="E137" s="57"/>
      <c r="F137" s="6">
        <f t="shared" si="2"/>
        <v>1</v>
      </c>
    </row>
    <row r="138" spans="2:6" ht="20" customHeight="1" x14ac:dyDescent="0.15">
      <c r="B138" s="52"/>
      <c r="C138" s="53"/>
      <c r="D138" s="60"/>
      <c r="E138" s="54"/>
      <c r="F138" s="6">
        <f t="shared" si="2"/>
        <v>1</v>
      </c>
    </row>
    <row r="139" spans="2:6" ht="20" customHeight="1" x14ac:dyDescent="0.15">
      <c r="B139" s="55"/>
      <c r="C139" s="56"/>
      <c r="D139" s="59"/>
      <c r="E139" s="57"/>
      <c r="F139" s="6">
        <f t="shared" si="2"/>
        <v>1</v>
      </c>
    </row>
    <row r="140" spans="2:6" ht="20" customHeight="1" x14ac:dyDescent="0.15">
      <c r="B140" s="52"/>
      <c r="C140" s="53"/>
      <c r="D140" s="60"/>
      <c r="E140" s="54"/>
      <c r="F140" s="6">
        <f t="shared" si="2"/>
        <v>1</v>
      </c>
    </row>
    <row r="141" spans="2:6" ht="20" customHeight="1" x14ac:dyDescent="0.15">
      <c r="B141" s="55"/>
      <c r="C141" s="56"/>
      <c r="D141" s="59"/>
      <c r="E141" s="57"/>
      <c r="F141" s="6">
        <f t="shared" si="2"/>
        <v>1</v>
      </c>
    </row>
    <row r="142" spans="2:6" ht="20" customHeight="1" x14ac:dyDescent="0.15">
      <c r="B142" s="52"/>
      <c r="C142" s="53"/>
      <c r="D142" s="60"/>
      <c r="E142" s="54"/>
      <c r="F142" s="6">
        <f t="shared" si="2"/>
        <v>1</v>
      </c>
    </row>
    <row r="143" spans="2:6" ht="20" customHeight="1" x14ac:dyDescent="0.15">
      <c r="B143" s="55"/>
      <c r="C143" s="56"/>
      <c r="D143" s="59"/>
      <c r="E143" s="57"/>
      <c r="F143" s="6">
        <f t="shared" si="2"/>
        <v>1</v>
      </c>
    </row>
    <row r="144" spans="2:6" ht="20" customHeight="1" x14ac:dyDescent="0.15">
      <c r="B144" s="52"/>
      <c r="C144" s="53"/>
      <c r="D144" s="60"/>
      <c r="E144" s="54"/>
      <c r="F144" s="6">
        <f t="shared" si="2"/>
        <v>1</v>
      </c>
    </row>
    <row r="145" spans="2:6" ht="20" customHeight="1" x14ac:dyDescent="0.15">
      <c r="B145" s="55"/>
      <c r="C145" s="56"/>
      <c r="D145" s="59"/>
      <c r="E145" s="57"/>
      <c r="F145" s="6">
        <f t="shared" si="2"/>
        <v>1</v>
      </c>
    </row>
    <row r="146" spans="2:6" ht="20" customHeight="1" x14ac:dyDescent="0.15">
      <c r="B146" s="52"/>
      <c r="C146" s="53"/>
      <c r="D146" s="60"/>
      <c r="E146" s="54"/>
      <c r="F146" s="6">
        <f t="shared" si="2"/>
        <v>1</v>
      </c>
    </row>
    <row r="147" spans="2:6" ht="20" customHeight="1" x14ac:dyDescent="0.15">
      <c r="B147" s="55"/>
      <c r="C147" s="56"/>
      <c r="D147" s="59"/>
      <c r="E147" s="57"/>
      <c r="F147" s="6">
        <f t="shared" si="2"/>
        <v>1</v>
      </c>
    </row>
    <row r="148" spans="2:6" ht="20" customHeight="1" x14ac:dyDescent="0.15">
      <c r="B148" s="52"/>
      <c r="C148" s="53"/>
      <c r="D148" s="60"/>
      <c r="E148" s="54"/>
      <c r="F148" s="6">
        <f t="shared" si="2"/>
        <v>1</v>
      </c>
    </row>
    <row r="149" spans="2:6" ht="20" customHeight="1" x14ac:dyDescent="0.15">
      <c r="B149" s="55"/>
      <c r="C149" s="56"/>
      <c r="D149" s="59"/>
      <c r="E149" s="57"/>
      <c r="F149" s="6">
        <f t="shared" si="2"/>
        <v>1</v>
      </c>
    </row>
    <row r="150" spans="2:6" ht="20" customHeight="1" x14ac:dyDescent="0.15">
      <c r="B150" s="52"/>
      <c r="C150" s="53"/>
      <c r="D150" s="60"/>
      <c r="E150" s="54"/>
      <c r="F150" s="6">
        <f t="shared" si="2"/>
        <v>1</v>
      </c>
    </row>
    <row r="151" spans="2:6" ht="20" customHeight="1" x14ac:dyDescent="0.15">
      <c r="B151" s="55"/>
      <c r="C151" s="56"/>
      <c r="D151" s="59"/>
      <c r="E151" s="57"/>
      <c r="F151" s="6">
        <f t="shared" si="2"/>
        <v>1</v>
      </c>
    </row>
    <row r="152" spans="2:6" ht="20" customHeight="1" x14ac:dyDescent="0.15">
      <c r="B152" s="52"/>
      <c r="C152" s="53"/>
      <c r="D152" s="60"/>
      <c r="E152" s="54"/>
      <c r="F152" s="6">
        <f t="shared" si="2"/>
        <v>1</v>
      </c>
    </row>
    <row r="153" spans="2:6" ht="20" customHeight="1" x14ac:dyDescent="0.15">
      <c r="B153" s="55"/>
      <c r="C153" s="56"/>
      <c r="D153" s="59"/>
      <c r="E153" s="57"/>
      <c r="F153" s="6">
        <f t="shared" si="2"/>
        <v>1</v>
      </c>
    </row>
    <row r="154" spans="2:6" ht="20" customHeight="1" x14ac:dyDescent="0.15">
      <c r="B154" s="52"/>
      <c r="C154" s="53"/>
      <c r="D154" s="60"/>
      <c r="E154" s="54"/>
      <c r="F154" s="6">
        <f t="shared" si="2"/>
        <v>1</v>
      </c>
    </row>
    <row r="155" spans="2:6" ht="20" customHeight="1" x14ac:dyDescent="0.15">
      <c r="B155" s="55"/>
      <c r="C155" s="56"/>
      <c r="D155" s="59"/>
      <c r="E155" s="57"/>
      <c r="F155" s="6">
        <f t="shared" si="2"/>
        <v>1</v>
      </c>
    </row>
    <row r="156" spans="2:6" ht="20" customHeight="1" x14ac:dyDescent="0.15">
      <c r="B156" s="52"/>
      <c r="C156" s="53"/>
      <c r="D156" s="60"/>
      <c r="E156" s="54"/>
      <c r="F156" s="6">
        <f t="shared" si="2"/>
        <v>1</v>
      </c>
    </row>
    <row r="157" spans="2:6" ht="20" customHeight="1" x14ac:dyDescent="0.15">
      <c r="B157" s="55"/>
      <c r="C157" s="56"/>
      <c r="D157" s="59"/>
      <c r="E157" s="57"/>
      <c r="F157" s="6">
        <f t="shared" si="2"/>
        <v>1</v>
      </c>
    </row>
    <row r="158" spans="2:6" ht="20" customHeight="1" x14ac:dyDescent="0.15">
      <c r="B158" s="52"/>
      <c r="C158" s="53"/>
      <c r="D158" s="60"/>
      <c r="E158" s="54"/>
      <c r="F158" s="6">
        <f t="shared" si="2"/>
        <v>1</v>
      </c>
    </row>
    <row r="159" spans="2:6" ht="20" customHeight="1" x14ac:dyDescent="0.15">
      <c r="B159" s="55"/>
      <c r="C159" s="56"/>
      <c r="D159" s="59"/>
      <c r="E159" s="57"/>
      <c r="F159" s="6">
        <f t="shared" si="2"/>
        <v>1</v>
      </c>
    </row>
    <row r="160" spans="2:6" ht="20" customHeight="1" x14ac:dyDescent="0.15">
      <c r="B160" s="52"/>
      <c r="C160" s="53"/>
      <c r="D160" s="60"/>
      <c r="E160" s="54"/>
      <c r="F160" s="6">
        <f t="shared" si="2"/>
        <v>1</v>
      </c>
    </row>
    <row r="161" spans="2:6" ht="20" customHeight="1" x14ac:dyDescent="0.15">
      <c r="B161" s="55"/>
      <c r="C161" s="56"/>
      <c r="D161" s="59"/>
      <c r="E161" s="57"/>
      <c r="F161" s="6">
        <f t="shared" si="2"/>
        <v>1</v>
      </c>
    </row>
    <row r="162" spans="2:6" ht="20" customHeight="1" x14ac:dyDescent="0.15">
      <c r="B162" s="52"/>
      <c r="C162" s="53"/>
      <c r="D162" s="60"/>
      <c r="E162" s="54"/>
      <c r="F162" s="6">
        <f t="shared" si="2"/>
        <v>1</v>
      </c>
    </row>
    <row r="163" spans="2:6" ht="20" customHeight="1" x14ac:dyDescent="0.15">
      <c r="B163" s="55"/>
      <c r="C163" s="56"/>
      <c r="D163" s="59"/>
      <c r="E163" s="57"/>
      <c r="F163" s="6">
        <f t="shared" si="2"/>
        <v>1</v>
      </c>
    </row>
    <row r="164" spans="2:6" ht="20" customHeight="1" x14ac:dyDescent="0.15">
      <c r="B164" s="52"/>
      <c r="C164" s="53"/>
      <c r="D164" s="60"/>
      <c r="E164" s="54"/>
      <c r="F164" s="6">
        <f t="shared" si="2"/>
        <v>1</v>
      </c>
    </row>
    <row r="165" spans="2:6" ht="20" customHeight="1" x14ac:dyDescent="0.15">
      <c r="B165" s="55"/>
      <c r="C165" s="56"/>
      <c r="D165" s="59"/>
      <c r="E165" s="57"/>
      <c r="F165" s="6">
        <f t="shared" si="2"/>
        <v>1</v>
      </c>
    </row>
    <row r="166" spans="2:6" ht="20" customHeight="1" x14ac:dyDescent="0.15">
      <c r="B166" s="52"/>
      <c r="C166" s="53"/>
      <c r="D166" s="60"/>
      <c r="E166" s="54"/>
      <c r="F166" s="6">
        <f t="shared" si="2"/>
        <v>1</v>
      </c>
    </row>
    <row r="167" spans="2:6" ht="20" customHeight="1" x14ac:dyDescent="0.15">
      <c r="B167" s="55"/>
      <c r="C167" s="56"/>
      <c r="D167" s="59"/>
      <c r="E167" s="57"/>
      <c r="F167" s="6">
        <f t="shared" si="2"/>
        <v>1</v>
      </c>
    </row>
    <row r="168" spans="2:6" ht="20" customHeight="1" x14ac:dyDescent="0.15">
      <c r="B168" s="52"/>
      <c r="C168" s="53"/>
      <c r="D168" s="60"/>
      <c r="E168" s="54"/>
      <c r="F168" s="6">
        <f t="shared" si="2"/>
        <v>1</v>
      </c>
    </row>
    <row r="169" spans="2:6" ht="20" customHeight="1" x14ac:dyDescent="0.15">
      <c r="B169" s="55"/>
      <c r="C169" s="56"/>
      <c r="D169" s="59"/>
      <c r="E169" s="57"/>
      <c r="F169" s="6">
        <f t="shared" si="2"/>
        <v>1</v>
      </c>
    </row>
    <row r="170" spans="2:6" ht="20" customHeight="1" x14ac:dyDescent="0.15">
      <c r="B170" s="52"/>
      <c r="C170" s="53"/>
      <c r="D170" s="60"/>
      <c r="E170" s="54"/>
      <c r="F170" s="6">
        <f t="shared" si="2"/>
        <v>1</v>
      </c>
    </row>
    <row r="171" spans="2:6" ht="20" customHeight="1" x14ac:dyDescent="0.15">
      <c r="B171" s="55"/>
      <c r="C171" s="56"/>
      <c r="D171" s="59"/>
      <c r="E171" s="57"/>
      <c r="F171" s="6">
        <f t="shared" si="2"/>
        <v>1</v>
      </c>
    </row>
    <row r="172" spans="2:6" ht="20" customHeight="1" x14ac:dyDescent="0.15">
      <c r="B172" s="52"/>
      <c r="C172" s="53"/>
      <c r="D172" s="60"/>
      <c r="E172" s="54"/>
      <c r="F172" s="6">
        <f t="shared" si="2"/>
        <v>1</v>
      </c>
    </row>
    <row r="173" spans="2:6" ht="20" customHeight="1" x14ac:dyDescent="0.15">
      <c r="B173" s="55"/>
      <c r="C173" s="56"/>
      <c r="D173" s="59"/>
      <c r="E173" s="57"/>
      <c r="F173" s="6">
        <f t="shared" si="2"/>
        <v>1</v>
      </c>
    </row>
    <row r="174" spans="2:6" ht="20" customHeight="1" x14ac:dyDescent="0.15">
      <c r="B174" s="52"/>
      <c r="C174" s="53"/>
      <c r="D174" s="60"/>
      <c r="E174" s="54"/>
      <c r="F174" s="6">
        <f t="shared" si="2"/>
        <v>1</v>
      </c>
    </row>
    <row r="175" spans="2:6" ht="20" customHeight="1" x14ac:dyDescent="0.15">
      <c r="B175" s="55"/>
      <c r="C175" s="56"/>
      <c r="D175" s="59"/>
      <c r="E175" s="57"/>
      <c r="F175" s="6">
        <f t="shared" si="2"/>
        <v>1</v>
      </c>
    </row>
    <row r="176" spans="2:6" ht="20" customHeight="1" x14ac:dyDescent="0.15">
      <c r="B176" s="52"/>
      <c r="C176" s="53"/>
      <c r="D176" s="60"/>
      <c r="E176" s="54"/>
      <c r="F176" s="6">
        <f t="shared" si="2"/>
        <v>1</v>
      </c>
    </row>
    <row r="177" spans="2:6" ht="20" customHeight="1" x14ac:dyDescent="0.15">
      <c r="B177" s="55"/>
      <c r="C177" s="56"/>
      <c r="D177" s="59"/>
      <c r="E177" s="57"/>
      <c r="F177" s="6">
        <f t="shared" si="2"/>
        <v>1</v>
      </c>
    </row>
    <row r="178" spans="2:6" ht="20" customHeight="1" x14ac:dyDescent="0.15">
      <c r="B178" s="52"/>
      <c r="C178" s="53"/>
      <c r="D178" s="60"/>
      <c r="E178" s="54"/>
      <c r="F178" s="6">
        <f t="shared" si="2"/>
        <v>1</v>
      </c>
    </row>
    <row r="179" spans="2:6" ht="20" customHeight="1" x14ac:dyDescent="0.15">
      <c r="B179" s="55"/>
      <c r="C179" s="56"/>
      <c r="D179" s="59"/>
      <c r="E179" s="57"/>
      <c r="F179" s="6">
        <f t="shared" si="2"/>
        <v>1</v>
      </c>
    </row>
    <row r="180" spans="2:6" ht="20" customHeight="1" x14ac:dyDescent="0.15">
      <c r="B180" s="52"/>
      <c r="C180" s="53"/>
      <c r="D180" s="60"/>
      <c r="E180" s="54"/>
      <c r="F180" s="6">
        <f t="shared" si="2"/>
        <v>1</v>
      </c>
    </row>
    <row r="181" spans="2:6" ht="20" customHeight="1" x14ac:dyDescent="0.15">
      <c r="B181" s="55"/>
      <c r="C181" s="56"/>
      <c r="D181" s="59"/>
      <c r="E181" s="57"/>
      <c r="F181" s="6">
        <f t="shared" si="2"/>
        <v>1</v>
      </c>
    </row>
    <row r="182" spans="2:6" ht="20" customHeight="1" x14ac:dyDescent="0.15">
      <c r="B182" s="52"/>
      <c r="C182" s="53"/>
      <c r="D182" s="60"/>
      <c r="E182" s="54"/>
      <c r="F182" s="6">
        <f t="shared" si="2"/>
        <v>1</v>
      </c>
    </row>
    <row r="183" spans="2:6" ht="20" customHeight="1" x14ac:dyDescent="0.15">
      <c r="B183" s="55"/>
      <c r="C183" s="56"/>
      <c r="D183" s="59"/>
      <c r="E183" s="57"/>
      <c r="F183" s="6">
        <f t="shared" si="2"/>
        <v>1</v>
      </c>
    </row>
    <row r="184" spans="2:6" ht="20" customHeight="1" x14ac:dyDescent="0.15">
      <c r="B184" s="52"/>
      <c r="C184" s="53"/>
      <c r="D184" s="60"/>
      <c r="E184" s="54"/>
      <c r="F184" s="6">
        <f t="shared" si="2"/>
        <v>1</v>
      </c>
    </row>
    <row r="185" spans="2:6" ht="20" customHeight="1" x14ac:dyDescent="0.15">
      <c r="B185" s="55"/>
      <c r="C185" s="56"/>
      <c r="D185" s="59"/>
      <c r="E185" s="57"/>
      <c r="F185" s="6">
        <f t="shared" si="2"/>
        <v>1</v>
      </c>
    </row>
    <row r="186" spans="2:6" ht="20" customHeight="1" x14ac:dyDescent="0.15">
      <c r="B186" s="52"/>
      <c r="C186" s="53"/>
      <c r="D186" s="60"/>
      <c r="E186" s="54"/>
      <c r="F186" s="6">
        <f t="shared" si="2"/>
        <v>1</v>
      </c>
    </row>
    <row r="187" spans="2:6" ht="20" customHeight="1" x14ac:dyDescent="0.15">
      <c r="B187" s="55"/>
      <c r="C187" s="56"/>
      <c r="D187" s="59"/>
      <c r="E187" s="57"/>
      <c r="F187" s="6">
        <f t="shared" si="2"/>
        <v>1</v>
      </c>
    </row>
    <row r="188" spans="2:6" ht="20" customHeight="1" x14ac:dyDescent="0.15">
      <c r="B188" s="52"/>
      <c r="C188" s="53"/>
      <c r="D188" s="60"/>
      <c r="E188" s="54"/>
      <c r="F188" s="6">
        <f t="shared" si="2"/>
        <v>1</v>
      </c>
    </row>
    <row r="189" spans="2:6" ht="20" customHeight="1" x14ac:dyDescent="0.15">
      <c r="B189" s="55"/>
      <c r="C189" s="56"/>
      <c r="D189" s="59"/>
      <c r="E189" s="57"/>
      <c r="F189" s="6">
        <f t="shared" si="2"/>
        <v>1</v>
      </c>
    </row>
    <row r="190" spans="2:6" ht="20" customHeight="1" x14ac:dyDescent="0.15">
      <c r="B190" s="52"/>
      <c r="C190" s="53"/>
      <c r="D190" s="60"/>
      <c r="E190" s="54"/>
      <c r="F190" s="6">
        <f t="shared" si="2"/>
        <v>1</v>
      </c>
    </row>
    <row r="191" spans="2:6" ht="20" customHeight="1" x14ac:dyDescent="0.15">
      <c r="B191" s="55"/>
      <c r="C191" s="56"/>
      <c r="D191" s="59"/>
      <c r="E191" s="57"/>
      <c r="F191" s="6">
        <f t="shared" si="2"/>
        <v>1</v>
      </c>
    </row>
    <row r="192" spans="2:6" ht="20" customHeight="1" x14ac:dyDescent="0.15">
      <c r="B192" s="52"/>
      <c r="C192" s="53"/>
      <c r="D192" s="60"/>
      <c r="E192" s="54"/>
      <c r="F192" s="6">
        <f t="shared" si="2"/>
        <v>1</v>
      </c>
    </row>
    <row r="193" spans="2:6" ht="20" customHeight="1" x14ac:dyDescent="0.15">
      <c r="B193" s="55"/>
      <c r="C193" s="56"/>
      <c r="D193" s="59"/>
      <c r="E193" s="57"/>
      <c r="F193" s="6">
        <f t="shared" si="2"/>
        <v>1</v>
      </c>
    </row>
    <row r="194" spans="2:6" ht="20" customHeight="1" x14ac:dyDescent="0.15">
      <c r="B194" s="52"/>
      <c r="C194" s="53"/>
      <c r="D194" s="60"/>
      <c r="E194" s="54"/>
      <c r="F194" s="6">
        <f t="shared" si="2"/>
        <v>1</v>
      </c>
    </row>
    <row r="195" spans="2:6" ht="20" customHeight="1" x14ac:dyDescent="0.15">
      <c r="B195" s="55"/>
      <c r="C195" s="56"/>
      <c r="D195" s="59"/>
      <c r="E195" s="57"/>
      <c r="F195" s="6">
        <f t="shared" ref="F195:F258" si="3">MONTH(B195)</f>
        <v>1</v>
      </c>
    </row>
    <row r="196" spans="2:6" ht="20" customHeight="1" x14ac:dyDescent="0.15">
      <c r="B196" s="52"/>
      <c r="C196" s="53"/>
      <c r="D196" s="60"/>
      <c r="E196" s="54"/>
      <c r="F196" s="6">
        <f t="shared" si="3"/>
        <v>1</v>
      </c>
    </row>
    <row r="197" spans="2:6" ht="20" customHeight="1" x14ac:dyDescent="0.15">
      <c r="B197" s="55"/>
      <c r="C197" s="56"/>
      <c r="D197" s="59"/>
      <c r="E197" s="57"/>
      <c r="F197" s="6">
        <f t="shared" si="3"/>
        <v>1</v>
      </c>
    </row>
    <row r="198" spans="2:6" ht="20" customHeight="1" x14ac:dyDescent="0.15">
      <c r="B198" s="52"/>
      <c r="C198" s="53"/>
      <c r="D198" s="60"/>
      <c r="E198" s="54"/>
      <c r="F198" s="6">
        <f t="shared" si="3"/>
        <v>1</v>
      </c>
    </row>
    <row r="199" spans="2:6" ht="20" customHeight="1" x14ac:dyDescent="0.15">
      <c r="B199" s="55"/>
      <c r="C199" s="56"/>
      <c r="D199" s="59"/>
      <c r="E199" s="57"/>
      <c r="F199" s="6">
        <f t="shared" si="3"/>
        <v>1</v>
      </c>
    </row>
    <row r="200" spans="2:6" ht="20" customHeight="1" x14ac:dyDescent="0.15">
      <c r="B200" s="52"/>
      <c r="C200" s="53"/>
      <c r="D200" s="60"/>
      <c r="E200" s="54"/>
      <c r="F200" s="6">
        <f t="shared" si="3"/>
        <v>1</v>
      </c>
    </row>
    <row r="201" spans="2:6" ht="20" customHeight="1" x14ac:dyDescent="0.15">
      <c r="B201" s="55"/>
      <c r="C201" s="56"/>
      <c r="D201" s="59"/>
      <c r="E201" s="57"/>
      <c r="F201" s="6">
        <f t="shared" si="3"/>
        <v>1</v>
      </c>
    </row>
    <row r="202" spans="2:6" ht="20" customHeight="1" x14ac:dyDescent="0.15">
      <c r="B202" s="52"/>
      <c r="C202" s="53"/>
      <c r="D202" s="60"/>
      <c r="E202" s="54"/>
      <c r="F202" s="6">
        <f t="shared" si="3"/>
        <v>1</v>
      </c>
    </row>
    <row r="203" spans="2:6" ht="20" customHeight="1" x14ac:dyDescent="0.15">
      <c r="B203" s="55"/>
      <c r="C203" s="56"/>
      <c r="D203" s="59"/>
      <c r="E203" s="57"/>
      <c r="F203" s="6">
        <f t="shared" si="3"/>
        <v>1</v>
      </c>
    </row>
    <row r="204" spans="2:6" ht="20" customHeight="1" x14ac:dyDescent="0.15">
      <c r="B204" s="52"/>
      <c r="C204" s="53"/>
      <c r="D204" s="60"/>
      <c r="E204" s="54"/>
      <c r="F204" s="6">
        <f t="shared" si="3"/>
        <v>1</v>
      </c>
    </row>
    <row r="205" spans="2:6" ht="20" customHeight="1" x14ac:dyDescent="0.15">
      <c r="B205" s="55"/>
      <c r="C205" s="56"/>
      <c r="D205" s="59"/>
      <c r="E205" s="57"/>
      <c r="F205" s="6">
        <f t="shared" si="3"/>
        <v>1</v>
      </c>
    </row>
    <row r="206" spans="2:6" ht="20" customHeight="1" x14ac:dyDescent="0.15">
      <c r="B206" s="52"/>
      <c r="C206" s="53"/>
      <c r="D206" s="60"/>
      <c r="E206" s="54"/>
      <c r="F206" s="6">
        <f t="shared" si="3"/>
        <v>1</v>
      </c>
    </row>
    <row r="207" spans="2:6" ht="20" customHeight="1" x14ac:dyDescent="0.15">
      <c r="B207" s="55"/>
      <c r="C207" s="56"/>
      <c r="D207" s="59"/>
      <c r="E207" s="57"/>
      <c r="F207" s="6">
        <f t="shared" si="3"/>
        <v>1</v>
      </c>
    </row>
    <row r="208" spans="2:6" ht="20" customHeight="1" x14ac:dyDescent="0.15">
      <c r="B208" s="52"/>
      <c r="C208" s="53"/>
      <c r="D208" s="60"/>
      <c r="E208" s="54"/>
      <c r="F208" s="6">
        <f t="shared" si="3"/>
        <v>1</v>
      </c>
    </row>
    <row r="209" spans="2:6" ht="20" customHeight="1" x14ac:dyDescent="0.15">
      <c r="B209" s="55"/>
      <c r="C209" s="56"/>
      <c r="D209" s="59"/>
      <c r="E209" s="57"/>
      <c r="F209" s="6">
        <f t="shared" si="3"/>
        <v>1</v>
      </c>
    </row>
    <row r="210" spans="2:6" ht="20" customHeight="1" x14ac:dyDescent="0.15">
      <c r="B210" s="52"/>
      <c r="C210" s="53"/>
      <c r="D210" s="60"/>
      <c r="E210" s="54"/>
      <c r="F210" s="6">
        <f t="shared" si="3"/>
        <v>1</v>
      </c>
    </row>
    <row r="211" spans="2:6" ht="20" customHeight="1" x14ac:dyDescent="0.15">
      <c r="B211" s="55"/>
      <c r="C211" s="56"/>
      <c r="D211" s="59"/>
      <c r="E211" s="57"/>
      <c r="F211" s="6">
        <f t="shared" si="3"/>
        <v>1</v>
      </c>
    </row>
    <row r="212" spans="2:6" ht="20" customHeight="1" x14ac:dyDescent="0.15">
      <c r="B212" s="52"/>
      <c r="C212" s="53"/>
      <c r="D212" s="60"/>
      <c r="E212" s="54"/>
      <c r="F212" s="6">
        <f t="shared" si="3"/>
        <v>1</v>
      </c>
    </row>
    <row r="213" spans="2:6" ht="20" customHeight="1" x14ac:dyDescent="0.15">
      <c r="B213" s="55"/>
      <c r="C213" s="56"/>
      <c r="D213" s="59"/>
      <c r="E213" s="57"/>
      <c r="F213" s="6">
        <f t="shared" si="3"/>
        <v>1</v>
      </c>
    </row>
    <row r="214" spans="2:6" ht="20" customHeight="1" x14ac:dyDescent="0.15">
      <c r="B214" s="52"/>
      <c r="C214" s="53"/>
      <c r="D214" s="60"/>
      <c r="E214" s="54"/>
      <c r="F214" s="6">
        <f t="shared" si="3"/>
        <v>1</v>
      </c>
    </row>
    <row r="215" spans="2:6" ht="20" customHeight="1" x14ac:dyDescent="0.15">
      <c r="B215" s="55"/>
      <c r="C215" s="56"/>
      <c r="D215" s="59"/>
      <c r="E215" s="57"/>
      <c r="F215" s="6">
        <f t="shared" si="3"/>
        <v>1</v>
      </c>
    </row>
    <row r="216" spans="2:6" ht="20" customHeight="1" x14ac:dyDescent="0.15">
      <c r="B216" s="52"/>
      <c r="C216" s="53"/>
      <c r="D216" s="60"/>
      <c r="E216" s="54"/>
      <c r="F216" s="6">
        <f t="shared" si="3"/>
        <v>1</v>
      </c>
    </row>
    <row r="217" spans="2:6" ht="20" customHeight="1" x14ac:dyDescent="0.15">
      <c r="B217" s="55"/>
      <c r="C217" s="56"/>
      <c r="D217" s="59"/>
      <c r="E217" s="57"/>
      <c r="F217" s="6">
        <f t="shared" si="3"/>
        <v>1</v>
      </c>
    </row>
    <row r="218" spans="2:6" ht="20" customHeight="1" x14ac:dyDescent="0.15">
      <c r="B218" s="52"/>
      <c r="C218" s="53"/>
      <c r="D218" s="60"/>
      <c r="E218" s="54"/>
      <c r="F218" s="6">
        <f t="shared" si="3"/>
        <v>1</v>
      </c>
    </row>
    <row r="219" spans="2:6" ht="20" customHeight="1" x14ac:dyDescent="0.15">
      <c r="B219" s="55"/>
      <c r="C219" s="56"/>
      <c r="D219" s="59"/>
      <c r="E219" s="57"/>
      <c r="F219" s="6">
        <f t="shared" si="3"/>
        <v>1</v>
      </c>
    </row>
    <row r="220" spans="2:6" ht="20" customHeight="1" x14ac:dyDescent="0.15">
      <c r="B220" s="52"/>
      <c r="C220" s="53"/>
      <c r="D220" s="60"/>
      <c r="E220" s="54"/>
      <c r="F220" s="6">
        <f t="shared" si="3"/>
        <v>1</v>
      </c>
    </row>
    <row r="221" spans="2:6" ht="20" customHeight="1" x14ac:dyDescent="0.15">
      <c r="B221" s="55"/>
      <c r="C221" s="56"/>
      <c r="D221" s="59"/>
      <c r="E221" s="57"/>
      <c r="F221" s="6">
        <f t="shared" si="3"/>
        <v>1</v>
      </c>
    </row>
    <row r="222" spans="2:6" ht="20" customHeight="1" x14ac:dyDescent="0.15">
      <c r="B222" s="52"/>
      <c r="C222" s="53"/>
      <c r="D222" s="60"/>
      <c r="E222" s="54"/>
      <c r="F222" s="6">
        <f t="shared" si="3"/>
        <v>1</v>
      </c>
    </row>
    <row r="223" spans="2:6" ht="20" customHeight="1" x14ac:dyDescent="0.15">
      <c r="B223" s="55"/>
      <c r="C223" s="56"/>
      <c r="D223" s="59"/>
      <c r="E223" s="57"/>
      <c r="F223" s="6">
        <f t="shared" si="3"/>
        <v>1</v>
      </c>
    </row>
    <row r="224" spans="2:6" ht="20" customHeight="1" x14ac:dyDescent="0.15">
      <c r="B224" s="52"/>
      <c r="C224" s="53"/>
      <c r="D224" s="60"/>
      <c r="E224" s="54"/>
      <c r="F224" s="6">
        <f t="shared" si="3"/>
        <v>1</v>
      </c>
    </row>
    <row r="225" spans="2:6" ht="20" customHeight="1" x14ac:dyDescent="0.15">
      <c r="B225" s="55"/>
      <c r="C225" s="56"/>
      <c r="D225" s="59"/>
      <c r="E225" s="57"/>
      <c r="F225" s="6">
        <f t="shared" si="3"/>
        <v>1</v>
      </c>
    </row>
    <row r="226" spans="2:6" ht="20" customHeight="1" x14ac:dyDescent="0.15">
      <c r="B226" s="52"/>
      <c r="C226" s="53"/>
      <c r="D226" s="60"/>
      <c r="E226" s="54"/>
      <c r="F226" s="6">
        <f t="shared" si="3"/>
        <v>1</v>
      </c>
    </row>
    <row r="227" spans="2:6" ht="20" customHeight="1" x14ac:dyDescent="0.15">
      <c r="B227" s="55"/>
      <c r="C227" s="56"/>
      <c r="D227" s="59"/>
      <c r="E227" s="57"/>
      <c r="F227" s="6">
        <f t="shared" si="3"/>
        <v>1</v>
      </c>
    </row>
    <row r="228" spans="2:6" ht="20" customHeight="1" x14ac:dyDescent="0.15">
      <c r="B228" s="52"/>
      <c r="C228" s="53"/>
      <c r="D228" s="60"/>
      <c r="E228" s="54"/>
      <c r="F228" s="6">
        <f t="shared" si="3"/>
        <v>1</v>
      </c>
    </row>
    <row r="229" spans="2:6" ht="20" customHeight="1" x14ac:dyDescent="0.15">
      <c r="B229" s="55"/>
      <c r="C229" s="56"/>
      <c r="D229" s="59"/>
      <c r="E229" s="57"/>
      <c r="F229" s="6">
        <f t="shared" si="3"/>
        <v>1</v>
      </c>
    </row>
    <row r="230" spans="2:6" ht="20" customHeight="1" x14ac:dyDescent="0.15">
      <c r="B230" s="52"/>
      <c r="C230" s="53"/>
      <c r="D230" s="60"/>
      <c r="E230" s="54"/>
      <c r="F230" s="6">
        <f t="shared" si="3"/>
        <v>1</v>
      </c>
    </row>
    <row r="231" spans="2:6" ht="20" customHeight="1" x14ac:dyDescent="0.15">
      <c r="B231" s="55"/>
      <c r="C231" s="56"/>
      <c r="D231" s="59"/>
      <c r="E231" s="57"/>
      <c r="F231" s="6">
        <f t="shared" si="3"/>
        <v>1</v>
      </c>
    </row>
    <row r="232" spans="2:6" ht="20" customHeight="1" x14ac:dyDescent="0.15">
      <c r="B232" s="52"/>
      <c r="C232" s="53"/>
      <c r="D232" s="60"/>
      <c r="E232" s="54"/>
      <c r="F232" s="6">
        <f t="shared" si="3"/>
        <v>1</v>
      </c>
    </row>
    <row r="233" spans="2:6" ht="20" customHeight="1" x14ac:dyDescent="0.15">
      <c r="B233" s="55"/>
      <c r="C233" s="56"/>
      <c r="D233" s="59"/>
      <c r="E233" s="57"/>
      <c r="F233" s="6">
        <f t="shared" si="3"/>
        <v>1</v>
      </c>
    </row>
    <row r="234" spans="2:6" ht="20" customHeight="1" x14ac:dyDescent="0.15">
      <c r="B234" s="52"/>
      <c r="C234" s="53"/>
      <c r="D234" s="60"/>
      <c r="E234" s="54"/>
      <c r="F234" s="6">
        <f t="shared" si="3"/>
        <v>1</v>
      </c>
    </row>
    <row r="235" spans="2:6" ht="20" customHeight="1" x14ac:dyDescent="0.15">
      <c r="B235" s="55"/>
      <c r="C235" s="56"/>
      <c r="D235" s="59"/>
      <c r="E235" s="57"/>
      <c r="F235" s="6">
        <f t="shared" si="3"/>
        <v>1</v>
      </c>
    </row>
    <row r="236" spans="2:6" ht="20" customHeight="1" x14ac:dyDescent="0.15">
      <c r="B236" s="52"/>
      <c r="C236" s="53"/>
      <c r="D236" s="60"/>
      <c r="E236" s="54"/>
      <c r="F236" s="6">
        <f t="shared" si="3"/>
        <v>1</v>
      </c>
    </row>
    <row r="237" spans="2:6" ht="20" customHeight="1" x14ac:dyDescent="0.15">
      <c r="B237" s="55"/>
      <c r="C237" s="56"/>
      <c r="D237" s="59"/>
      <c r="E237" s="57"/>
      <c r="F237" s="6">
        <f t="shared" si="3"/>
        <v>1</v>
      </c>
    </row>
    <row r="238" spans="2:6" ht="20" customHeight="1" x14ac:dyDescent="0.15">
      <c r="B238" s="52"/>
      <c r="C238" s="53"/>
      <c r="D238" s="60"/>
      <c r="E238" s="54"/>
      <c r="F238" s="6">
        <f t="shared" si="3"/>
        <v>1</v>
      </c>
    </row>
    <row r="239" spans="2:6" ht="20" customHeight="1" x14ac:dyDescent="0.15">
      <c r="B239" s="55"/>
      <c r="C239" s="56"/>
      <c r="D239" s="59"/>
      <c r="E239" s="57"/>
      <c r="F239" s="6">
        <f t="shared" si="3"/>
        <v>1</v>
      </c>
    </row>
    <row r="240" spans="2:6" ht="20" customHeight="1" x14ac:dyDescent="0.15">
      <c r="B240" s="52"/>
      <c r="C240" s="53"/>
      <c r="D240" s="60"/>
      <c r="E240" s="54"/>
      <c r="F240" s="6">
        <f t="shared" si="3"/>
        <v>1</v>
      </c>
    </row>
    <row r="241" spans="2:6" ht="20" customHeight="1" x14ac:dyDescent="0.15">
      <c r="B241" s="55"/>
      <c r="C241" s="56"/>
      <c r="D241" s="59"/>
      <c r="E241" s="57"/>
      <c r="F241" s="6">
        <f t="shared" si="3"/>
        <v>1</v>
      </c>
    </row>
    <row r="242" spans="2:6" ht="20" customHeight="1" x14ac:dyDescent="0.15">
      <c r="B242" s="52"/>
      <c r="C242" s="53"/>
      <c r="D242" s="60"/>
      <c r="E242" s="54"/>
      <c r="F242" s="6">
        <f t="shared" si="3"/>
        <v>1</v>
      </c>
    </row>
    <row r="243" spans="2:6" ht="20" customHeight="1" x14ac:dyDescent="0.15">
      <c r="B243" s="55"/>
      <c r="C243" s="56"/>
      <c r="D243" s="59"/>
      <c r="E243" s="57"/>
      <c r="F243" s="6">
        <f t="shared" si="3"/>
        <v>1</v>
      </c>
    </row>
    <row r="244" spans="2:6" ht="20" customHeight="1" x14ac:dyDescent="0.15">
      <c r="B244" s="52"/>
      <c r="C244" s="53"/>
      <c r="D244" s="60"/>
      <c r="E244" s="54"/>
      <c r="F244" s="6">
        <f t="shared" si="3"/>
        <v>1</v>
      </c>
    </row>
    <row r="245" spans="2:6" ht="20" customHeight="1" x14ac:dyDescent="0.15">
      <c r="B245" s="55"/>
      <c r="C245" s="56"/>
      <c r="D245" s="59"/>
      <c r="E245" s="57"/>
      <c r="F245" s="6">
        <f t="shared" si="3"/>
        <v>1</v>
      </c>
    </row>
    <row r="246" spans="2:6" ht="20" customHeight="1" x14ac:dyDescent="0.15">
      <c r="B246" s="52"/>
      <c r="C246" s="53"/>
      <c r="D246" s="60"/>
      <c r="E246" s="54"/>
      <c r="F246" s="6">
        <f t="shared" si="3"/>
        <v>1</v>
      </c>
    </row>
    <row r="247" spans="2:6" ht="20" customHeight="1" x14ac:dyDescent="0.15">
      <c r="B247" s="55"/>
      <c r="C247" s="56"/>
      <c r="D247" s="59"/>
      <c r="E247" s="57"/>
      <c r="F247" s="6">
        <f t="shared" si="3"/>
        <v>1</v>
      </c>
    </row>
    <row r="248" spans="2:6" ht="20" customHeight="1" x14ac:dyDescent="0.15">
      <c r="B248" s="52"/>
      <c r="C248" s="53"/>
      <c r="D248" s="60"/>
      <c r="E248" s="54"/>
      <c r="F248" s="6">
        <f t="shared" si="3"/>
        <v>1</v>
      </c>
    </row>
    <row r="249" spans="2:6" ht="20" customHeight="1" x14ac:dyDescent="0.15">
      <c r="B249" s="55"/>
      <c r="C249" s="56"/>
      <c r="D249" s="59"/>
      <c r="E249" s="57"/>
      <c r="F249" s="6">
        <f t="shared" si="3"/>
        <v>1</v>
      </c>
    </row>
    <row r="250" spans="2:6" ht="20" customHeight="1" x14ac:dyDescent="0.15">
      <c r="B250" s="52"/>
      <c r="C250" s="53"/>
      <c r="D250" s="60"/>
      <c r="E250" s="54"/>
      <c r="F250" s="6">
        <f t="shared" si="3"/>
        <v>1</v>
      </c>
    </row>
    <row r="251" spans="2:6" ht="20" customHeight="1" x14ac:dyDescent="0.15">
      <c r="B251" s="55"/>
      <c r="C251" s="56"/>
      <c r="D251" s="59"/>
      <c r="E251" s="57"/>
      <c r="F251" s="6">
        <f t="shared" si="3"/>
        <v>1</v>
      </c>
    </row>
    <row r="252" spans="2:6" ht="20" customHeight="1" x14ac:dyDescent="0.15">
      <c r="B252" s="52"/>
      <c r="C252" s="53"/>
      <c r="D252" s="60"/>
      <c r="E252" s="54"/>
      <c r="F252" s="6">
        <f t="shared" si="3"/>
        <v>1</v>
      </c>
    </row>
    <row r="253" spans="2:6" ht="20" customHeight="1" x14ac:dyDescent="0.15">
      <c r="B253" s="55"/>
      <c r="C253" s="56"/>
      <c r="D253" s="59"/>
      <c r="E253" s="57"/>
      <c r="F253" s="6">
        <f t="shared" si="3"/>
        <v>1</v>
      </c>
    </row>
    <row r="254" spans="2:6" ht="20" customHeight="1" x14ac:dyDescent="0.15">
      <c r="B254" s="52"/>
      <c r="C254" s="53"/>
      <c r="D254" s="60"/>
      <c r="E254" s="54"/>
      <c r="F254" s="6">
        <f t="shared" si="3"/>
        <v>1</v>
      </c>
    </row>
    <row r="255" spans="2:6" ht="20" customHeight="1" x14ac:dyDescent="0.15">
      <c r="B255" s="55"/>
      <c r="C255" s="56"/>
      <c r="D255" s="59"/>
      <c r="E255" s="57"/>
      <c r="F255" s="6">
        <f t="shared" si="3"/>
        <v>1</v>
      </c>
    </row>
    <row r="256" spans="2:6" ht="20" customHeight="1" x14ac:dyDescent="0.15">
      <c r="B256" s="52"/>
      <c r="C256" s="53"/>
      <c r="D256" s="60"/>
      <c r="E256" s="54"/>
      <c r="F256" s="6">
        <f t="shared" si="3"/>
        <v>1</v>
      </c>
    </row>
    <row r="257" spans="2:6" ht="20" customHeight="1" x14ac:dyDescent="0.15">
      <c r="B257" s="55"/>
      <c r="C257" s="56"/>
      <c r="D257" s="59"/>
      <c r="E257" s="57"/>
      <c r="F257" s="6">
        <f t="shared" si="3"/>
        <v>1</v>
      </c>
    </row>
    <row r="258" spans="2:6" ht="20" customHeight="1" x14ac:dyDescent="0.15">
      <c r="B258" s="52"/>
      <c r="C258" s="53"/>
      <c r="D258" s="60"/>
      <c r="E258" s="54"/>
      <c r="F258" s="6">
        <f t="shared" si="3"/>
        <v>1</v>
      </c>
    </row>
    <row r="259" spans="2:6" ht="20" customHeight="1" x14ac:dyDescent="0.15">
      <c r="B259" s="55"/>
      <c r="C259" s="56"/>
      <c r="D259" s="59"/>
      <c r="E259" s="57"/>
      <c r="F259" s="6">
        <f t="shared" ref="F259:F322" si="4">MONTH(B259)</f>
        <v>1</v>
      </c>
    </row>
    <row r="260" spans="2:6" ht="20" customHeight="1" x14ac:dyDescent="0.15">
      <c r="B260" s="52"/>
      <c r="C260" s="53"/>
      <c r="D260" s="60"/>
      <c r="E260" s="54"/>
      <c r="F260" s="6">
        <f t="shared" si="4"/>
        <v>1</v>
      </c>
    </row>
    <row r="261" spans="2:6" ht="20" customHeight="1" x14ac:dyDescent="0.15">
      <c r="B261" s="55"/>
      <c r="C261" s="56"/>
      <c r="D261" s="59"/>
      <c r="E261" s="57"/>
      <c r="F261" s="6">
        <f t="shared" si="4"/>
        <v>1</v>
      </c>
    </row>
    <row r="262" spans="2:6" ht="20" customHeight="1" x14ac:dyDescent="0.15">
      <c r="B262" s="52"/>
      <c r="C262" s="53"/>
      <c r="D262" s="60"/>
      <c r="E262" s="54"/>
      <c r="F262" s="6">
        <f t="shared" si="4"/>
        <v>1</v>
      </c>
    </row>
    <row r="263" spans="2:6" ht="20" customHeight="1" x14ac:dyDescent="0.15">
      <c r="B263" s="55"/>
      <c r="C263" s="56"/>
      <c r="D263" s="59"/>
      <c r="E263" s="57"/>
      <c r="F263" s="6">
        <f t="shared" si="4"/>
        <v>1</v>
      </c>
    </row>
    <row r="264" spans="2:6" ht="20" customHeight="1" x14ac:dyDescent="0.15">
      <c r="B264" s="52"/>
      <c r="C264" s="53"/>
      <c r="D264" s="60"/>
      <c r="E264" s="54"/>
      <c r="F264" s="6">
        <f t="shared" si="4"/>
        <v>1</v>
      </c>
    </row>
    <row r="265" spans="2:6" ht="20" customHeight="1" x14ac:dyDescent="0.15">
      <c r="B265" s="55"/>
      <c r="C265" s="56"/>
      <c r="D265" s="59"/>
      <c r="E265" s="57"/>
      <c r="F265" s="6">
        <f t="shared" si="4"/>
        <v>1</v>
      </c>
    </row>
    <row r="266" spans="2:6" ht="20" customHeight="1" x14ac:dyDescent="0.15">
      <c r="B266" s="52"/>
      <c r="C266" s="53"/>
      <c r="D266" s="60"/>
      <c r="E266" s="54"/>
      <c r="F266" s="6">
        <f t="shared" si="4"/>
        <v>1</v>
      </c>
    </row>
    <row r="267" spans="2:6" ht="20" customHeight="1" x14ac:dyDescent="0.15">
      <c r="B267" s="55"/>
      <c r="C267" s="56"/>
      <c r="D267" s="59"/>
      <c r="E267" s="57"/>
      <c r="F267" s="6">
        <f t="shared" si="4"/>
        <v>1</v>
      </c>
    </row>
    <row r="268" spans="2:6" ht="20" customHeight="1" x14ac:dyDescent="0.15">
      <c r="B268" s="52"/>
      <c r="C268" s="53"/>
      <c r="D268" s="60"/>
      <c r="E268" s="54"/>
      <c r="F268" s="6">
        <f t="shared" si="4"/>
        <v>1</v>
      </c>
    </row>
    <row r="269" spans="2:6" ht="20" customHeight="1" x14ac:dyDescent="0.15">
      <c r="B269" s="55"/>
      <c r="C269" s="56"/>
      <c r="D269" s="59"/>
      <c r="E269" s="57"/>
      <c r="F269" s="6">
        <f t="shared" si="4"/>
        <v>1</v>
      </c>
    </row>
    <row r="270" spans="2:6" ht="20" customHeight="1" x14ac:dyDescent="0.15">
      <c r="B270" s="52"/>
      <c r="C270" s="53"/>
      <c r="D270" s="60"/>
      <c r="E270" s="54"/>
      <c r="F270" s="6">
        <f t="shared" si="4"/>
        <v>1</v>
      </c>
    </row>
    <row r="271" spans="2:6" ht="20" customHeight="1" x14ac:dyDescent="0.15">
      <c r="B271" s="55"/>
      <c r="C271" s="56"/>
      <c r="D271" s="59"/>
      <c r="E271" s="57"/>
      <c r="F271" s="6">
        <f t="shared" si="4"/>
        <v>1</v>
      </c>
    </row>
    <row r="272" spans="2:6" ht="20" customHeight="1" x14ac:dyDescent="0.15">
      <c r="B272" s="52"/>
      <c r="C272" s="53"/>
      <c r="D272" s="60"/>
      <c r="E272" s="54"/>
      <c r="F272" s="6">
        <f t="shared" si="4"/>
        <v>1</v>
      </c>
    </row>
    <row r="273" spans="2:6" ht="20" customHeight="1" x14ac:dyDescent="0.15">
      <c r="B273" s="55"/>
      <c r="C273" s="56"/>
      <c r="D273" s="59"/>
      <c r="E273" s="57"/>
      <c r="F273" s="6">
        <f t="shared" si="4"/>
        <v>1</v>
      </c>
    </row>
    <row r="274" spans="2:6" ht="20" customHeight="1" x14ac:dyDescent="0.15">
      <c r="B274" s="52"/>
      <c r="C274" s="53"/>
      <c r="D274" s="60"/>
      <c r="E274" s="54"/>
      <c r="F274" s="6">
        <f t="shared" si="4"/>
        <v>1</v>
      </c>
    </row>
    <row r="275" spans="2:6" ht="20" customHeight="1" x14ac:dyDescent="0.15">
      <c r="B275" s="55"/>
      <c r="C275" s="56"/>
      <c r="D275" s="59"/>
      <c r="E275" s="57"/>
      <c r="F275" s="6">
        <f t="shared" si="4"/>
        <v>1</v>
      </c>
    </row>
    <row r="276" spans="2:6" ht="20" customHeight="1" x14ac:dyDescent="0.15">
      <c r="B276" s="52"/>
      <c r="C276" s="53"/>
      <c r="D276" s="60"/>
      <c r="E276" s="54"/>
      <c r="F276" s="6">
        <f t="shared" si="4"/>
        <v>1</v>
      </c>
    </row>
    <row r="277" spans="2:6" ht="20" customHeight="1" x14ac:dyDescent="0.15">
      <c r="B277" s="55"/>
      <c r="C277" s="56"/>
      <c r="D277" s="59"/>
      <c r="E277" s="57"/>
      <c r="F277" s="6">
        <f t="shared" si="4"/>
        <v>1</v>
      </c>
    </row>
    <row r="278" spans="2:6" ht="20" customHeight="1" x14ac:dyDescent="0.15">
      <c r="B278" s="52"/>
      <c r="C278" s="53"/>
      <c r="D278" s="60"/>
      <c r="E278" s="54"/>
      <c r="F278" s="6">
        <f t="shared" si="4"/>
        <v>1</v>
      </c>
    </row>
    <row r="279" spans="2:6" ht="20" customHeight="1" x14ac:dyDescent="0.15">
      <c r="B279" s="55"/>
      <c r="C279" s="56"/>
      <c r="D279" s="59"/>
      <c r="E279" s="57"/>
      <c r="F279" s="6">
        <f t="shared" si="4"/>
        <v>1</v>
      </c>
    </row>
    <row r="280" spans="2:6" ht="20" customHeight="1" x14ac:dyDescent="0.15">
      <c r="B280" s="52"/>
      <c r="C280" s="53"/>
      <c r="D280" s="60"/>
      <c r="E280" s="54"/>
      <c r="F280" s="6">
        <f t="shared" si="4"/>
        <v>1</v>
      </c>
    </row>
    <row r="281" spans="2:6" ht="20" customHeight="1" x14ac:dyDescent="0.15">
      <c r="B281" s="55"/>
      <c r="C281" s="56"/>
      <c r="D281" s="59"/>
      <c r="E281" s="57"/>
      <c r="F281" s="6">
        <f t="shared" si="4"/>
        <v>1</v>
      </c>
    </row>
    <row r="282" spans="2:6" ht="20" customHeight="1" x14ac:dyDescent="0.15">
      <c r="B282" s="52"/>
      <c r="C282" s="53"/>
      <c r="D282" s="60"/>
      <c r="E282" s="54"/>
      <c r="F282" s="6">
        <f t="shared" si="4"/>
        <v>1</v>
      </c>
    </row>
    <row r="283" spans="2:6" ht="20" customHeight="1" x14ac:dyDescent="0.15">
      <c r="B283" s="55"/>
      <c r="C283" s="56"/>
      <c r="D283" s="59"/>
      <c r="E283" s="57"/>
      <c r="F283" s="6">
        <f t="shared" si="4"/>
        <v>1</v>
      </c>
    </row>
    <row r="284" spans="2:6" ht="20" customHeight="1" x14ac:dyDescent="0.15">
      <c r="B284" s="52"/>
      <c r="C284" s="53"/>
      <c r="D284" s="60"/>
      <c r="E284" s="54"/>
      <c r="F284" s="6">
        <f t="shared" si="4"/>
        <v>1</v>
      </c>
    </row>
    <row r="285" spans="2:6" ht="20" customHeight="1" x14ac:dyDescent="0.15">
      <c r="B285" s="55"/>
      <c r="C285" s="56"/>
      <c r="D285" s="59"/>
      <c r="E285" s="57"/>
      <c r="F285" s="6">
        <f t="shared" si="4"/>
        <v>1</v>
      </c>
    </row>
    <row r="286" spans="2:6" ht="20" customHeight="1" x14ac:dyDescent="0.15">
      <c r="B286" s="52"/>
      <c r="C286" s="53"/>
      <c r="D286" s="60"/>
      <c r="E286" s="54"/>
      <c r="F286" s="6">
        <f t="shared" si="4"/>
        <v>1</v>
      </c>
    </row>
    <row r="287" spans="2:6" ht="20" customHeight="1" x14ac:dyDescent="0.15">
      <c r="B287" s="55"/>
      <c r="C287" s="56"/>
      <c r="D287" s="59"/>
      <c r="E287" s="57"/>
      <c r="F287" s="6">
        <f t="shared" si="4"/>
        <v>1</v>
      </c>
    </row>
    <row r="288" spans="2:6" ht="20" customHeight="1" x14ac:dyDescent="0.15">
      <c r="B288" s="52"/>
      <c r="C288" s="53"/>
      <c r="D288" s="60"/>
      <c r="E288" s="54"/>
      <c r="F288" s="6">
        <f t="shared" si="4"/>
        <v>1</v>
      </c>
    </row>
    <row r="289" spans="2:6" ht="20" customHeight="1" x14ac:dyDescent="0.15">
      <c r="B289" s="55"/>
      <c r="C289" s="56"/>
      <c r="D289" s="59"/>
      <c r="E289" s="57"/>
      <c r="F289" s="6">
        <f t="shared" si="4"/>
        <v>1</v>
      </c>
    </row>
    <row r="290" spans="2:6" ht="20" customHeight="1" x14ac:dyDescent="0.15">
      <c r="B290" s="52"/>
      <c r="C290" s="53"/>
      <c r="D290" s="60"/>
      <c r="E290" s="54"/>
      <c r="F290" s="6">
        <f t="shared" si="4"/>
        <v>1</v>
      </c>
    </row>
    <row r="291" spans="2:6" ht="20" customHeight="1" x14ac:dyDescent="0.15">
      <c r="B291" s="55"/>
      <c r="C291" s="56"/>
      <c r="D291" s="59"/>
      <c r="E291" s="57"/>
      <c r="F291" s="6">
        <f t="shared" si="4"/>
        <v>1</v>
      </c>
    </row>
    <row r="292" spans="2:6" ht="20" customHeight="1" x14ac:dyDescent="0.15">
      <c r="B292" s="52"/>
      <c r="C292" s="53"/>
      <c r="D292" s="60"/>
      <c r="E292" s="54"/>
      <c r="F292" s="6">
        <f t="shared" si="4"/>
        <v>1</v>
      </c>
    </row>
    <row r="293" spans="2:6" ht="20" customHeight="1" x14ac:dyDescent="0.15">
      <c r="B293" s="55"/>
      <c r="C293" s="56"/>
      <c r="D293" s="59"/>
      <c r="E293" s="57"/>
      <c r="F293" s="6">
        <f t="shared" si="4"/>
        <v>1</v>
      </c>
    </row>
    <row r="294" spans="2:6" ht="20" customHeight="1" x14ac:dyDescent="0.15">
      <c r="B294" s="52"/>
      <c r="C294" s="53"/>
      <c r="D294" s="60"/>
      <c r="E294" s="54"/>
      <c r="F294" s="6">
        <f t="shared" si="4"/>
        <v>1</v>
      </c>
    </row>
    <row r="295" spans="2:6" ht="20" customHeight="1" x14ac:dyDescent="0.15">
      <c r="B295" s="55"/>
      <c r="C295" s="56"/>
      <c r="D295" s="59"/>
      <c r="E295" s="57"/>
      <c r="F295" s="6">
        <f t="shared" si="4"/>
        <v>1</v>
      </c>
    </row>
    <row r="296" spans="2:6" ht="20" customHeight="1" x14ac:dyDescent="0.15">
      <c r="B296" s="52"/>
      <c r="C296" s="53"/>
      <c r="D296" s="60"/>
      <c r="E296" s="54"/>
      <c r="F296" s="6">
        <f t="shared" si="4"/>
        <v>1</v>
      </c>
    </row>
    <row r="297" spans="2:6" ht="20" customHeight="1" x14ac:dyDescent="0.15">
      <c r="B297" s="55"/>
      <c r="C297" s="56"/>
      <c r="D297" s="59"/>
      <c r="E297" s="57"/>
      <c r="F297" s="6">
        <f t="shared" si="4"/>
        <v>1</v>
      </c>
    </row>
    <row r="298" spans="2:6" ht="20" customHeight="1" x14ac:dyDescent="0.15">
      <c r="B298" s="52"/>
      <c r="C298" s="53"/>
      <c r="D298" s="60"/>
      <c r="E298" s="54"/>
      <c r="F298" s="6">
        <f t="shared" si="4"/>
        <v>1</v>
      </c>
    </row>
    <row r="299" spans="2:6" ht="20" customHeight="1" x14ac:dyDescent="0.15">
      <c r="B299" s="55"/>
      <c r="C299" s="56"/>
      <c r="D299" s="59"/>
      <c r="E299" s="57"/>
      <c r="F299" s="6">
        <f t="shared" si="4"/>
        <v>1</v>
      </c>
    </row>
    <row r="300" spans="2:6" ht="20" customHeight="1" x14ac:dyDescent="0.15">
      <c r="B300" s="52"/>
      <c r="C300" s="53"/>
      <c r="D300" s="60"/>
      <c r="E300" s="54"/>
      <c r="F300" s="6">
        <f t="shared" si="4"/>
        <v>1</v>
      </c>
    </row>
    <row r="301" spans="2:6" ht="20" customHeight="1" x14ac:dyDescent="0.15">
      <c r="B301" s="55"/>
      <c r="C301" s="56"/>
      <c r="D301" s="59"/>
      <c r="E301" s="57"/>
      <c r="F301" s="6">
        <f t="shared" si="4"/>
        <v>1</v>
      </c>
    </row>
    <row r="302" spans="2:6" ht="20" customHeight="1" x14ac:dyDescent="0.15">
      <c r="B302" s="52"/>
      <c r="C302" s="53"/>
      <c r="D302" s="60"/>
      <c r="E302" s="54"/>
      <c r="F302" s="6">
        <f t="shared" si="4"/>
        <v>1</v>
      </c>
    </row>
    <row r="303" spans="2:6" ht="20" customHeight="1" x14ac:dyDescent="0.15">
      <c r="B303" s="55"/>
      <c r="C303" s="56"/>
      <c r="D303" s="59"/>
      <c r="E303" s="57"/>
      <c r="F303" s="6">
        <f t="shared" si="4"/>
        <v>1</v>
      </c>
    </row>
    <row r="304" spans="2:6" ht="20" customHeight="1" x14ac:dyDescent="0.15">
      <c r="B304" s="52"/>
      <c r="C304" s="53"/>
      <c r="D304" s="60"/>
      <c r="E304" s="54"/>
      <c r="F304" s="6">
        <f t="shared" si="4"/>
        <v>1</v>
      </c>
    </row>
    <row r="305" spans="2:6" ht="20" customHeight="1" x14ac:dyDescent="0.15">
      <c r="B305" s="55"/>
      <c r="C305" s="56"/>
      <c r="D305" s="59"/>
      <c r="E305" s="57"/>
      <c r="F305" s="6">
        <f t="shared" si="4"/>
        <v>1</v>
      </c>
    </row>
    <row r="306" spans="2:6" ht="20" customHeight="1" x14ac:dyDescent="0.15">
      <c r="B306" s="52"/>
      <c r="C306" s="53"/>
      <c r="D306" s="60"/>
      <c r="E306" s="54"/>
      <c r="F306" s="6">
        <f t="shared" si="4"/>
        <v>1</v>
      </c>
    </row>
    <row r="307" spans="2:6" ht="20" customHeight="1" x14ac:dyDescent="0.15">
      <c r="B307" s="55"/>
      <c r="C307" s="56"/>
      <c r="D307" s="59"/>
      <c r="E307" s="57"/>
      <c r="F307" s="6">
        <f t="shared" si="4"/>
        <v>1</v>
      </c>
    </row>
    <row r="308" spans="2:6" ht="20" customHeight="1" x14ac:dyDescent="0.15">
      <c r="B308" s="52"/>
      <c r="C308" s="53"/>
      <c r="D308" s="60"/>
      <c r="E308" s="54"/>
      <c r="F308" s="6">
        <f t="shared" si="4"/>
        <v>1</v>
      </c>
    </row>
    <row r="309" spans="2:6" ht="20" customHeight="1" x14ac:dyDescent="0.15">
      <c r="B309" s="55"/>
      <c r="C309" s="56"/>
      <c r="D309" s="59"/>
      <c r="E309" s="57"/>
      <c r="F309" s="6">
        <f t="shared" si="4"/>
        <v>1</v>
      </c>
    </row>
    <row r="310" spans="2:6" ht="20" customHeight="1" x14ac:dyDescent="0.15">
      <c r="B310" s="52"/>
      <c r="C310" s="53"/>
      <c r="D310" s="60"/>
      <c r="E310" s="54"/>
      <c r="F310" s="6">
        <f t="shared" si="4"/>
        <v>1</v>
      </c>
    </row>
    <row r="311" spans="2:6" ht="20" customHeight="1" x14ac:dyDescent="0.15">
      <c r="B311" s="55"/>
      <c r="C311" s="56"/>
      <c r="D311" s="59"/>
      <c r="E311" s="57"/>
      <c r="F311" s="6">
        <f t="shared" si="4"/>
        <v>1</v>
      </c>
    </row>
    <row r="312" spans="2:6" ht="20" customHeight="1" x14ac:dyDescent="0.15">
      <c r="B312" s="52"/>
      <c r="C312" s="53"/>
      <c r="D312" s="60"/>
      <c r="E312" s="54"/>
      <c r="F312" s="6">
        <f t="shared" si="4"/>
        <v>1</v>
      </c>
    </row>
    <row r="313" spans="2:6" ht="20" customHeight="1" x14ac:dyDescent="0.15">
      <c r="B313" s="55"/>
      <c r="C313" s="56"/>
      <c r="D313" s="59"/>
      <c r="E313" s="57"/>
      <c r="F313" s="6">
        <f t="shared" si="4"/>
        <v>1</v>
      </c>
    </row>
    <row r="314" spans="2:6" ht="20" customHeight="1" x14ac:dyDescent="0.15">
      <c r="B314" s="52"/>
      <c r="C314" s="53"/>
      <c r="D314" s="60"/>
      <c r="E314" s="54"/>
      <c r="F314" s="6">
        <f t="shared" si="4"/>
        <v>1</v>
      </c>
    </row>
    <row r="315" spans="2:6" ht="20" customHeight="1" x14ac:dyDescent="0.15">
      <c r="B315" s="55"/>
      <c r="C315" s="56"/>
      <c r="D315" s="59"/>
      <c r="E315" s="57"/>
      <c r="F315" s="6">
        <f t="shared" si="4"/>
        <v>1</v>
      </c>
    </row>
    <row r="316" spans="2:6" ht="20" customHeight="1" x14ac:dyDescent="0.15">
      <c r="B316" s="52"/>
      <c r="C316" s="53"/>
      <c r="D316" s="60"/>
      <c r="E316" s="54"/>
      <c r="F316" s="6">
        <f t="shared" si="4"/>
        <v>1</v>
      </c>
    </row>
    <row r="317" spans="2:6" ht="20" customHeight="1" x14ac:dyDescent="0.15">
      <c r="B317" s="55"/>
      <c r="C317" s="56"/>
      <c r="D317" s="59"/>
      <c r="E317" s="57"/>
      <c r="F317" s="6">
        <f t="shared" si="4"/>
        <v>1</v>
      </c>
    </row>
    <row r="318" spans="2:6" ht="20" customHeight="1" x14ac:dyDescent="0.15">
      <c r="B318" s="52"/>
      <c r="C318" s="53"/>
      <c r="D318" s="60"/>
      <c r="E318" s="54"/>
      <c r="F318" s="6">
        <f t="shared" si="4"/>
        <v>1</v>
      </c>
    </row>
    <row r="319" spans="2:6" ht="20" customHeight="1" x14ac:dyDescent="0.15">
      <c r="B319" s="55"/>
      <c r="C319" s="56"/>
      <c r="D319" s="59"/>
      <c r="E319" s="57"/>
      <c r="F319" s="6">
        <f t="shared" si="4"/>
        <v>1</v>
      </c>
    </row>
    <row r="320" spans="2:6" ht="20" customHeight="1" x14ac:dyDescent="0.15">
      <c r="B320" s="52"/>
      <c r="C320" s="53"/>
      <c r="D320" s="60"/>
      <c r="E320" s="54"/>
      <c r="F320" s="6">
        <f t="shared" si="4"/>
        <v>1</v>
      </c>
    </row>
    <row r="321" spans="2:6" ht="20" customHeight="1" x14ac:dyDescent="0.15">
      <c r="B321" s="55"/>
      <c r="C321" s="56"/>
      <c r="D321" s="59"/>
      <c r="E321" s="57"/>
      <c r="F321" s="6">
        <f t="shared" si="4"/>
        <v>1</v>
      </c>
    </row>
    <row r="322" spans="2:6" ht="20" customHeight="1" x14ac:dyDescent="0.15">
      <c r="B322" s="52"/>
      <c r="C322" s="53"/>
      <c r="D322" s="60"/>
      <c r="E322" s="54"/>
      <c r="F322" s="6">
        <f t="shared" si="4"/>
        <v>1</v>
      </c>
    </row>
    <row r="323" spans="2:6" ht="20" customHeight="1" x14ac:dyDescent="0.15">
      <c r="B323" s="55"/>
      <c r="C323" s="56"/>
      <c r="D323" s="59"/>
      <c r="E323" s="57"/>
      <c r="F323" s="6">
        <f t="shared" ref="F323:F386" si="5">MONTH(B323)</f>
        <v>1</v>
      </c>
    </row>
    <row r="324" spans="2:6" ht="20" customHeight="1" x14ac:dyDescent="0.15">
      <c r="B324" s="52"/>
      <c r="C324" s="53"/>
      <c r="D324" s="60"/>
      <c r="E324" s="54"/>
      <c r="F324" s="6">
        <f t="shared" si="5"/>
        <v>1</v>
      </c>
    </row>
    <row r="325" spans="2:6" ht="20" customHeight="1" x14ac:dyDescent="0.15">
      <c r="B325" s="55"/>
      <c r="C325" s="56"/>
      <c r="D325" s="59"/>
      <c r="E325" s="57"/>
      <c r="F325" s="6">
        <f t="shared" si="5"/>
        <v>1</v>
      </c>
    </row>
    <row r="326" spans="2:6" ht="20" customHeight="1" x14ac:dyDescent="0.15">
      <c r="B326" s="52"/>
      <c r="C326" s="53"/>
      <c r="D326" s="60"/>
      <c r="E326" s="54"/>
      <c r="F326" s="6">
        <f t="shared" si="5"/>
        <v>1</v>
      </c>
    </row>
    <row r="327" spans="2:6" ht="20" customHeight="1" x14ac:dyDescent="0.15">
      <c r="B327" s="55"/>
      <c r="C327" s="56"/>
      <c r="D327" s="59"/>
      <c r="E327" s="57"/>
      <c r="F327" s="6">
        <f t="shared" si="5"/>
        <v>1</v>
      </c>
    </row>
    <row r="328" spans="2:6" ht="20" customHeight="1" x14ac:dyDescent="0.15">
      <c r="B328" s="52"/>
      <c r="C328" s="53"/>
      <c r="D328" s="60"/>
      <c r="E328" s="54"/>
      <c r="F328" s="6">
        <f t="shared" si="5"/>
        <v>1</v>
      </c>
    </row>
    <row r="329" spans="2:6" ht="20" customHeight="1" x14ac:dyDescent="0.15">
      <c r="B329" s="55"/>
      <c r="C329" s="56"/>
      <c r="D329" s="59"/>
      <c r="E329" s="57"/>
      <c r="F329" s="6">
        <f t="shared" si="5"/>
        <v>1</v>
      </c>
    </row>
    <row r="330" spans="2:6" ht="20" customHeight="1" x14ac:dyDescent="0.15">
      <c r="B330" s="52"/>
      <c r="C330" s="53"/>
      <c r="D330" s="60"/>
      <c r="E330" s="54"/>
      <c r="F330" s="6">
        <f t="shared" si="5"/>
        <v>1</v>
      </c>
    </row>
    <row r="331" spans="2:6" ht="20" customHeight="1" x14ac:dyDescent="0.15">
      <c r="B331" s="55"/>
      <c r="C331" s="56"/>
      <c r="D331" s="59"/>
      <c r="E331" s="57"/>
      <c r="F331" s="6">
        <f t="shared" si="5"/>
        <v>1</v>
      </c>
    </row>
    <row r="332" spans="2:6" ht="20" customHeight="1" x14ac:dyDescent="0.15">
      <c r="B332" s="52"/>
      <c r="C332" s="53"/>
      <c r="D332" s="60"/>
      <c r="E332" s="54"/>
      <c r="F332" s="6">
        <f t="shared" si="5"/>
        <v>1</v>
      </c>
    </row>
    <row r="333" spans="2:6" ht="20" customHeight="1" x14ac:dyDescent="0.15">
      <c r="B333" s="55"/>
      <c r="C333" s="56"/>
      <c r="D333" s="59"/>
      <c r="E333" s="57"/>
      <c r="F333" s="6">
        <f t="shared" si="5"/>
        <v>1</v>
      </c>
    </row>
    <row r="334" spans="2:6" ht="20" customHeight="1" x14ac:dyDescent="0.15">
      <c r="B334" s="52"/>
      <c r="C334" s="53"/>
      <c r="D334" s="60"/>
      <c r="E334" s="54"/>
      <c r="F334" s="6">
        <f t="shared" si="5"/>
        <v>1</v>
      </c>
    </row>
    <row r="335" spans="2:6" ht="20" customHeight="1" x14ac:dyDescent="0.15">
      <c r="B335" s="55"/>
      <c r="C335" s="56"/>
      <c r="D335" s="59"/>
      <c r="E335" s="57"/>
      <c r="F335" s="6">
        <f t="shared" si="5"/>
        <v>1</v>
      </c>
    </row>
    <row r="336" spans="2:6" ht="20" customHeight="1" x14ac:dyDescent="0.15">
      <c r="B336" s="52"/>
      <c r="C336" s="53"/>
      <c r="D336" s="60"/>
      <c r="E336" s="54"/>
      <c r="F336" s="6">
        <f t="shared" si="5"/>
        <v>1</v>
      </c>
    </row>
    <row r="337" spans="2:6" ht="20" customHeight="1" x14ac:dyDescent="0.15">
      <c r="B337" s="55"/>
      <c r="C337" s="56"/>
      <c r="D337" s="59"/>
      <c r="E337" s="57"/>
      <c r="F337" s="6">
        <f t="shared" si="5"/>
        <v>1</v>
      </c>
    </row>
    <row r="338" spans="2:6" ht="20" customHeight="1" x14ac:dyDescent="0.15">
      <c r="B338" s="52"/>
      <c r="C338" s="53"/>
      <c r="D338" s="60"/>
      <c r="E338" s="54"/>
      <c r="F338" s="6">
        <f t="shared" si="5"/>
        <v>1</v>
      </c>
    </row>
    <row r="339" spans="2:6" ht="20" customHeight="1" x14ac:dyDescent="0.15">
      <c r="B339" s="55"/>
      <c r="C339" s="56"/>
      <c r="D339" s="59"/>
      <c r="E339" s="57"/>
      <c r="F339" s="6">
        <f t="shared" si="5"/>
        <v>1</v>
      </c>
    </row>
    <row r="340" spans="2:6" ht="20" customHeight="1" x14ac:dyDescent="0.15">
      <c r="B340" s="52"/>
      <c r="C340" s="53"/>
      <c r="D340" s="60"/>
      <c r="E340" s="54"/>
      <c r="F340" s="6">
        <f t="shared" si="5"/>
        <v>1</v>
      </c>
    </row>
    <row r="341" spans="2:6" ht="20" customHeight="1" x14ac:dyDescent="0.15">
      <c r="B341" s="55"/>
      <c r="C341" s="56"/>
      <c r="D341" s="59"/>
      <c r="E341" s="57"/>
      <c r="F341" s="6">
        <f t="shared" si="5"/>
        <v>1</v>
      </c>
    </row>
    <row r="342" spans="2:6" ht="20" customHeight="1" x14ac:dyDescent="0.15">
      <c r="B342" s="52"/>
      <c r="C342" s="53"/>
      <c r="D342" s="60"/>
      <c r="E342" s="54"/>
      <c r="F342" s="6">
        <f t="shared" si="5"/>
        <v>1</v>
      </c>
    </row>
    <row r="343" spans="2:6" ht="20" customHeight="1" x14ac:dyDescent="0.15">
      <c r="B343" s="55"/>
      <c r="C343" s="56"/>
      <c r="D343" s="59"/>
      <c r="E343" s="57"/>
      <c r="F343" s="6">
        <f t="shared" si="5"/>
        <v>1</v>
      </c>
    </row>
    <row r="344" spans="2:6" ht="20" customHeight="1" x14ac:dyDescent="0.15">
      <c r="B344" s="52"/>
      <c r="C344" s="53"/>
      <c r="D344" s="60"/>
      <c r="E344" s="54"/>
      <c r="F344" s="6">
        <f t="shared" si="5"/>
        <v>1</v>
      </c>
    </row>
    <row r="345" spans="2:6" ht="20" customHeight="1" x14ac:dyDescent="0.15">
      <c r="B345" s="55"/>
      <c r="C345" s="56"/>
      <c r="D345" s="59"/>
      <c r="E345" s="57"/>
      <c r="F345" s="6">
        <f t="shared" si="5"/>
        <v>1</v>
      </c>
    </row>
    <row r="346" spans="2:6" ht="20" customHeight="1" x14ac:dyDescent="0.15">
      <c r="B346" s="52"/>
      <c r="C346" s="53"/>
      <c r="D346" s="60"/>
      <c r="E346" s="54"/>
      <c r="F346" s="6">
        <f t="shared" si="5"/>
        <v>1</v>
      </c>
    </row>
    <row r="347" spans="2:6" ht="20" customHeight="1" x14ac:dyDescent="0.15">
      <c r="B347" s="55"/>
      <c r="C347" s="56"/>
      <c r="D347" s="59"/>
      <c r="E347" s="57"/>
      <c r="F347" s="6">
        <f t="shared" si="5"/>
        <v>1</v>
      </c>
    </row>
    <row r="348" spans="2:6" ht="20" customHeight="1" x14ac:dyDescent="0.15">
      <c r="B348" s="52"/>
      <c r="C348" s="53"/>
      <c r="D348" s="60"/>
      <c r="E348" s="54"/>
      <c r="F348" s="6">
        <f t="shared" si="5"/>
        <v>1</v>
      </c>
    </row>
    <row r="349" spans="2:6" ht="20" customHeight="1" x14ac:dyDescent="0.15">
      <c r="B349" s="55"/>
      <c r="C349" s="56"/>
      <c r="D349" s="59"/>
      <c r="E349" s="57"/>
      <c r="F349" s="6">
        <f t="shared" si="5"/>
        <v>1</v>
      </c>
    </row>
    <row r="350" spans="2:6" ht="20" customHeight="1" x14ac:dyDescent="0.15">
      <c r="B350" s="52"/>
      <c r="C350" s="53"/>
      <c r="D350" s="60"/>
      <c r="E350" s="54"/>
      <c r="F350" s="6">
        <f t="shared" si="5"/>
        <v>1</v>
      </c>
    </row>
    <row r="351" spans="2:6" ht="20" customHeight="1" x14ac:dyDescent="0.15">
      <c r="B351" s="55"/>
      <c r="C351" s="56"/>
      <c r="D351" s="59"/>
      <c r="E351" s="57"/>
      <c r="F351" s="6">
        <f t="shared" si="5"/>
        <v>1</v>
      </c>
    </row>
    <row r="352" spans="2:6" ht="20" customHeight="1" x14ac:dyDescent="0.15">
      <c r="B352" s="52"/>
      <c r="C352" s="53"/>
      <c r="D352" s="60"/>
      <c r="E352" s="54"/>
      <c r="F352" s="6">
        <f t="shared" si="5"/>
        <v>1</v>
      </c>
    </row>
    <row r="353" spans="2:6" ht="20" customHeight="1" x14ac:dyDescent="0.15">
      <c r="B353" s="55"/>
      <c r="C353" s="56"/>
      <c r="D353" s="59"/>
      <c r="E353" s="57"/>
      <c r="F353" s="6">
        <f t="shared" si="5"/>
        <v>1</v>
      </c>
    </row>
    <row r="354" spans="2:6" ht="20" customHeight="1" x14ac:dyDescent="0.15">
      <c r="B354" s="52"/>
      <c r="C354" s="53"/>
      <c r="D354" s="60"/>
      <c r="E354" s="54"/>
      <c r="F354" s="6">
        <f t="shared" si="5"/>
        <v>1</v>
      </c>
    </row>
    <row r="355" spans="2:6" ht="20" customHeight="1" x14ac:dyDescent="0.15">
      <c r="B355" s="55"/>
      <c r="C355" s="56"/>
      <c r="D355" s="59"/>
      <c r="E355" s="57"/>
      <c r="F355" s="6">
        <f t="shared" si="5"/>
        <v>1</v>
      </c>
    </row>
    <row r="356" spans="2:6" ht="20" customHeight="1" x14ac:dyDescent="0.15">
      <c r="B356" s="52"/>
      <c r="C356" s="53"/>
      <c r="D356" s="60"/>
      <c r="E356" s="54"/>
      <c r="F356" s="6">
        <f t="shared" si="5"/>
        <v>1</v>
      </c>
    </row>
    <row r="357" spans="2:6" ht="20" customHeight="1" x14ac:dyDescent="0.15">
      <c r="B357" s="55"/>
      <c r="C357" s="56"/>
      <c r="D357" s="59"/>
      <c r="E357" s="57"/>
      <c r="F357" s="6">
        <f t="shared" si="5"/>
        <v>1</v>
      </c>
    </row>
    <row r="358" spans="2:6" ht="20" customHeight="1" x14ac:dyDescent="0.15">
      <c r="B358" s="52"/>
      <c r="C358" s="53"/>
      <c r="D358" s="60"/>
      <c r="E358" s="54"/>
      <c r="F358" s="6">
        <f t="shared" si="5"/>
        <v>1</v>
      </c>
    </row>
    <row r="359" spans="2:6" ht="20" customHeight="1" x14ac:dyDescent="0.15">
      <c r="B359" s="55"/>
      <c r="C359" s="56"/>
      <c r="D359" s="59"/>
      <c r="E359" s="57"/>
      <c r="F359" s="6">
        <f t="shared" si="5"/>
        <v>1</v>
      </c>
    </row>
    <row r="360" spans="2:6" ht="20" customHeight="1" x14ac:dyDescent="0.15">
      <c r="B360" s="52"/>
      <c r="C360" s="53"/>
      <c r="D360" s="60"/>
      <c r="E360" s="54"/>
      <c r="F360" s="6">
        <f t="shared" si="5"/>
        <v>1</v>
      </c>
    </row>
    <row r="361" spans="2:6" ht="20" customHeight="1" x14ac:dyDescent="0.15">
      <c r="B361" s="55"/>
      <c r="C361" s="56"/>
      <c r="D361" s="59"/>
      <c r="E361" s="57"/>
      <c r="F361" s="6">
        <f t="shared" si="5"/>
        <v>1</v>
      </c>
    </row>
    <row r="362" spans="2:6" ht="20" customHeight="1" x14ac:dyDescent="0.15">
      <c r="B362" s="52"/>
      <c r="C362" s="53"/>
      <c r="D362" s="60"/>
      <c r="E362" s="54"/>
      <c r="F362" s="6">
        <f t="shared" si="5"/>
        <v>1</v>
      </c>
    </row>
    <row r="363" spans="2:6" ht="20" customHeight="1" x14ac:dyDescent="0.15">
      <c r="B363" s="55"/>
      <c r="C363" s="56"/>
      <c r="D363" s="59"/>
      <c r="E363" s="57"/>
      <c r="F363" s="6">
        <f t="shared" si="5"/>
        <v>1</v>
      </c>
    </row>
    <row r="364" spans="2:6" ht="20" customHeight="1" x14ac:dyDescent="0.15">
      <c r="B364" s="52"/>
      <c r="C364" s="53"/>
      <c r="D364" s="60"/>
      <c r="E364" s="54"/>
      <c r="F364" s="6">
        <f t="shared" si="5"/>
        <v>1</v>
      </c>
    </row>
    <row r="365" spans="2:6" ht="20" customHeight="1" x14ac:dyDescent="0.15">
      <c r="B365" s="55"/>
      <c r="C365" s="56"/>
      <c r="D365" s="59"/>
      <c r="E365" s="57"/>
      <c r="F365" s="6">
        <f t="shared" si="5"/>
        <v>1</v>
      </c>
    </row>
    <row r="366" spans="2:6" ht="20" customHeight="1" x14ac:dyDescent="0.15">
      <c r="B366" s="52"/>
      <c r="C366" s="53"/>
      <c r="D366" s="60"/>
      <c r="E366" s="54"/>
      <c r="F366" s="6">
        <f t="shared" si="5"/>
        <v>1</v>
      </c>
    </row>
    <row r="367" spans="2:6" ht="20" customHeight="1" x14ac:dyDescent="0.15">
      <c r="B367" s="55"/>
      <c r="C367" s="56"/>
      <c r="D367" s="59"/>
      <c r="E367" s="57"/>
      <c r="F367" s="6">
        <f t="shared" si="5"/>
        <v>1</v>
      </c>
    </row>
    <row r="368" spans="2:6" ht="20" customHeight="1" x14ac:dyDescent="0.15">
      <c r="B368" s="52"/>
      <c r="C368" s="53"/>
      <c r="D368" s="60"/>
      <c r="E368" s="54"/>
      <c r="F368" s="6">
        <f t="shared" si="5"/>
        <v>1</v>
      </c>
    </row>
    <row r="369" spans="2:6" ht="20" customHeight="1" x14ac:dyDescent="0.15">
      <c r="B369" s="55"/>
      <c r="C369" s="56"/>
      <c r="D369" s="59"/>
      <c r="E369" s="57"/>
      <c r="F369" s="6">
        <f t="shared" si="5"/>
        <v>1</v>
      </c>
    </row>
    <row r="370" spans="2:6" ht="20" customHeight="1" x14ac:dyDescent="0.15">
      <c r="B370" s="52"/>
      <c r="C370" s="53"/>
      <c r="D370" s="60"/>
      <c r="E370" s="54"/>
      <c r="F370" s="6">
        <f t="shared" si="5"/>
        <v>1</v>
      </c>
    </row>
    <row r="371" spans="2:6" ht="20" customHeight="1" x14ac:dyDescent="0.15">
      <c r="B371" s="55"/>
      <c r="C371" s="56"/>
      <c r="D371" s="59"/>
      <c r="E371" s="57"/>
      <c r="F371" s="6">
        <f t="shared" si="5"/>
        <v>1</v>
      </c>
    </row>
    <row r="372" spans="2:6" ht="20" customHeight="1" x14ac:dyDescent="0.15">
      <c r="B372" s="52"/>
      <c r="C372" s="53"/>
      <c r="D372" s="60"/>
      <c r="E372" s="54"/>
      <c r="F372" s="6">
        <f t="shared" si="5"/>
        <v>1</v>
      </c>
    </row>
    <row r="373" spans="2:6" ht="20" customHeight="1" x14ac:dyDescent="0.15">
      <c r="B373" s="55"/>
      <c r="C373" s="56"/>
      <c r="D373" s="59"/>
      <c r="E373" s="57"/>
      <c r="F373" s="6">
        <f t="shared" si="5"/>
        <v>1</v>
      </c>
    </row>
    <row r="374" spans="2:6" ht="20" customHeight="1" x14ac:dyDescent="0.15">
      <c r="B374" s="52"/>
      <c r="C374" s="53"/>
      <c r="D374" s="60"/>
      <c r="E374" s="54"/>
      <c r="F374" s="6">
        <f t="shared" si="5"/>
        <v>1</v>
      </c>
    </row>
    <row r="375" spans="2:6" ht="20" customHeight="1" x14ac:dyDescent="0.15">
      <c r="B375" s="55"/>
      <c r="C375" s="56"/>
      <c r="D375" s="59"/>
      <c r="E375" s="57"/>
      <c r="F375" s="6">
        <f t="shared" si="5"/>
        <v>1</v>
      </c>
    </row>
    <row r="376" spans="2:6" ht="20" customHeight="1" x14ac:dyDescent="0.15">
      <c r="B376" s="52"/>
      <c r="C376" s="53"/>
      <c r="D376" s="60"/>
      <c r="E376" s="54"/>
      <c r="F376" s="6">
        <f t="shared" si="5"/>
        <v>1</v>
      </c>
    </row>
    <row r="377" spans="2:6" ht="20" customHeight="1" x14ac:dyDescent="0.15">
      <c r="B377" s="55"/>
      <c r="C377" s="56"/>
      <c r="D377" s="59"/>
      <c r="E377" s="57"/>
      <c r="F377" s="6">
        <f t="shared" si="5"/>
        <v>1</v>
      </c>
    </row>
    <row r="378" spans="2:6" ht="20" customHeight="1" x14ac:dyDescent="0.15">
      <c r="B378" s="52"/>
      <c r="C378" s="53"/>
      <c r="D378" s="60"/>
      <c r="E378" s="54"/>
      <c r="F378" s="6">
        <f t="shared" si="5"/>
        <v>1</v>
      </c>
    </row>
    <row r="379" spans="2:6" ht="20" customHeight="1" x14ac:dyDescent="0.15">
      <c r="B379" s="55"/>
      <c r="C379" s="56"/>
      <c r="D379" s="59"/>
      <c r="E379" s="57"/>
      <c r="F379" s="6">
        <f t="shared" si="5"/>
        <v>1</v>
      </c>
    </row>
    <row r="380" spans="2:6" ht="20" customHeight="1" x14ac:dyDescent="0.15">
      <c r="B380" s="52"/>
      <c r="C380" s="53"/>
      <c r="D380" s="60"/>
      <c r="E380" s="54"/>
      <c r="F380" s="6">
        <f t="shared" si="5"/>
        <v>1</v>
      </c>
    </row>
    <row r="381" spans="2:6" ht="20" customHeight="1" x14ac:dyDescent="0.15">
      <c r="B381" s="55"/>
      <c r="C381" s="56"/>
      <c r="D381" s="59"/>
      <c r="E381" s="57"/>
      <c r="F381" s="6">
        <f t="shared" si="5"/>
        <v>1</v>
      </c>
    </row>
    <row r="382" spans="2:6" ht="20" customHeight="1" x14ac:dyDescent="0.15">
      <c r="B382" s="52"/>
      <c r="C382" s="53"/>
      <c r="D382" s="60"/>
      <c r="E382" s="54"/>
      <c r="F382" s="6">
        <f t="shared" si="5"/>
        <v>1</v>
      </c>
    </row>
    <row r="383" spans="2:6" ht="20" customHeight="1" x14ac:dyDescent="0.15">
      <c r="B383" s="55"/>
      <c r="C383" s="56"/>
      <c r="D383" s="59"/>
      <c r="E383" s="57"/>
      <c r="F383" s="6">
        <f t="shared" si="5"/>
        <v>1</v>
      </c>
    </row>
    <row r="384" spans="2:6" ht="20" customHeight="1" x14ac:dyDescent="0.15">
      <c r="B384" s="52"/>
      <c r="C384" s="53"/>
      <c r="D384" s="60"/>
      <c r="E384" s="54"/>
      <c r="F384" s="6">
        <f t="shared" si="5"/>
        <v>1</v>
      </c>
    </row>
    <row r="385" spans="2:6" ht="20" customHeight="1" x14ac:dyDescent="0.15">
      <c r="B385" s="55"/>
      <c r="C385" s="56"/>
      <c r="D385" s="59"/>
      <c r="E385" s="57"/>
      <c r="F385" s="6">
        <f t="shared" si="5"/>
        <v>1</v>
      </c>
    </row>
    <row r="386" spans="2:6" ht="20" customHeight="1" x14ac:dyDescent="0.15">
      <c r="B386" s="52"/>
      <c r="C386" s="53"/>
      <c r="D386" s="60"/>
      <c r="E386" s="54"/>
      <c r="F386" s="6">
        <f t="shared" si="5"/>
        <v>1</v>
      </c>
    </row>
    <row r="387" spans="2:6" ht="20" customHeight="1" x14ac:dyDescent="0.15">
      <c r="B387" s="55"/>
      <c r="C387" s="56"/>
      <c r="D387" s="59"/>
      <c r="E387" s="57"/>
      <c r="F387" s="6">
        <f t="shared" ref="F387:F450" si="6">MONTH(B387)</f>
        <v>1</v>
      </c>
    </row>
    <row r="388" spans="2:6" ht="20" customHeight="1" x14ac:dyDescent="0.15">
      <c r="B388" s="52"/>
      <c r="C388" s="53"/>
      <c r="D388" s="60"/>
      <c r="E388" s="54"/>
      <c r="F388" s="6">
        <f t="shared" si="6"/>
        <v>1</v>
      </c>
    </row>
    <row r="389" spans="2:6" ht="20" customHeight="1" x14ac:dyDescent="0.15">
      <c r="B389" s="55"/>
      <c r="C389" s="56"/>
      <c r="D389" s="59"/>
      <c r="E389" s="57"/>
      <c r="F389" s="6">
        <f t="shared" si="6"/>
        <v>1</v>
      </c>
    </row>
    <row r="390" spans="2:6" ht="20" customHeight="1" x14ac:dyDescent="0.15">
      <c r="B390" s="52"/>
      <c r="C390" s="53"/>
      <c r="D390" s="60"/>
      <c r="E390" s="54"/>
      <c r="F390" s="6">
        <f t="shared" si="6"/>
        <v>1</v>
      </c>
    </row>
    <row r="391" spans="2:6" ht="20" customHeight="1" x14ac:dyDescent="0.15">
      <c r="B391" s="55"/>
      <c r="C391" s="56"/>
      <c r="D391" s="59"/>
      <c r="E391" s="57"/>
      <c r="F391" s="6">
        <f t="shared" si="6"/>
        <v>1</v>
      </c>
    </row>
    <row r="392" spans="2:6" ht="20" customHeight="1" x14ac:dyDescent="0.15">
      <c r="B392" s="52"/>
      <c r="C392" s="53"/>
      <c r="D392" s="60"/>
      <c r="E392" s="54"/>
      <c r="F392" s="6">
        <f t="shared" si="6"/>
        <v>1</v>
      </c>
    </row>
    <row r="393" spans="2:6" ht="20" customHeight="1" x14ac:dyDescent="0.15">
      <c r="B393" s="55"/>
      <c r="C393" s="56"/>
      <c r="D393" s="59"/>
      <c r="E393" s="57"/>
      <c r="F393" s="6">
        <f t="shared" si="6"/>
        <v>1</v>
      </c>
    </row>
    <row r="394" spans="2:6" ht="20" customHeight="1" x14ac:dyDescent="0.15">
      <c r="B394" s="52"/>
      <c r="C394" s="53"/>
      <c r="D394" s="60"/>
      <c r="E394" s="54"/>
      <c r="F394" s="6">
        <f t="shared" si="6"/>
        <v>1</v>
      </c>
    </row>
    <row r="395" spans="2:6" ht="20" customHeight="1" x14ac:dyDescent="0.15">
      <c r="B395" s="55"/>
      <c r="C395" s="56"/>
      <c r="D395" s="59"/>
      <c r="E395" s="57"/>
      <c r="F395" s="6">
        <f t="shared" si="6"/>
        <v>1</v>
      </c>
    </row>
    <row r="396" spans="2:6" ht="20" customHeight="1" x14ac:dyDescent="0.15">
      <c r="B396" s="52"/>
      <c r="C396" s="53"/>
      <c r="D396" s="60"/>
      <c r="E396" s="54"/>
      <c r="F396" s="6">
        <f t="shared" si="6"/>
        <v>1</v>
      </c>
    </row>
    <row r="397" spans="2:6" ht="20" customHeight="1" x14ac:dyDescent="0.15">
      <c r="B397" s="55"/>
      <c r="C397" s="56"/>
      <c r="D397" s="59"/>
      <c r="E397" s="57"/>
      <c r="F397" s="6">
        <f t="shared" si="6"/>
        <v>1</v>
      </c>
    </row>
    <row r="398" spans="2:6" ht="20" customHeight="1" x14ac:dyDescent="0.15">
      <c r="B398" s="52"/>
      <c r="C398" s="53"/>
      <c r="D398" s="60"/>
      <c r="E398" s="54"/>
      <c r="F398" s="6">
        <f t="shared" si="6"/>
        <v>1</v>
      </c>
    </row>
    <row r="399" spans="2:6" ht="20" customHeight="1" x14ac:dyDescent="0.15">
      <c r="B399" s="55"/>
      <c r="C399" s="56"/>
      <c r="D399" s="59"/>
      <c r="E399" s="57"/>
      <c r="F399" s="6">
        <f t="shared" si="6"/>
        <v>1</v>
      </c>
    </row>
    <row r="400" spans="2:6" ht="20" customHeight="1" x14ac:dyDescent="0.15">
      <c r="B400" s="52"/>
      <c r="C400" s="53"/>
      <c r="D400" s="60"/>
      <c r="E400" s="54"/>
      <c r="F400" s="6">
        <f t="shared" si="6"/>
        <v>1</v>
      </c>
    </row>
    <row r="401" spans="2:6" ht="20" customHeight="1" x14ac:dyDescent="0.15">
      <c r="B401" s="55"/>
      <c r="C401" s="56"/>
      <c r="D401" s="59"/>
      <c r="E401" s="57"/>
      <c r="F401" s="6">
        <f t="shared" si="6"/>
        <v>1</v>
      </c>
    </row>
    <row r="402" spans="2:6" ht="20" customHeight="1" x14ac:dyDescent="0.15">
      <c r="B402" s="52"/>
      <c r="C402" s="53"/>
      <c r="D402" s="60"/>
      <c r="E402" s="54"/>
      <c r="F402" s="6">
        <f t="shared" si="6"/>
        <v>1</v>
      </c>
    </row>
    <row r="403" spans="2:6" ht="20" customHeight="1" x14ac:dyDescent="0.15">
      <c r="B403" s="55"/>
      <c r="C403" s="56"/>
      <c r="D403" s="59"/>
      <c r="E403" s="57"/>
      <c r="F403" s="6">
        <f t="shared" si="6"/>
        <v>1</v>
      </c>
    </row>
    <row r="404" spans="2:6" ht="20" customHeight="1" x14ac:dyDescent="0.15">
      <c r="B404" s="52"/>
      <c r="C404" s="53"/>
      <c r="D404" s="60"/>
      <c r="E404" s="54"/>
      <c r="F404" s="6">
        <f t="shared" si="6"/>
        <v>1</v>
      </c>
    </row>
    <row r="405" spans="2:6" ht="20" customHeight="1" x14ac:dyDescent="0.15">
      <c r="B405" s="55"/>
      <c r="C405" s="56"/>
      <c r="D405" s="59"/>
      <c r="E405" s="57"/>
      <c r="F405" s="6">
        <f t="shared" si="6"/>
        <v>1</v>
      </c>
    </row>
    <row r="406" spans="2:6" ht="20" customHeight="1" x14ac:dyDescent="0.15">
      <c r="B406" s="52"/>
      <c r="C406" s="53"/>
      <c r="D406" s="60"/>
      <c r="E406" s="54"/>
      <c r="F406" s="6">
        <f t="shared" si="6"/>
        <v>1</v>
      </c>
    </row>
    <row r="407" spans="2:6" ht="20" customHeight="1" x14ac:dyDescent="0.15">
      <c r="B407" s="55"/>
      <c r="C407" s="56"/>
      <c r="D407" s="59"/>
      <c r="E407" s="57"/>
      <c r="F407" s="6">
        <f t="shared" si="6"/>
        <v>1</v>
      </c>
    </row>
    <row r="408" spans="2:6" ht="20" customHeight="1" x14ac:dyDescent="0.15">
      <c r="B408" s="52"/>
      <c r="C408" s="53"/>
      <c r="D408" s="60"/>
      <c r="E408" s="54"/>
      <c r="F408" s="6">
        <f t="shared" si="6"/>
        <v>1</v>
      </c>
    </row>
    <row r="409" spans="2:6" ht="20" customHeight="1" x14ac:dyDescent="0.15">
      <c r="B409" s="55"/>
      <c r="C409" s="56"/>
      <c r="D409" s="59"/>
      <c r="E409" s="57"/>
      <c r="F409" s="6">
        <f t="shared" si="6"/>
        <v>1</v>
      </c>
    </row>
    <row r="410" spans="2:6" ht="20" customHeight="1" x14ac:dyDescent="0.15">
      <c r="B410" s="52"/>
      <c r="C410" s="53"/>
      <c r="D410" s="60"/>
      <c r="E410" s="54"/>
      <c r="F410" s="6">
        <f t="shared" si="6"/>
        <v>1</v>
      </c>
    </row>
    <row r="411" spans="2:6" ht="20" customHeight="1" x14ac:dyDescent="0.15">
      <c r="B411" s="55"/>
      <c r="C411" s="56"/>
      <c r="D411" s="59"/>
      <c r="E411" s="57"/>
      <c r="F411" s="6">
        <f t="shared" si="6"/>
        <v>1</v>
      </c>
    </row>
    <row r="412" spans="2:6" ht="20" customHeight="1" x14ac:dyDescent="0.15">
      <c r="B412" s="52"/>
      <c r="C412" s="53"/>
      <c r="D412" s="60"/>
      <c r="E412" s="54"/>
      <c r="F412" s="6">
        <f t="shared" si="6"/>
        <v>1</v>
      </c>
    </row>
    <row r="413" spans="2:6" ht="20" customHeight="1" x14ac:dyDescent="0.15">
      <c r="B413" s="55"/>
      <c r="C413" s="56"/>
      <c r="D413" s="59"/>
      <c r="E413" s="57"/>
      <c r="F413" s="6">
        <f t="shared" si="6"/>
        <v>1</v>
      </c>
    </row>
    <row r="414" spans="2:6" ht="20" customHeight="1" x14ac:dyDescent="0.15">
      <c r="B414" s="52"/>
      <c r="C414" s="53"/>
      <c r="D414" s="60"/>
      <c r="E414" s="54"/>
      <c r="F414" s="6">
        <f t="shared" si="6"/>
        <v>1</v>
      </c>
    </row>
    <row r="415" spans="2:6" ht="20" customHeight="1" x14ac:dyDescent="0.15">
      <c r="B415" s="55"/>
      <c r="C415" s="56"/>
      <c r="D415" s="59"/>
      <c r="E415" s="57"/>
      <c r="F415" s="6">
        <f t="shared" si="6"/>
        <v>1</v>
      </c>
    </row>
    <row r="416" spans="2:6" ht="20" customHeight="1" x14ac:dyDescent="0.15">
      <c r="B416" s="52"/>
      <c r="C416" s="53"/>
      <c r="D416" s="60"/>
      <c r="E416" s="54"/>
      <c r="F416" s="6">
        <f t="shared" si="6"/>
        <v>1</v>
      </c>
    </row>
    <row r="417" spans="2:6" ht="20" customHeight="1" x14ac:dyDescent="0.15">
      <c r="B417" s="55"/>
      <c r="C417" s="56"/>
      <c r="D417" s="59"/>
      <c r="E417" s="57"/>
      <c r="F417" s="6">
        <f t="shared" si="6"/>
        <v>1</v>
      </c>
    </row>
    <row r="418" spans="2:6" ht="20" customHeight="1" x14ac:dyDescent="0.15">
      <c r="B418" s="52"/>
      <c r="C418" s="53"/>
      <c r="D418" s="60"/>
      <c r="E418" s="54"/>
      <c r="F418" s="6">
        <f t="shared" si="6"/>
        <v>1</v>
      </c>
    </row>
    <row r="419" spans="2:6" ht="20" customHeight="1" x14ac:dyDescent="0.15">
      <c r="B419" s="55"/>
      <c r="C419" s="56"/>
      <c r="D419" s="59"/>
      <c r="E419" s="57"/>
      <c r="F419" s="6">
        <f t="shared" si="6"/>
        <v>1</v>
      </c>
    </row>
    <row r="420" spans="2:6" ht="20" customHeight="1" x14ac:dyDescent="0.15">
      <c r="B420" s="52"/>
      <c r="C420" s="53"/>
      <c r="D420" s="60"/>
      <c r="E420" s="54"/>
      <c r="F420" s="6">
        <f t="shared" si="6"/>
        <v>1</v>
      </c>
    </row>
    <row r="421" spans="2:6" ht="20" customHeight="1" x14ac:dyDescent="0.15">
      <c r="B421" s="55"/>
      <c r="C421" s="56"/>
      <c r="D421" s="59"/>
      <c r="E421" s="57"/>
      <c r="F421" s="6">
        <f t="shared" si="6"/>
        <v>1</v>
      </c>
    </row>
    <row r="422" spans="2:6" ht="20" customHeight="1" x14ac:dyDescent="0.15">
      <c r="B422" s="52"/>
      <c r="C422" s="53"/>
      <c r="D422" s="60"/>
      <c r="E422" s="54"/>
      <c r="F422" s="6">
        <f t="shared" si="6"/>
        <v>1</v>
      </c>
    </row>
    <row r="423" spans="2:6" ht="20" customHeight="1" x14ac:dyDescent="0.15">
      <c r="B423" s="55"/>
      <c r="C423" s="56"/>
      <c r="D423" s="59"/>
      <c r="E423" s="57"/>
      <c r="F423" s="6">
        <f t="shared" si="6"/>
        <v>1</v>
      </c>
    </row>
    <row r="424" spans="2:6" ht="20" customHeight="1" x14ac:dyDescent="0.15">
      <c r="B424" s="52"/>
      <c r="C424" s="53"/>
      <c r="D424" s="60"/>
      <c r="E424" s="54"/>
      <c r="F424" s="6">
        <f t="shared" si="6"/>
        <v>1</v>
      </c>
    </row>
    <row r="425" spans="2:6" ht="20" customHeight="1" x14ac:dyDescent="0.15">
      <c r="B425" s="55"/>
      <c r="C425" s="56"/>
      <c r="D425" s="59"/>
      <c r="E425" s="57"/>
      <c r="F425" s="6">
        <f t="shared" si="6"/>
        <v>1</v>
      </c>
    </row>
    <row r="426" spans="2:6" ht="20" customHeight="1" x14ac:dyDescent="0.15">
      <c r="B426" s="52"/>
      <c r="C426" s="53"/>
      <c r="D426" s="60"/>
      <c r="E426" s="54"/>
      <c r="F426" s="6">
        <f t="shared" si="6"/>
        <v>1</v>
      </c>
    </row>
    <row r="427" spans="2:6" ht="20" customHeight="1" x14ac:dyDescent="0.15">
      <c r="B427" s="55"/>
      <c r="C427" s="56"/>
      <c r="D427" s="59"/>
      <c r="E427" s="57"/>
      <c r="F427" s="6">
        <f t="shared" si="6"/>
        <v>1</v>
      </c>
    </row>
    <row r="428" spans="2:6" ht="20" customHeight="1" x14ac:dyDescent="0.15">
      <c r="B428" s="52"/>
      <c r="C428" s="53"/>
      <c r="D428" s="60"/>
      <c r="E428" s="54"/>
      <c r="F428" s="6">
        <f t="shared" si="6"/>
        <v>1</v>
      </c>
    </row>
    <row r="429" spans="2:6" ht="20" customHeight="1" x14ac:dyDescent="0.15">
      <c r="B429" s="55"/>
      <c r="C429" s="56"/>
      <c r="D429" s="59"/>
      <c r="E429" s="57"/>
      <c r="F429" s="6">
        <f t="shared" si="6"/>
        <v>1</v>
      </c>
    </row>
    <row r="430" spans="2:6" ht="20" customHeight="1" x14ac:dyDescent="0.15">
      <c r="B430" s="52"/>
      <c r="C430" s="53"/>
      <c r="D430" s="60"/>
      <c r="E430" s="54"/>
      <c r="F430" s="6">
        <f t="shared" si="6"/>
        <v>1</v>
      </c>
    </row>
    <row r="431" spans="2:6" ht="20" customHeight="1" x14ac:dyDescent="0.15">
      <c r="B431" s="55"/>
      <c r="C431" s="56"/>
      <c r="D431" s="59"/>
      <c r="E431" s="57"/>
      <c r="F431" s="6">
        <f t="shared" si="6"/>
        <v>1</v>
      </c>
    </row>
    <row r="432" spans="2:6" ht="20" customHeight="1" x14ac:dyDescent="0.15">
      <c r="B432" s="52"/>
      <c r="C432" s="53"/>
      <c r="D432" s="60"/>
      <c r="E432" s="54"/>
      <c r="F432" s="6">
        <f t="shared" si="6"/>
        <v>1</v>
      </c>
    </row>
    <row r="433" spans="2:6" ht="20" customHeight="1" x14ac:dyDescent="0.15">
      <c r="B433" s="55"/>
      <c r="C433" s="56"/>
      <c r="D433" s="59"/>
      <c r="E433" s="57"/>
      <c r="F433" s="6">
        <f t="shared" si="6"/>
        <v>1</v>
      </c>
    </row>
    <row r="434" spans="2:6" ht="20" customHeight="1" x14ac:dyDescent="0.15">
      <c r="B434" s="52"/>
      <c r="C434" s="53"/>
      <c r="D434" s="60"/>
      <c r="E434" s="54"/>
      <c r="F434" s="6">
        <f t="shared" si="6"/>
        <v>1</v>
      </c>
    </row>
    <row r="435" spans="2:6" ht="20" customHeight="1" x14ac:dyDescent="0.15">
      <c r="B435" s="55"/>
      <c r="C435" s="56"/>
      <c r="D435" s="59"/>
      <c r="E435" s="57"/>
      <c r="F435" s="6">
        <f t="shared" si="6"/>
        <v>1</v>
      </c>
    </row>
    <row r="436" spans="2:6" ht="20" customHeight="1" x14ac:dyDescent="0.15">
      <c r="B436" s="52"/>
      <c r="C436" s="53"/>
      <c r="D436" s="60"/>
      <c r="E436" s="54"/>
      <c r="F436" s="6">
        <f t="shared" si="6"/>
        <v>1</v>
      </c>
    </row>
    <row r="437" spans="2:6" ht="20" customHeight="1" x14ac:dyDescent="0.15">
      <c r="B437" s="55"/>
      <c r="C437" s="56"/>
      <c r="D437" s="59"/>
      <c r="E437" s="57"/>
      <c r="F437" s="6">
        <f t="shared" si="6"/>
        <v>1</v>
      </c>
    </row>
    <row r="438" spans="2:6" ht="20" customHeight="1" x14ac:dyDescent="0.15">
      <c r="B438" s="52"/>
      <c r="C438" s="53"/>
      <c r="D438" s="60"/>
      <c r="E438" s="54"/>
      <c r="F438" s="6">
        <f t="shared" si="6"/>
        <v>1</v>
      </c>
    </row>
    <row r="439" spans="2:6" ht="20" customHeight="1" x14ac:dyDescent="0.15">
      <c r="B439" s="55"/>
      <c r="C439" s="56"/>
      <c r="D439" s="59"/>
      <c r="E439" s="57"/>
      <c r="F439" s="6">
        <f t="shared" si="6"/>
        <v>1</v>
      </c>
    </row>
    <row r="440" spans="2:6" ht="20" customHeight="1" x14ac:dyDescent="0.15">
      <c r="B440" s="52"/>
      <c r="C440" s="53"/>
      <c r="D440" s="60"/>
      <c r="E440" s="54"/>
      <c r="F440" s="6">
        <f t="shared" si="6"/>
        <v>1</v>
      </c>
    </row>
    <row r="441" spans="2:6" ht="20" customHeight="1" x14ac:dyDescent="0.15">
      <c r="B441" s="55"/>
      <c r="C441" s="56"/>
      <c r="D441" s="59"/>
      <c r="E441" s="57"/>
      <c r="F441" s="6">
        <f t="shared" si="6"/>
        <v>1</v>
      </c>
    </row>
    <row r="442" spans="2:6" ht="20" customHeight="1" x14ac:dyDescent="0.15">
      <c r="B442" s="52"/>
      <c r="C442" s="53"/>
      <c r="D442" s="60"/>
      <c r="E442" s="54"/>
      <c r="F442" s="6">
        <f t="shared" si="6"/>
        <v>1</v>
      </c>
    </row>
    <row r="443" spans="2:6" ht="20" customHeight="1" x14ac:dyDescent="0.15">
      <c r="B443" s="55"/>
      <c r="C443" s="56"/>
      <c r="D443" s="59"/>
      <c r="E443" s="57"/>
      <c r="F443" s="6">
        <f t="shared" si="6"/>
        <v>1</v>
      </c>
    </row>
    <row r="444" spans="2:6" ht="20" customHeight="1" x14ac:dyDescent="0.15">
      <c r="B444" s="52"/>
      <c r="C444" s="53"/>
      <c r="D444" s="60"/>
      <c r="E444" s="54"/>
      <c r="F444" s="6">
        <f t="shared" si="6"/>
        <v>1</v>
      </c>
    </row>
    <row r="445" spans="2:6" ht="20" customHeight="1" x14ac:dyDescent="0.15">
      <c r="B445" s="55"/>
      <c r="C445" s="56"/>
      <c r="D445" s="59"/>
      <c r="E445" s="57"/>
      <c r="F445" s="6">
        <f t="shared" si="6"/>
        <v>1</v>
      </c>
    </row>
    <row r="446" spans="2:6" ht="20" customHeight="1" x14ac:dyDescent="0.15">
      <c r="B446" s="52"/>
      <c r="C446" s="53"/>
      <c r="D446" s="60"/>
      <c r="E446" s="54"/>
      <c r="F446" s="6">
        <f t="shared" si="6"/>
        <v>1</v>
      </c>
    </row>
    <row r="447" spans="2:6" ht="20" customHeight="1" x14ac:dyDescent="0.15">
      <c r="B447" s="55"/>
      <c r="C447" s="56"/>
      <c r="D447" s="59"/>
      <c r="E447" s="57"/>
      <c r="F447" s="6">
        <f t="shared" si="6"/>
        <v>1</v>
      </c>
    </row>
    <row r="448" spans="2:6" ht="20" customHeight="1" x14ac:dyDescent="0.15">
      <c r="B448" s="52"/>
      <c r="C448" s="53"/>
      <c r="D448" s="60"/>
      <c r="E448" s="54"/>
      <c r="F448" s="6">
        <f t="shared" si="6"/>
        <v>1</v>
      </c>
    </row>
    <row r="449" spans="2:6" ht="20" customHeight="1" x14ac:dyDescent="0.15">
      <c r="B449" s="55"/>
      <c r="C449" s="56"/>
      <c r="D449" s="59"/>
      <c r="E449" s="57"/>
      <c r="F449" s="6">
        <f t="shared" si="6"/>
        <v>1</v>
      </c>
    </row>
    <row r="450" spans="2:6" ht="20" customHeight="1" x14ac:dyDescent="0.15">
      <c r="B450" s="52"/>
      <c r="C450" s="53"/>
      <c r="D450" s="60"/>
      <c r="E450" s="54"/>
      <c r="F450" s="6">
        <f t="shared" si="6"/>
        <v>1</v>
      </c>
    </row>
    <row r="451" spans="2:6" ht="20" customHeight="1" x14ac:dyDescent="0.15">
      <c r="B451" s="55"/>
      <c r="C451" s="56"/>
      <c r="D451" s="59"/>
      <c r="E451" s="57"/>
      <c r="F451" s="6">
        <f t="shared" ref="F451:F500" si="7">MONTH(B451)</f>
        <v>1</v>
      </c>
    </row>
    <row r="452" spans="2:6" ht="20" customHeight="1" x14ac:dyDescent="0.15">
      <c r="B452" s="52"/>
      <c r="C452" s="53"/>
      <c r="D452" s="60"/>
      <c r="E452" s="54"/>
      <c r="F452" s="6">
        <f t="shared" si="7"/>
        <v>1</v>
      </c>
    </row>
    <row r="453" spans="2:6" ht="20" customHeight="1" x14ac:dyDescent="0.15">
      <c r="B453" s="55"/>
      <c r="C453" s="56"/>
      <c r="D453" s="59"/>
      <c r="E453" s="57"/>
      <c r="F453" s="6">
        <f t="shared" si="7"/>
        <v>1</v>
      </c>
    </row>
    <row r="454" spans="2:6" ht="20" customHeight="1" x14ac:dyDescent="0.15">
      <c r="B454" s="52"/>
      <c r="C454" s="53"/>
      <c r="D454" s="60"/>
      <c r="E454" s="54"/>
      <c r="F454" s="6">
        <f t="shared" si="7"/>
        <v>1</v>
      </c>
    </row>
    <row r="455" spans="2:6" ht="20" customHeight="1" x14ac:dyDescent="0.15">
      <c r="B455" s="55"/>
      <c r="C455" s="56"/>
      <c r="D455" s="59"/>
      <c r="E455" s="57"/>
      <c r="F455" s="6">
        <f t="shared" si="7"/>
        <v>1</v>
      </c>
    </row>
    <row r="456" spans="2:6" ht="20" customHeight="1" x14ac:dyDescent="0.15">
      <c r="B456" s="52"/>
      <c r="C456" s="53"/>
      <c r="D456" s="60"/>
      <c r="E456" s="54"/>
      <c r="F456" s="6">
        <f t="shared" si="7"/>
        <v>1</v>
      </c>
    </row>
    <row r="457" spans="2:6" ht="20" customHeight="1" x14ac:dyDescent="0.15">
      <c r="B457" s="55"/>
      <c r="C457" s="56"/>
      <c r="D457" s="59"/>
      <c r="E457" s="57"/>
      <c r="F457" s="6">
        <f t="shared" si="7"/>
        <v>1</v>
      </c>
    </row>
    <row r="458" spans="2:6" ht="20" customHeight="1" x14ac:dyDescent="0.15">
      <c r="B458" s="52"/>
      <c r="C458" s="53"/>
      <c r="D458" s="60"/>
      <c r="E458" s="54"/>
      <c r="F458" s="6">
        <f t="shared" si="7"/>
        <v>1</v>
      </c>
    </row>
    <row r="459" spans="2:6" ht="20" customHeight="1" x14ac:dyDescent="0.15">
      <c r="B459" s="55"/>
      <c r="C459" s="56"/>
      <c r="D459" s="59"/>
      <c r="E459" s="57"/>
      <c r="F459" s="6">
        <f t="shared" si="7"/>
        <v>1</v>
      </c>
    </row>
    <row r="460" spans="2:6" ht="20" customHeight="1" x14ac:dyDescent="0.15">
      <c r="B460" s="52"/>
      <c r="C460" s="53"/>
      <c r="D460" s="60"/>
      <c r="E460" s="54"/>
      <c r="F460" s="6">
        <f t="shared" si="7"/>
        <v>1</v>
      </c>
    </row>
    <row r="461" spans="2:6" ht="20" customHeight="1" x14ac:dyDescent="0.15">
      <c r="B461" s="55"/>
      <c r="C461" s="56"/>
      <c r="D461" s="59"/>
      <c r="E461" s="57"/>
      <c r="F461" s="6">
        <f t="shared" si="7"/>
        <v>1</v>
      </c>
    </row>
    <row r="462" spans="2:6" ht="20" customHeight="1" x14ac:dyDescent="0.15">
      <c r="B462" s="52"/>
      <c r="C462" s="53"/>
      <c r="D462" s="60"/>
      <c r="E462" s="54"/>
      <c r="F462" s="6">
        <f t="shared" si="7"/>
        <v>1</v>
      </c>
    </row>
    <row r="463" spans="2:6" ht="20" customHeight="1" x14ac:dyDescent="0.15">
      <c r="B463" s="55"/>
      <c r="C463" s="56"/>
      <c r="D463" s="59"/>
      <c r="E463" s="57"/>
      <c r="F463" s="6">
        <f t="shared" si="7"/>
        <v>1</v>
      </c>
    </row>
    <row r="464" spans="2:6" ht="20" customHeight="1" x14ac:dyDescent="0.15">
      <c r="B464" s="52"/>
      <c r="C464" s="53"/>
      <c r="D464" s="60"/>
      <c r="E464" s="54"/>
      <c r="F464" s="6">
        <f t="shared" si="7"/>
        <v>1</v>
      </c>
    </row>
    <row r="465" spans="2:6" ht="20" customHeight="1" x14ac:dyDescent="0.15">
      <c r="B465" s="55"/>
      <c r="C465" s="56"/>
      <c r="D465" s="59"/>
      <c r="E465" s="57"/>
      <c r="F465" s="6">
        <f t="shared" si="7"/>
        <v>1</v>
      </c>
    </row>
    <row r="466" spans="2:6" ht="20" customHeight="1" x14ac:dyDescent="0.15">
      <c r="B466" s="52"/>
      <c r="C466" s="53"/>
      <c r="D466" s="60"/>
      <c r="E466" s="54"/>
      <c r="F466" s="6">
        <f t="shared" si="7"/>
        <v>1</v>
      </c>
    </row>
    <row r="467" spans="2:6" ht="20" customHeight="1" x14ac:dyDescent="0.15">
      <c r="B467" s="55"/>
      <c r="C467" s="56"/>
      <c r="D467" s="59"/>
      <c r="E467" s="57"/>
      <c r="F467" s="6">
        <f t="shared" si="7"/>
        <v>1</v>
      </c>
    </row>
    <row r="468" spans="2:6" ht="20" customHeight="1" x14ac:dyDescent="0.15">
      <c r="B468" s="52"/>
      <c r="C468" s="53"/>
      <c r="D468" s="60"/>
      <c r="E468" s="54"/>
      <c r="F468" s="6">
        <f t="shared" si="7"/>
        <v>1</v>
      </c>
    </row>
    <row r="469" spans="2:6" ht="20" customHeight="1" x14ac:dyDescent="0.15">
      <c r="B469" s="55"/>
      <c r="C469" s="56"/>
      <c r="D469" s="59"/>
      <c r="E469" s="57"/>
      <c r="F469" s="6">
        <f t="shared" si="7"/>
        <v>1</v>
      </c>
    </row>
    <row r="470" spans="2:6" ht="20" customHeight="1" x14ac:dyDescent="0.15">
      <c r="B470" s="52"/>
      <c r="C470" s="53"/>
      <c r="D470" s="60"/>
      <c r="E470" s="54"/>
      <c r="F470" s="6">
        <f t="shared" si="7"/>
        <v>1</v>
      </c>
    </row>
    <row r="471" spans="2:6" ht="20" customHeight="1" x14ac:dyDescent="0.15">
      <c r="B471" s="55"/>
      <c r="C471" s="56"/>
      <c r="D471" s="59"/>
      <c r="E471" s="57"/>
      <c r="F471" s="6">
        <f t="shared" si="7"/>
        <v>1</v>
      </c>
    </row>
    <row r="472" spans="2:6" ht="20" customHeight="1" x14ac:dyDescent="0.15">
      <c r="B472" s="52"/>
      <c r="C472" s="53"/>
      <c r="D472" s="60"/>
      <c r="E472" s="54"/>
      <c r="F472" s="6">
        <f t="shared" si="7"/>
        <v>1</v>
      </c>
    </row>
    <row r="473" spans="2:6" ht="20" customHeight="1" x14ac:dyDescent="0.15">
      <c r="B473" s="55"/>
      <c r="C473" s="56"/>
      <c r="D473" s="59"/>
      <c r="E473" s="57"/>
      <c r="F473" s="6">
        <f t="shared" si="7"/>
        <v>1</v>
      </c>
    </row>
    <row r="474" spans="2:6" ht="20" customHeight="1" x14ac:dyDescent="0.15">
      <c r="B474" s="52"/>
      <c r="C474" s="53"/>
      <c r="D474" s="60"/>
      <c r="E474" s="54"/>
      <c r="F474" s="6">
        <f t="shared" si="7"/>
        <v>1</v>
      </c>
    </row>
    <row r="475" spans="2:6" ht="20" customHeight="1" x14ac:dyDescent="0.15">
      <c r="B475" s="55"/>
      <c r="C475" s="56"/>
      <c r="D475" s="59"/>
      <c r="E475" s="57"/>
      <c r="F475" s="6">
        <f t="shared" si="7"/>
        <v>1</v>
      </c>
    </row>
    <row r="476" spans="2:6" ht="20" customHeight="1" x14ac:dyDescent="0.15">
      <c r="B476" s="52"/>
      <c r="C476" s="53"/>
      <c r="D476" s="60"/>
      <c r="E476" s="54"/>
      <c r="F476" s="6">
        <f t="shared" si="7"/>
        <v>1</v>
      </c>
    </row>
    <row r="477" spans="2:6" ht="20" customHeight="1" x14ac:dyDescent="0.15">
      <c r="B477" s="55"/>
      <c r="C477" s="56"/>
      <c r="D477" s="59"/>
      <c r="E477" s="57"/>
      <c r="F477" s="6">
        <f t="shared" si="7"/>
        <v>1</v>
      </c>
    </row>
    <row r="478" spans="2:6" ht="20" customHeight="1" x14ac:dyDescent="0.15">
      <c r="B478" s="52"/>
      <c r="C478" s="53"/>
      <c r="D478" s="60"/>
      <c r="E478" s="54"/>
      <c r="F478" s="6">
        <f t="shared" si="7"/>
        <v>1</v>
      </c>
    </row>
    <row r="479" spans="2:6" ht="20" customHeight="1" x14ac:dyDescent="0.15">
      <c r="B479" s="55"/>
      <c r="C479" s="56"/>
      <c r="D479" s="59"/>
      <c r="E479" s="57"/>
      <c r="F479" s="6">
        <f t="shared" si="7"/>
        <v>1</v>
      </c>
    </row>
    <row r="480" spans="2:6" ht="20" customHeight="1" x14ac:dyDescent="0.15">
      <c r="B480" s="52"/>
      <c r="C480" s="53"/>
      <c r="D480" s="60"/>
      <c r="E480" s="54"/>
      <c r="F480" s="6">
        <f t="shared" si="7"/>
        <v>1</v>
      </c>
    </row>
    <row r="481" spans="2:6" ht="20" customHeight="1" x14ac:dyDescent="0.15">
      <c r="B481" s="55"/>
      <c r="C481" s="56"/>
      <c r="D481" s="59"/>
      <c r="E481" s="57"/>
      <c r="F481" s="6">
        <f t="shared" si="7"/>
        <v>1</v>
      </c>
    </row>
    <row r="482" spans="2:6" ht="20" customHeight="1" x14ac:dyDescent="0.15">
      <c r="B482" s="52"/>
      <c r="C482" s="53"/>
      <c r="D482" s="60"/>
      <c r="E482" s="54"/>
      <c r="F482" s="6">
        <f t="shared" si="7"/>
        <v>1</v>
      </c>
    </row>
    <row r="483" spans="2:6" ht="20" customHeight="1" x14ac:dyDescent="0.15">
      <c r="B483" s="55"/>
      <c r="C483" s="56"/>
      <c r="D483" s="59"/>
      <c r="E483" s="57"/>
      <c r="F483" s="6">
        <f t="shared" si="7"/>
        <v>1</v>
      </c>
    </row>
    <row r="484" spans="2:6" ht="20" customHeight="1" x14ac:dyDescent="0.15">
      <c r="B484" s="52"/>
      <c r="C484" s="53"/>
      <c r="D484" s="60"/>
      <c r="E484" s="54"/>
      <c r="F484" s="6">
        <f t="shared" si="7"/>
        <v>1</v>
      </c>
    </row>
    <row r="485" spans="2:6" ht="20" customHeight="1" x14ac:dyDescent="0.15">
      <c r="B485" s="55"/>
      <c r="C485" s="56"/>
      <c r="D485" s="59"/>
      <c r="E485" s="57"/>
      <c r="F485" s="6">
        <f t="shared" si="7"/>
        <v>1</v>
      </c>
    </row>
    <row r="486" spans="2:6" ht="20" customHeight="1" x14ac:dyDescent="0.15">
      <c r="B486" s="52"/>
      <c r="C486" s="53"/>
      <c r="D486" s="60"/>
      <c r="E486" s="54"/>
      <c r="F486" s="6">
        <f t="shared" si="7"/>
        <v>1</v>
      </c>
    </row>
    <row r="487" spans="2:6" ht="20" customHeight="1" x14ac:dyDescent="0.15">
      <c r="B487" s="55"/>
      <c r="C487" s="56"/>
      <c r="D487" s="59"/>
      <c r="E487" s="57"/>
      <c r="F487" s="6">
        <f t="shared" si="7"/>
        <v>1</v>
      </c>
    </row>
    <row r="488" spans="2:6" ht="20" customHeight="1" x14ac:dyDescent="0.15">
      <c r="B488" s="52"/>
      <c r="C488" s="53"/>
      <c r="D488" s="60"/>
      <c r="E488" s="54"/>
      <c r="F488" s="6">
        <f t="shared" si="7"/>
        <v>1</v>
      </c>
    </row>
    <row r="489" spans="2:6" ht="20" customHeight="1" x14ac:dyDescent="0.15">
      <c r="B489" s="55"/>
      <c r="C489" s="56"/>
      <c r="D489" s="59"/>
      <c r="E489" s="57"/>
      <c r="F489" s="6">
        <f t="shared" si="7"/>
        <v>1</v>
      </c>
    </row>
    <row r="490" spans="2:6" ht="20" customHeight="1" x14ac:dyDescent="0.15">
      <c r="B490" s="52"/>
      <c r="C490" s="53"/>
      <c r="D490" s="60"/>
      <c r="E490" s="54"/>
      <c r="F490" s="6">
        <f t="shared" si="7"/>
        <v>1</v>
      </c>
    </row>
    <row r="491" spans="2:6" ht="20" customHeight="1" x14ac:dyDescent="0.15">
      <c r="B491" s="55"/>
      <c r="C491" s="56"/>
      <c r="D491" s="59"/>
      <c r="E491" s="57"/>
      <c r="F491" s="6">
        <f t="shared" si="7"/>
        <v>1</v>
      </c>
    </row>
    <row r="492" spans="2:6" ht="20" customHeight="1" x14ac:dyDescent="0.15">
      <c r="B492" s="52"/>
      <c r="C492" s="53"/>
      <c r="D492" s="60"/>
      <c r="E492" s="54"/>
      <c r="F492" s="6">
        <f t="shared" si="7"/>
        <v>1</v>
      </c>
    </row>
    <row r="493" spans="2:6" ht="20" customHeight="1" x14ac:dyDescent="0.15">
      <c r="B493" s="55"/>
      <c r="C493" s="56"/>
      <c r="D493" s="59"/>
      <c r="E493" s="57"/>
      <c r="F493" s="6">
        <f t="shared" si="7"/>
        <v>1</v>
      </c>
    </row>
    <row r="494" spans="2:6" ht="20" customHeight="1" x14ac:dyDescent="0.15">
      <c r="B494" s="52"/>
      <c r="C494" s="53"/>
      <c r="D494" s="60"/>
      <c r="E494" s="54"/>
      <c r="F494" s="6">
        <f t="shared" si="7"/>
        <v>1</v>
      </c>
    </row>
    <row r="495" spans="2:6" ht="20" customHeight="1" x14ac:dyDescent="0.15">
      <c r="B495" s="55"/>
      <c r="C495" s="56"/>
      <c r="D495" s="59"/>
      <c r="E495" s="57"/>
      <c r="F495" s="6">
        <f t="shared" si="7"/>
        <v>1</v>
      </c>
    </row>
    <row r="496" spans="2:6" ht="20" customHeight="1" x14ac:dyDescent="0.15">
      <c r="B496" s="52"/>
      <c r="C496" s="53"/>
      <c r="D496" s="60"/>
      <c r="E496" s="54"/>
      <c r="F496" s="6">
        <f t="shared" si="7"/>
        <v>1</v>
      </c>
    </row>
    <row r="497" spans="2:6" ht="20" customHeight="1" x14ac:dyDescent="0.15">
      <c r="B497" s="55"/>
      <c r="C497" s="56"/>
      <c r="D497" s="59"/>
      <c r="E497" s="57"/>
      <c r="F497" s="6">
        <f t="shared" si="7"/>
        <v>1</v>
      </c>
    </row>
    <row r="498" spans="2:6" ht="20" customHeight="1" x14ac:dyDescent="0.15">
      <c r="B498" s="52"/>
      <c r="C498" s="53"/>
      <c r="D498" s="60"/>
      <c r="E498" s="54"/>
      <c r="F498" s="6">
        <f t="shared" si="7"/>
        <v>1</v>
      </c>
    </row>
    <row r="499" spans="2:6" ht="20" customHeight="1" x14ac:dyDescent="0.15">
      <c r="B499" s="55"/>
      <c r="C499" s="56"/>
      <c r="D499" s="59"/>
      <c r="E499" s="57"/>
      <c r="F499" s="6">
        <f t="shared" si="7"/>
        <v>1</v>
      </c>
    </row>
    <row r="500" spans="2:6" ht="20" customHeight="1" x14ac:dyDescent="0.15">
      <c r="B500" s="52"/>
      <c r="C500" s="53"/>
      <c r="D500" s="60"/>
      <c r="E500" s="54"/>
      <c r="F500" s="6">
        <f t="shared" si="7"/>
        <v>1</v>
      </c>
    </row>
  </sheetData>
  <sheetProtection autoFilter="0"/>
  <pageMargins left="0.75" right="0.75" top="0.25" bottom="0.5" header="0.25" footer="0.25"/>
  <pageSetup orientation="portrait"/>
  <headerFooter>
    <oddFooter>&amp;C&amp;"Helvetica Neue,Regular"&amp;12&amp;K000000&amp;P</oddFooter>
  </headerFooter>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A3084971-ACC7-D54A-910A-9FD1A87A1EB5}">
          <x14:formula1>
            <xm:f>Budget!$B$57:$B$65</xm:f>
          </x14:formula1>
          <xm:sqref>D3:D500 J3:J22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12"/>
  <sheetViews>
    <sheetView showGridLines="0" workbookViewId="0">
      <selection activeCell="C9" sqref="C9"/>
    </sheetView>
  </sheetViews>
  <sheetFormatPr baseColWidth="10" defaultColWidth="26.83203125" defaultRowHeight="20" customHeight="1" x14ac:dyDescent="0.15"/>
  <cols>
    <col min="1" max="1" width="6.5" style="6" customWidth="1"/>
    <col min="2" max="2" width="26.83203125" style="6" customWidth="1"/>
    <col min="3" max="3" width="24" style="6" customWidth="1"/>
    <col min="4" max="4" width="19.1640625" style="6" customWidth="1"/>
    <col min="5" max="5" width="28.6640625" style="6" customWidth="1"/>
    <col min="6" max="6" width="26.83203125" style="6" customWidth="1"/>
    <col min="7" max="8" width="28.5" style="6" customWidth="1"/>
    <col min="9" max="9" width="26.83203125" style="6" customWidth="1"/>
    <col min="10" max="16384" width="26.83203125" style="6"/>
  </cols>
  <sheetData>
    <row r="1" spans="2:5" ht="401" customHeight="1" x14ac:dyDescent="0.15"/>
    <row r="2" spans="2:5" ht="27.75" hidden="1" customHeight="1" x14ac:dyDescent="0.15"/>
    <row r="3" spans="2:5" ht="32.5" hidden="1" customHeight="1" x14ac:dyDescent="0.15"/>
    <row r="4" spans="2:5" ht="20.5" customHeight="1" x14ac:dyDescent="0.15">
      <c r="B4" s="150" t="s">
        <v>23</v>
      </c>
      <c r="C4" s="150"/>
      <c r="D4" s="150"/>
      <c r="E4" s="150"/>
    </row>
    <row r="5" spans="2:5" ht="35" customHeight="1" x14ac:dyDescent="0.15">
      <c r="B5" s="68" t="s">
        <v>24</v>
      </c>
      <c r="C5" s="69" t="s">
        <v>25</v>
      </c>
      <c r="D5" s="69" t="s">
        <v>26</v>
      </c>
      <c r="E5" s="70" t="s">
        <v>27</v>
      </c>
    </row>
    <row r="6" spans="2:5" ht="27.75" customHeight="1" x14ac:dyDescent="0.15">
      <c r="B6" s="64">
        <v>1000</v>
      </c>
      <c r="C6" s="65">
        <v>10</v>
      </c>
      <c r="D6" s="66">
        <v>0.01</v>
      </c>
      <c r="E6" s="64">
        <v>10000</v>
      </c>
    </row>
    <row r="7" spans="2:5" ht="32" customHeight="1" x14ac:dyDescent="0.15"/>
    <row r="8" spans="2:5" ht="20.5" customHeight="1" x14ac:dyDescent="0.15">
      <c r="B8" s="151" t="s">
        <v>48</v>
      </c>
      <c r="C8" s="150"/>
      <c r="D8" s="150"/>
    </row>
    <row r="9" spans="2:5" ht="33" customHeight="1" x14ac:dyDescent="0.15">
      <c r="B9" s="67"/>
      <c r="C9" s="71" t="s">
        <v>28</v>
      </c>
      <c r="D9" s="72" t="s">
        <v>29</v>
      </c>
    </row>
    <row r="10" spans="2:5" ht="20.25" customHeight="1" x14ac:dyDescent="0.15">
      <c r="B10" s="1" t="s">
        <v>30</v>
      </c>
      <c r="C10" s="2">
        <f>FV((365*(EXP((LN(D6:D6+1))/365)-1))/365,C6:C6*365,-D10/(365/12),-B6:B6,0)</f>
        <v>9999.9999999969259</v>
      </c>
      <c r="D10" s="7">
        <f>IFERROR(-PMT((365*(EXP((LN(D6+1))/365)-1))/365,C6*365,-B6,E6,0)/(1/(365/12)),0)</f>
        <v>70.502263144110984</v>
      </c>
    </row>
    <row r="11" spans="2:5" ht="20" customHeight="1" x14ac:dyDescent="0.15">
      <c r="B11" s="3" t="s">
        <v>31</v>
      </c>
      <c r="C11" s="4">
        <f>FV((365*(EXP((LN(D6:D6+1))/365)-1))/365,C6:C6*365,-D11/(365/12),-B6:B6,0)</f>
        <v>5552.3110627039359</v>
      </c>
      <c r="D11" s="8">
        <f>D10*0.5</f>
        <v>35.251131572055492</v>
      </c>
    </row>
    <row r="12" spans="2:5" ht="20" customHeight="1" x14ac:dyDescent="0.15">
      <c r="B12" s="3" t="s">
        <v>32</v>
      </c>
      <c r="C12" s="5">
        <f>FV((365*(EXP((LN(D6:D6+1))/365)-1))/365,C6:C6*365,-D12/(365/12),-B6:B6,0)</f>
        <v>14447.688937289913</v>
      </c>
      <c r="D12" s="9">
        <f>D10*1.5</f>
        <v>105.75339471616647</v>
      </c>
    </row>
  </sheetData>
  <sheetProtection sheet="1" objects="1" scenarios="1"/>
  <mergeCells count="2">
    <mergeCell ref="B4:E4"/>
    <mergeCell ref="B8:D8"/>
  </mergeCells>
  <pageMargins left="0.73611099999999996" right="0.73611099999999996" top="0.25" bottom="0.5" header="0.25" footer="0.25"/>
  <pageSetup orientation="portrait"/>
  <headerFooter>
    <oddFooter>&amp;C&amp;"Helvetica Neue,Regular"&amp;12&amp;K000000&amp;P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81F25-87F9-F441-98E1-6D40871B74E1}">
  <dimension ref="B2:P65"/>
  <sheetViews>
    <sheetView showGridLines="0" topLeftCell="A16" zoomScale="90" zoomScaleNormal="90" workbookViewId="0">
      <selection activeCell="K39" sqref="K39"/>
    </sheetView>
  </sheetViews>
  <sheetFormatPr baseColWidth="10" defaultColWidth="8.83203125" defaultRowHeight="14" x14ac:dyDescent="0.15"/>
  <cols>
    <col min="1" max="1" width="3.83203125" style="81" customWidth="1"/>
    <col min="2" max="2" width="12.6640625" style="81" customWidth="1"/>
    <col min="3" max="3" width="15.1640625" style="81" customWidth="1"/>
    <col min="4" max="4" width="15.6640625" style="81" customWidth="1"/>
    <col min="5" max="5" width="13.6640625" style="82" hidden="1" customWidth="1"/>
    <col min="6" max="6" width="12.5" style="82" customWidth="1"/>
    <col min="7" max="7" width="29.33203125" style="81" bestFit="1" customWidth="1"/>
    <col min="8" max="8" width="15.6640625" style="81" bestFit="1" customWidth="1"/>
    <col min="9" max="9" width="26.5" style="81" bestFit="1" customWidth="1"/>
    <col min="10" max="10" width="16.83203125" style="81" customWidth="1"/>
    <col min="11" max="11" width="20.33203125" style="82" customWidth="1"/>
    <col min="12" max="12" width="20.1640625" style="81" bestFit="1" customWidth="1"/>
    <col min="13" max="14" width="23.83203125" style="81" customWidth="1"/>
    <col min="15" max="15" width="19.1640625" style="81" customWidth="1"/>
    <col min="16" max="16384" width="8.83203125" style="81"/>
  </cols>
  <sheetData>
    <row r="2" spans="2:16" x14ac:dyDescent="0.15">
      <c r="B2" s="91"/>
      <c r="C2" s="91"/>
      <c r="D2" s="91"/>
      <c r="E2" s="92" t="s">
        <v>109</v>
      </c>
      <c r="F2" s="93"/>
      <c r="G2" s="91"/>
      <c r="H2" s="91"/>
      <c r="I2" s="91"/>
      <c r="J2" s="91"/>
      <c r="K2" s="93"/>
      <c r="L2" s="91"/>
      <c r="M2" s="91"/>
      <c r="N2" s="91"/>
      <c r="O2" s="91"/>
      <c r="P2" s="91"/>
    </row>
    <row r="3" spans="2:16" x14ac:dyDescent="0.15">
      <c r="B3" s="131" t="s">
        <v>103</v>
      </c>
      <c r="C3" s="128"/>
      <c r="D3" s="91"/>
      <c r="E3" s="93">
        <v>1995</v>
      </c>
      <c r="F3" s="95" t="s">
        <v>108</v>
      </c>
      <c r="G3" s="95"/>
      <c r="H3" s="96">
        <v>7990</v>
      </c>
      <c r="J3" s="97" t="s">
        <v>107</v>
      </c>
      <c r="K3" s="98">
        <f>H3-H5</f>
        <v>3990</v>
      </c>
      <c r="L3" s="91"/>
      <c r="O3" s="91"/>
      <c r="P3" s="91"/>
    </row>
    <row r="4" spans="2:16" x14ac:dyDescent="0.15">
      <c r="B4" s="91"/>
      <c r="C4" s="91"/>
      <c r="D4" s="91"/>
      <c r="E4" s="93">
        <v>1988</v>
      </c>
      <c r="F4" s="92"/>
      <c r="G4" s="95"/>
      <c r="H4" s="96"/>
      <c r="J4" s="95" t="s">
        <v>6</v>
      </c>
      <c r="K4" s="99">
        <f>D29+H42</f>
        <v>341.42</v>
      </c>
      <c r="L4" s="91"/>
      <c r="O4" s="91"/>
      <c r="P4" s="91"/>
    </row>
    <row r="5" spans="2:16" x14ac:dyDescent="0.15">
      <c r="B5" s="95" t="s">
        <v>98</v>
      </c>
      <c r="C5" s="91"/>
      <c r="D5" s="91"/>
      <c r="E5" s="93" t="s">
        <v>106</v>
      </c>
      <c r="F5" s="95" t="s">
        <v>2</v>
      </c>
      <c r="G5" s="95"/>
      <c r="H5" s="96">
        <v>4000</v>
      </c>
      <c r="J5" s="95" t="s">
        <v>105</v>
      </c>
      <c r="K5" s="99">
        <f>K3-K4</f>
        <v>3648.58</v>
      </c>
      <c r="L5" s="91"/>
      <c r="O5" s="91"/>
      <c r="P5" s="91"/>
    </row>
    <row r="6" spans="2:16" x14ac:dyDescent="0.15">
      <c r="B6" s="91"/>
      <c r="C6" s="91"/>
      <c r="D6" s="91"/>
      <c r="E6" s="100">
        <f ca="1">TODAY()</f>
        <v>45705</v>
      </c>
      <c r="F6" s="95"/>
      <c r="G6" s="95"/>
      <c r="H6" s="96"/>
      <c r="J6" s="95"/>
      <c r="K6" s="99"/>
      <c r="L6" s="91"/>
      <c r="O6" s="91"/>
      <c r="P6" s="91"/>
    </row>
    <row r="7" spans="2:16" x14ac:dyDescent="0.15">
      <c r="B7" s="91"/>
      <c r="C7" s="91"/>
      <c r="D7" s="91"/>
      <c r="E7" s="93">
        <f ca="1">YEAR(E6)</f>
        <v>2025</v>
      </c>
      <c r="F7" s="95" t="s">
        <v>104</v>
      </c>
      <c r="G7" s="95"/>
      <c r="H7" s="96">
        <v>70000</v>
      </c>
      <c r="J7" s="95"/>
      <c r="K7" s="101"/>
      <c r="L7" s="91"/>
      <c r="O7" s="91"/>
      <c r="P7" s="91"/>
    </row>
    <row r="8" spans="2:16" x14ac:dyDescent="0.15">
      <c r="B8" s="91"/>
      <c r="C8" s="91"/>
      <c r="D8" s="91"/>
      <c r="E8" s="93"/>
      <c r="F8" s="91"/>
      <c r="G8" s="91"/>
      <c r="H8" s="93"/>
      <c r="J8" s="95"/>
      <c r="K8" s="95"/>
      <c r="L8" s="91"/>
      <c r="O8" s="91"/>
      <c r="P8" s="91"/>
    </row>
    <row r="9" spans="2:16" x14ac:dyDescent="0.15">
      <c r="B9" s="91"/>
      <c r="C9" s="91"/>
      <c r="D9" s="91"/>
      <c r="E9" s="93"/>
      <c r="F9" s="129" t="s">
        <v>102</v>
      </c>
      <c r="G9" s="129"/>
      <c r="H9" s="130">
        <f>H5*3</f>
        <v>12000</v>
      </c>
      <c r="J9" s="95" t="s">
        <v>101</v>
      </c>
      <c r="K9" s="102">
        <f>H7/H5</f>
        <v>17.5</v>
      </c>
      <c r="L9" s="91"/>
      <c r="O9" s="91"/>
      <c r="P9" s="91"/>
    </row>
    <row r="10" spans="2:16" x14ac:dyDescent="0.15">
      <c r="B10" s="91"/>
      <c r="C10" s="91"/>
      <c r="D10" s="91"/>
      <c r="E10" s="93"/>
      <c r="F10" s="94" t="s">
        <v>100</v>
      </c>
      <c r="G10" s="94"/>
      <c r="H10" s="103">
        <f>H5*4.5</f>
        <v>18000</v>
      </c>
      <c r="J10" s="95" t="s">
        <v>99</v>
      </c>
      <c r="K10" s="104">
        <f>H5/H3</f>
        <v>0.50062578222778475</v>
      </c>
      <c r="L10" s="91"/>
      <c r="O10" s="91"/>
      <c r="P10" s="91"/>
    </row>
    <row r="11" spans="2:16" x14ac:dyDescent="0.15">
      <c r="B11" s="91"/>
      <c r="C11" s="91"/>
      <c r="D11" s="91"/>
      <c r="E11" s="93"/>
      <c r="F11" s="105" t="s">
        <v>97</v>
      </c>
      <c r="G11" s="105"/>
      <c r="H11" s="106">
        <f>H5*6</f>
        <v>24000</v>
      </c>
      <c r="J11" s="95" t="s">
        <v>96</v>
      </c>
      <c r="K11" s="104">
        <f>K4/H3</f>
        <v>4.2730913642052566E-2</v>
      </c>
      <c r="L11" s="91"/>
      <c r="O11" s="91"/>
      <c r="P11" s="91"/>
    </row>
    <row r="12" spans="2:16" s="84" customFormat="1" x14ac:dyDescent="0.15">
      <c r="B12" s="107"/>
      <c r="C12" s="107"/>
      <c r="D12" s="107"/>
      <c r="E12" s="108"/>
      <c r="F12" s="108"/>
      <c r="G12" s="107"/>
      <c r="H12" s="107"/>
      <c r="I12" s="107"/>
      <c r="L12" s="107"/>
      <c r="M12" s="107"/>
      <c r="N12" s="107"/>
      <c r="O12" s="107"/>
      <c r="P12" s="107"/>
    </row>
    <row r="13" spans="2:16" s="83" customFormat="1" ht="15" x14ac:dyDescent="0.2">
      <c r="B13" s="91"/>
      <c r="C13" s="91"/>
      <c r="D13" s="91"/>
      <c r="E13" s="91"/>
      <c r="F13" s="93"/>
      <c r="G13" s="91"/>
      <c r="H13" s="91"/>
      <c r="I13" s="91"/>
      <c r="J13" s="91"/>
      <c r="K13" s="93"/>
      <c r="L13" s="91"/>
      <c r="M13" s="91"/>
      <c r="N13" s="91"/>
      <c r="O13" s="91"/>
      <c r="P13" s="91"/>
    </row>
    <row r="14" spans="2:16" s="83" customFormat="1" ht="15" x14ac:dyDescent="0.2">
      <c r="B14" s="91"/>
      <c r="C14" s="91"/>
      <c r="D14" s="91"/>
      <c r="E14" s="91"/>
      <c r="F14" s="93"/>
      <c r="G14" s="91"/>
      <c r="H14" s="91"/>
      <c r="I14" s="91"/>
      <c r="J14" s="109"/>
      <c r="K14" s="93"/>
      <c r="L14" s="91"/>
      <c r="M14" s="91"/>
      <c r="N14" s="91"/>
      <c r="O14" s="91"/>
      <c r="P14" s="91"/>
    </row>
    <row r="15" spans="2:16" s="83" customFormat="1" ht="15" x14ac:dyDescent="0.2">
      <c r="B15" s="91"/>
      <c r="C15" s="91"/>
      <c r="D15" s="91"/>
      <c r="E15" s="91"/>
      <c r="F15" s="93"/>
      <c r="G15" s="91"/>
      <c r="H15" s="91"/>
      <c r="I15" s="91"/>
      <c r="J15" s="91"/>
      <c r="K15" s="93"/>
      <c r="L15" s="91"/>
      <c r="M15" s="91"/>
      <c r="N15" s="91"/>
      <c r="O15" s="91"/>
      <c r="P15" s="91"/>
    </row>
    <row r="16" spans="2:16" x14ac:dyDescent="0.15">
      <c r="B16" s="91"/>
      <c r="C16" s="91"/>
      <c r="D16" s="91"/>
      <c r="E16" s="93"/>
      <c r="F16" s="93"/>
      <c r="G16" s="91"/>
      <c r="H16" s="91"/>
      <c r="I16" s="91"/>
      <c r="J16" s="91"/>
      <c r="K16" s="93"/>
      <c r="L16" s="91"/>
      <c r="M16" s="91"/>
      <c r="N16" s="91"/>
      <c r="O16" s="91"/>
      <c r="P16" s="91"/>
    </row>
    <row r="17" spans="2:16" x14ac:dyDescent="0.15">
      <c r="B17" s="152" t="s">
        <v>95</v>
      </c>
      <c r="C17" s="153"/>
      <c r="D17" s="153"/>
      <c r="E17" s="153"/>
      <c r="F17" s="153"/>
      <c r="G17" s="153"/>
      <c r="H17" s="153"/>
      <c r="I17" s="153"/>
      <c r="J17" s="153"/>
      <c r="K17" s="153"/>
      <c r="L17" s="153"/>
      <c r="M17" s="153"/>
      <c r="N17" s="153"/>
      <c r="O17" s="153"/>
      <c r="P17" s="154"/>
    </row>
    <row r="18" spans="2:16" x14ac:dyDescent="0.15">
      <c r="B18" s="155"/>
      <c r="C18" s="156"/>
      <c r="D18" s="156"/>
      <c r="E18" s="156"/>
      <c r="F18" s="156"/>
      <c r="G18" s="156"/>
      <c r="H18" s="156"/>
      <c r="I18" s="156"/>
      <c r="J18" s="156"/>
      <c r="K18" s="156"/>
      <c r="L18" s="156"/>
      <c r="M18" s="156"/>
      <c r="N18" s="156"/>
      <c r="O18" s="156"/>
      <c r="P18" s="157"/>
    </row>
    <row r="19" spans="2:16" x14ac:dyDescent="0.15">
      <c r="B19" s="110"/>
      <c r="C19" s="91"/>
      <c r="D19" s="91"/>
      <c r="E19" s="93"/>
      <c r="F19" s="93"/>
      <c r="G19" s="91"/>
      <c r="H19" s="91"/>
      <c r="I19" s="91"/>
      <c r="J19" s="91"/>
      <c r="K19" s="93"/>
      <c r="L19" s="91"/>
      <c r="M19" s="91"/>
      <c r="N19" s="91"/>
      <c r="O19" s="91"/>
      <c r="P19" s="111"/>
    </row>
    <row r="20" spans="2:16" x14ac:dyDescent="0.15">
      <c r="B20" s="110"/>
      <c r="C20" s="91"/>
      <c r="D20" s="91"/>
      <c r="E20" s="93"/>
      <c r="F20" s="93"/>
      <c r="G20" s="91"/>
      <c r="H20" s="91"/>
      <c r="I20" s="91"/>
      <c r="J20" s="91"/>
      <c r="K20" s="93"/>
      <c r="L20" s="91"/>
      <c r="M20" s="91"/>
      <c r="N20" s="91"/>
      <c r="O20" s="91"/>
      <c r="P20" s="111"/>
    </row>
    <row r="21" spans="2:16" x14ac:dyDescent="0.15">
      <c r="B21" s="110"/>
      <c r="C21" s="132" t="s">
        <v>94</v>
      </c>
      <c r="D21" s="133" t="s">
        <v>79</v>
      </c>
      <c r="E21" s="93"/>
      <c r="F21" s="93"/>
      <c r="G21" s="132" t="s">
        <v>93</v>
      </c>
      <c r="H21" s="133" t="s">
        <v>91</v>
      </c>
      <c r="I21" s="133" t="s">
        <v>90</v>
      </c>
      <c r="J21" s="133" t="s">
        <v>79</v>
      </c>
      <c r="K21" s="93"/>
      <c r="L21" s="132" t="s">
        <v>92</v>
      </c>
      <c r="M21" s="132" t="s">
        <v>91</v>
      </c>
      <c r="N21" s="133" t="s">
        <v>90</v>
      </c>
      <c r="O21" s="133" t="s">
        <v>79</v>
      </c>
      <c r="P21" s="111"/>
    </row>
    <row r="22" spans="2:16" x14ac:dyDescent="0.15">
      <c r="B22" s="110"/>
      <c r="C22" s="91" t="s">
        <v>89</v>
      </c>
      <c r="D22" s="99">
        <v>4.8</v>
      </c>
      <c r="E22" s="93"/>
      <c r="F22" s="93"/>
      <c r="G22" s="91" t="s">
        <v>88</v>
      </c>
      <c r="H22" s="91">
        <v>2</v>
      </c>
      <c r="I22" s="99">
        <v>9</v>
      </c>
      <c r="J22" s="99">
        <f>Housing3[[#This Row],[Quantidade]]*Housing3[[#This Row],[Valor unitário]]</f>
        <v>18</v>
      </c>
      <c r="K22" s="93"/>
      <c r="L22" s="112" t="s">
        <v>113</v>
      </c>
      <c r="M22" s="91">
        <v>1</v>
      </c>
      <c r="N22" s="99">
        <v>43.84</v>
      </c>
      <c r="O22" s="113">
        <f>Housing4[[#This Row],[Valor unitário]]*Housing4[[#This Row],[Quantidade]]</f>
        <v>43.84</v>
      </c>
      <c r="P22" s="111"/>
    </row>
    <row r="23" spans="2:16" x14ac:dyDescent="0.15">
      <c r="B23" s="110"/>
      <c r="C23" s="91" t="s">
        <v>87</v>
      </c>
      <c r="D23" s="114">
        <v>4.91</v>
      </c>
      <c r="E23" s="93"/>
      <c r="F23" s="115"/>
      <c r="G23" s="91"/>
      <c r="H23" s="91"/>
      <c r="I23" s="99"/>
      <c r="J23" s="99"/>
      <c r="K23" s="93"/>
      <c r="L23" s="93" t="s">
        <v>114</v>
      </c>
      <c r="M23" s="91">
        <v>1</v>
      </c>
      <c r="N23" s="99">
        <v>46.36</v>
      </c>
      <c r="O23" s="113">
        <f>Housing4[[#This Row],[Valor unitário]]</f>
        <v>46.36</v>
      </c>
      <c r="P23" s="111"/>
    </row>
    <row r="24" spans="2:16" x14ac:dyDescent="0.15">
      <c r="B24" s="110"/>
      <c r="C24" s="91" t="s">
        <v>86</v>
      </c>
      <c r="D24" s="99">
        <v>23.51</v>
      </c>
      <c r="E24" s="93"/>
      <c r="F24" s="115"/>
      <c r="G24" s="91"/>
      <c r="H24" s="91"/>
      <c r="I24" s="99"/>
      <c r="J24" s="99"/>
      <c r="K24" s="93"/>
      <c r="L24" s="91"/>
      <c r="M24" s="91"/>
      <c r="N24" s="99"/>
      <c r="O24" s="113"/>
      <c r="P24" s="111"/>
    </row>
    <row r="25" spans="2:16" x14ac:dyDescent="0.15">
      <c r="B25" s="110"/>
      <c r="C25" s="91"/>
      <c r="D25" s="116"/>
      <c r="E25" s="93"/>
      <c r="F25" s="93"/>
      <c r="G25" s="91"/>
      <c r="H25" s="91"/>
      <c r="I25" s="99"/>
      <c r="J25" s="99"/>
      <c r="K25" s="93"/>
      <c r="L25" s="91"/>
      <c r="M25" s="91"/>
      <c r="N25" s="99"/>
      <c r="O25" s="113"/>
      <c r="P25" s="111"/>
    </row>
    <row r="26" spans="2:16" x14ac:dyDescent="0.15">
      <c r="B26" s="110"/>
      <c r="C26" s="91" t="s">
        <v>18</v>
      </c>
      <c r="D26" s="99">
        <f>SUBTOTAL(109,Housing[Valor Mensal])</f>
        <v>33.22</v>
      </c>
      <c r="E26" s="93"/>
      <c r="F26" s="93">
        <f>SUM(F22:F25)</f>
        <v>0</v>
      </c>
      <c r="G26" s="91" t="s">
        <v>18</v>
      </c>
      <c r="H26" s="91"/>
      <c r="I26" s="91"/>
      <c r="J26" s="113">
        <f>SUBTOTAL(109,Housing3[Valor Mensal])</f>
        <v>18</v>
      </c>
      <c r="K26" s="93"/>
      <c r="L26" s="91" t="s">
        <v>18</v>
      </c>
      <c r="M26" s="91"/>
      <c r="N26" s="91"/>
      <c r="O26" s="109">
        <f>SUM(Housing4[Valor Mensal])</f>
        <v>90.2</v>
      </c>
      <c r="P26" s="111"/>
    </row>
    <row r="27" spans="2:16" x14ac:dyDescent="0.15">
      <c r="B27" s="110"/>
      <c r="C27" s="91"/>
      <c r="D27" s="91"/>
      <c r="E27" s="93"/>
      <c r="F27" s="93"/>
      <c r="G27" s="91"/>
      <c r="H27" s="91"/>
      <c r="I27" s="91"/>
      <c r="J27" s="91"/>
      <c r="K27" s="93"/>
      <c r="L27" s="91"/>
      <c r="M27" s="91"/>
      <c r="N27" s="91"/>
      <c r="O27" s="91"/>
      <c r="P27" s="111"/>
    </row>
    <row r="28" spans="2:16" ht="15" thickBot="1" x14ac:dyDescent="0.2">
      <c r="B28" s="110"/>
      <c r="C28" s="91"/>
      <c r="D28" s="91"/>
      <c r="E28" s="93"/>
      <c r="F28" s="93"/>
      <c r="G28" s="91"/>
      <c r="H28" s="91"/>
      <c r="I28" s="91"/>
      <c r="J28" s="91"/>
      <c r="K28" s="93"/>
      <c r="L28" s="91"/>
      <c r="M28" s="91"/>
      <c r="N28" s="91"/>
      <c r="O28" s="91"/>
      <c r="P28" s="111"/>
    </row>
    <row r="29" spans="2:16" ht="15" thickTop="1" x14ac:dyDescent="0.15">
      <c r="B29" s="110"/>
      <c r="C29" s="117" t="s">
        <v>85</v>
      </c>
      <c r="D29" s="118">
        <f>Housing[[#Totals],[Valor Mensal]]+Housing3[[#Totals],[Valor Mensal]]+Housing4[[#Totals],[Valor Mensal]]</f>
        <v>141.42000000000002</v>
      </c>
      <c r="E29" s="93"/>
      <c r="F29" s="93"/>
      <c r="G29" s="117" t="s">
        <v>84</v>
      </c>
      <c r="H29" s="119">
        <f>D29/H3</f>
        <v>1.769962453066333E-2</v>
      </c>
      <c r="I29" s="91"/>
      <c r="J29" s="91"/>
      <c r="K29" s="93"/>
      <c r="L29" s="117" t="s">
        <v>83</v>
      </c>
      <c r="M29" s="120">
        <v>3000</v>
      </c>
      <c r="N29" s="121" t="s">
        <v>82</v>
      </c>
      <c r="O29" s="119">
        <f>M29/H5</f>
        <v>0.75</v>
      </c>
      <c r="P29" s="111"/>
    </row>
    <row r="30" spans="2:16" x14ac:dyDescent="0.15">
      <c r="B30" s="122"/>
      <c r="C30" s="123"/>
      <c r="D30" s="123"/>
      <c r="E30" s="93"/>
      <c r="F30" s="124"/>
      <c r="G30" s="123"/>
      <c r="H30" s="123"/>
      <c r="I30" s="123"/>
      <c r="J30" s="123"/>
      <c r="K30" s="124"/>
      <c r="L30" s="123"/>
      <c r="M30" s="123"/>
      <c r="N30" s="123"/>
      <c r="O30" s="123"/>
      <c r="P30" s="125"/>
    </row>
    <row r="31" spans="2:16" x14ac:dyDescent="0.15">
      <c r="B31" s="91"/>
      <c r="C31" s="91"/>
      <c r="D31" s="91"/>
      <c r="E31" s="93"/>
      <c r="F31" s="93"/>
      <c r="G31" s="91"/>
      <c r="H31" s="91"/>
      <c r="I31" s="91"/>
      <c r="J31" s="91"/>
      <c r="K31" s="93"/>
      <c r="L31" s="91"/>
      <c r="M31" s="91"/>
      <c r="N31" s="91"/>
      <c r="O31" s="91"/>
      <c r="P31" s="91"/>
    </row>
    <row r="32" spans="2:16" x14ac:dyDescent="0.15">
      <c r="B32" s="91"/>
      <c r="C32" s="91"/>
      <c r="D32" s="91"/>
      <c r="E32" s="93"/>
      <c r="F32" s="93"/>
      <c r="G32" s="91"/>
      <c r="H32" s="91"/>
      <c r="I32" s="91"/>
      <c r="J32" s="91"/>
      <c r="K32" s="93"/>
      <c r="L32" s="91"/>
      <c r="M32" s="91"/>
      <c r="N32" s="91"/>
      <c r="O32" s="91"/>
      <c r="P32" s="91"/>
    </row>
    <row r="33" spans="2:16" ht="14.5" customHeight="1" x14ac:dyDescent="0.15">
      <c r="B33" s="158" t="s">
        <v>81</v>
      </c>
      <c r="C33" s="159"/>
      <c r="D33" s="159"/>
      <c r="E33" s="159"/>
      <c r="F33" s="159"/>
      <c r="G33" s="159"/>
      <c r="H33" s="159"/>
      <c r="I33" s="159"/>
      <c r="J33" s="159"/>
      <c r="K33" s="159"/>
      <c r="L33" s="159"/>
      <c r="M33" s="159"/>
      <c r="N33" s="159"/>
      <c r="O33" s="159"/>
      <c r="P33" s="160"/>
    </row>
    <row r="34" spans="2:16" ht="14.5" customHeight="1" x14ac:dyDescent="0.15">
      <c r="B34" s="161"/>
      <c r="C34" s="162"/>
      <c r="D34" s="162"/>
      <c r="E34" s="162"/>
      <c r="F34" s="162"/>
      <c r="G34" s="162"/>
      <c r="H34" s="162"/>
      <c r="I34" s="162"/>
      <c r="J34" s="162"/>
      <c r="K34" s="162"/>
      <c r="L34" s="162"/>
      <c r="M34" s="162"/>
      <c r="N34" s="162"/>
      <c r="O34" s="162"/>
      <c r="P34" s="163"/>
    </row>
    <row r="35" spans="2:16" x14ac:dyDescent="0.15">
      <c r="B35" s="110"/>
      <c r="C35" s="91"/>
      <c r="D35" s="91"/>
      <c r="E35" s="93"/>
      <c r="F35" s="93"/>
      <c r="G35" s="91"/>
      <c r="H35" s="91"/>
      <c r="I35" s="91"/>
      <c r="J35" s="91"/>
      <c r="K35" s="93"/>
      <c r="L35" s="91"/>
      <c r="M35" s="91"/>
      <c r="N35" s="91"/>
      <c r="O35" s="91"/>
      <c r="P35" s="111"/>
    </row>
    <row r="36" spans="2:16" ht="15" thickBot="1" x14ac:dyDescent="0.2">
      <c r="B36" s="110"/>
      <c r="C36" s="91"/>
      <c r="D36" s="91"/>
      <c r="E36" s="93"/>
      <c r="F36" s="93"/>
      <c r="G36" s="91"/>
      <c r="H36" s="91"/>
      <c r="I36" s="91"/>
      <c r="J36" s="91"/>
      <c r="K36" s="93"/>
      <c r="L36" s="91"/>
      <c r="M36" s="91"/>
      <c r="N36" s="91"/>
      <c r="O36" s="91"/>
      <c r="P36" s="111"/>
    </row>
    <row r="37" spans="2:16" ht="16" thickTop="1" thickBot="1" x14ac:dyDescent="0.2">
      <c r="B37" s="110"/>
      <c r="C37" s="91"/>
      <c r="D37" s="91"/>
      <c r="E37" s="93"/>
      <c r="F37" s="93"/>
      <c r="G37" s="134" t="s">
        <v>80</v>
      </c>
      <c r="H37" s="135" t="s">
        <v>79</v>
      </c>
      <c r="I37" s="135" t="s">
        <v>78</v>
      </c>
      <c r="J37" s="135" t="s">
        <v>77</v>
      </c>
      <c r="K37" s="135" t="s">
        <v>76</v>
      </c>
      <c r="L37" s="91"/>
      <c r="M37" s="91"/>
      <c r="N37" s="117" t="s">
        <v>75</v>
      </c>
      <c r="O37" s="119">
        <f>(H40+H41)/H3</f>
        <v>0</v>
      </c>
      <c r="P37" s="111"/>
    </row>
    <row r="38" spans="2:16" ht="16" thickTop="1" thickBot="1" x14ac:dyDescent="0.2">
      <c r="B38" s="110"/>
      <c r="C38" s="91"/>
      <c r="D38" s="91"/>
      <c r="E38" s="93"/>
      <c r="F38" s="93"/>
      <c r="G38" s="91" t="s">
        <v>111</v>
      </c>
      <c r="H38" s="96">
        <v>200</v>
      </c>
      <c r="I38" s="96">
        <v>1581</v>
      </c>
      <c r="J38" s="126">
        <v>0.03</v>
      </c>
      <c r="K38" s="96">
        <v>421340</v>
      </c>
      <c r="L38" s="91"/>
      <c r="M38" s="91"/>
      <c r="N38" s="117" t="s">
        <v>74</v>
      </c>
      <c r="O38" s="119">
        <f>(Housing38[[#This Row],[Valor Mensal]]+H39)/H3</f>
        <v>2.5031289111389236E-2</v>
      </c>
      <c r="P38" s="111"/>
    </row>
    <row r="39" spans="2:16" ht="15" thickTop="1" x14ac:dyDescent="0.15">
      <c r="B39" s="110"/>
      <c r="C39" s="91"/>
      <c r="D39" s="91"/>
      <c r="E39" s="93"/>
      <c r="F39" s="93"/>
      <c r="G39" s="91" t="s">
        <v>112</v>
      </c>
      <c r="H39" s="96"/>
      <c r="I39" s="96"/>
      <c r="J39" s="126"/>
      <c r="K39" s="96"/>
      <c r="L39" s="91"/>
      <c r="M39" s="91"/>
      <c r="N39" s="117" t="s">
        <v>73</v>
      </c>
      <c r="O39" s="119">
        <f>(Housing38[[#Totals],[Valor Mensal]]+D29)/H3</f>
        <v>4.2730913642052566E-2</v>
      </c>
      <c r="P39" s="111"/>
    </row>
    <row r="40" spans="2:16" x14ac:dyDescent="0.15">
      <c r="B40" s="110"/>
      <c r="C40" s="91"/>
      <c r="D40" s="91"/>
      <c r="E40" s="93"/>
      <c r="F40" s="93"/>
      <c r="G40" s="91" t="s">
        <v>110</v>
      </c>
      <c r="H40" s="96"/>
      <c r="I40" s="127"/>
      <c r="J40" s="96" t="s">
        <v>71</v>
      </c>
      <c r="K40" s="93" t="s">
        <v>71</v>
      </c>
      <c r="L40" s="91"/>
      <c r="M40" s="91"/>
      <c r="N40" s="91"/>
      <c r="O40" s="91"/>
      <c r="P40" s="111"/>
    </row>
    <row r="41" spans="2:16" x14ac:dyDescent="0.15">
      <c r="B41" s="110"/>
      <c r="C41" s="91"/>
      <c r="D41" s="91"/>
      <c r="E41" s="93"/>
      <c r="F41" s="93"/>
      <c r="G41" s="91"/>
      <c r="H41" s="96"/>
      <c r="I41" s="93"/>
      <c r="J41" s="96"/>
      <c r="K41" s="99"/>
      <c r="L41" s="91"/>
      <c r="M41" s="91"/>
      <c r="N41" s="91"/>
      <c r="O41" s="91"/>
      <c r="P41" s="111"/>
    </row>
    <row r="42" spans="2:16" x14ac:dyDescent="0.15">
      <c r="B42" s="110"/>
      <c r="C42" s="91"/>
      <c r="D42" s="91"/>
      <c r="E42" s="93"/>
      <c r="F42" s="93"/>
      <c r="G42" s="136" t="s">
        <v>18</v>
      </c>
      <c r="H42" s="137">
        <f>SUBTOTAL(109,Housing38[Valor Mensal])</f>
        <v>200</v>
      </c>
      <c r="I42" s="136"/>
      <c r="J42" s="138"/>
      <c r="K42" s="137">
        <f>SUBTOTAL(109,Housing38[Capital Final])</f>
        <v>421340</v>
      </c>
      <c r="L42" s="91"/>
      <c r="M42" s="91"/>
      <c r="N42" s="91"/>
      <c r="O42" s="91"/>
      <c r="P42" s="111"/>
    </row>
    <row r="43" spans="2:16" x14ac:dyDescent="0.15">
      <c r="B43" s="110"/>
      <c r="C43" s="91"/>
      <c r="D43" s="91"/>
      <c r="E43" s="93"/>
      <c r="F43" s="93"/>
      <c r="G43" s="91"/>
      <c r="H43" s="91"/>
      <c r="I43" s="91"/>
      <c r="J43" s="91"/>
      <c r="K43" s="93"/>
      <c r="L43" s="91"/>
      <c r="M43" s="91"/>
      <c r="N43" s="91"/>
      <c r="O43" s="91"/>
      <c r="P43" s="111"/>
    </row>
    <row r="44" spans="2:16" x14ac:dyDescent="0.15">
      <c r="B44" s="110" t="s">
        <v>72</v>
      </c>
      <c r="C44" s="91"/>
      <c r="D44" s="91"/>
      <c r="E44" s="93"/>
      <c r="F44" s="93"/>
      <c r="G44" s="91"/>
      <c r="H44" s="91"/>
      <c r="I44" s="91"/>
      <c r="J44" s="91"/>
      <c r="K44" s="93"/>
      <c r="L44" s="91"/>
      <c r="M44" s="91"/>
      <c r="N44" s="91"/>
      <c r="O44" s="91"/>
      <c r="P44" s="111"/>
    </row>
    <row r="45" spans="2:16" x14ac:dyDescent="0.15">
      <c r="B45" s="122"/>
      <c r="C45" s="123"/>
      <c r="D45" s="123"/>
      <c r="E45" s="124"/>
      <c r="F45" s="124"/>
      <c r="G45" s="123"/>
      <c r="H45" s="123"/>
      <c r="I45" s="123"/>
      <c r="J45" s="123"/>
      <c r="K45" s="124"/>
      <c r="L45" s="123"/>
      <c r="M45" s="123"/>
      <c r="N45" s="123"/>
      <c r="O45" s="123"/>
      <c r="P45" s="125"/>
    </row>
    <row r="46" spans="2:16" x14ac:dyDescent="0.15">
      <c r="B46" s="91"/>
      <c r="C46" s="91"/>
      <c r="D46" s="91"/>
      <c r="E46" s="93"/>
      <c r="F46" s="93"/>
      <c r="G46" s="91"/>
      <c r="H46" s="91"/>
      <c r="I46" s="91"/>
      <c r="J46" s="91"/>
      <c r="K46" s="93"/>
      <c r="L46" s="91"/>
      <c r="M46" s="91"/>
      <c r="N46" s="91"/>
      <c r="O46" s="91"/>
      <c r="P46" s="91"/>
    </row>
    <row r="47" spans="2:16" x14ac:dyDescent="0.15">
      <c r="B47" s="91"/>
      <c r="C47" s="91"/>
      <c r="D47" s="91"/>
      <c r="E47" s="93"/>
      <c r="F47" s="93"/>
      <c r="G47" s="91"/>
      <c r="H47" s="91"/>
      <c r="I47" s="91"/>
      <c r="J47" s="91"/>
      <c r="K47" s="93"/>
      <c r="L47" s="91"/>
      <c r="M47" s="91"/>
      <c r="N47" s="91"/>
      <c r="O47" s="91"/>
      <c r="P47" s="91"/>
    </row>
    <row r="48" spans="2:16" x14ac:dyDescent="0.15">
      <c r="B48" s="88"/>
      <c r="C48" s="88"/>
      <c r="D48" s="88"/>
      <c r="E48" s="89"/>
      <c r="F48" s="89"/>
      <c r="G48" s="88"/>
      <c r="H48" s="88"/>
      <c r="I48" s="88"/>
      <c r="J48" s="88"/>
      <c r="K48" s="89"/>
      <c r="L48" s="88"/>
      <c r="M48" s="88"/>
      <c r="N48" s="88"/>
      <c r="O48" s="88"/>
      <c r="P48" s="88"/>
    </row>
    <row r="49" spans="2:16" x14ac:dyDescent="0.15">
      <c r="B49" s="88"/>
      <c r="C49" s="88"/>
      <c r="D49" s="88"/>
      <c r="E49" s="89"/>
      <c r="F49" s="89"/>
      <c r="G49" s="88"/>
      <c r="H49" s="88"/>
      <c r="I49" s="88"/>
      <c r="J49" s="88"/>
      <c r="K49" s="89"/>
      <c r="L49" s="88"/>
      <c r="M49" s="88"/>
      <c r="N49" s="88"/>
      <c r="O49" s="88"/>
      <c r="P49" s="88"/>
    </row>
    <row r="50" spans="2:16" x14ac:dyDescent="0.15">
      <c r="B50" s="88"/>
      <c r="C50" s="88"/>
      <c r="D50" s="88"/>
      <c r="E50" s="89"/>
      <c r="F50" s="89"/>
      <c r="G50" s="88"/>
      <c r="H50" s="88"/>
      <c r="I50" s="88"/>
      <c r="J50" s="88"/>
      <c r="K50" s="89"/>
      <c r="L50" s="88"/>
      <c r="M50" s="88"/>
      <c r="N50" s="88"/>
      <c r="O50" s="88"/>
      <c r="P50" s="88"/>
    </row>
    <row r="51" spans="2:16" x14ac:dyDescent="0.15">
      <c r="B51" s="88"/>
      <c r="C51" s="88"/>
      <c r="D51" s="88"/>
      <c r="E51" s="89"/>
      <c r="F51" s="89"/>
      <c r="G51" s="88"/>
      <c r="H51" s="88"/>
      <c r="I51" s="88"/>
      <c r="J51" s="88"/>
      <c r="K51" s="89"/>
      <c r="L51" s="88"/>
      <c r="M51" s="88"/>
      <c r="N51" s="88"/>
      <c r="O51" s="88"/>
      <c r="P51" s="88"/>
    </row>
    <row r="52" spans="2:16" x14ac:dyDescent="0.15">
      <c r="B52" s="88"/>
      <c r="C52" s="88"/>
      <c r="D52" s="88"/>
      <c r="E52" s="89"/>
      <c r="F52" s="89"/>
      <c r="G52" s="88"/>
      <c r="H52" s="88"/>
      <c r="I52" s="88"/>
      <c r="J52" s="88"/>
      <c r="K52" s="89"/>
      <c r="L52" s="88"/>
      <c r="M52" s="88"/>
      <c r="N52" s="88"/>
      <c r="O52" s="88"/>
      <c r="P52" s="88"/>
    </row>
    <row r="53" spans="2:16" x14ac:dyDescent="0.15">
      <c r="B53" s="88"/>
      <c r="C53" s="88"/>
      <c r="D53" s="88"/>
      <c r="E53" s="89"/>
      <c r="F53" s="89"/>
      <c r="G53" s="88"/>
      <c r="H53" s="88"/>
      <c r="I53" s="88"/>
      <c r="J53" s="88"/>
      <c r="K53" s="89"/>
      <c r="L53" s="88"/>
      <c r="M53" s="88"/>
      <c r="N53" s="88"/>
      <c r="O53" s="88"/>
      <c r="P53" s="88"/>
    </row>
    <row r="54" spans="2:16" x14ac:dyDescent="0.15">
      <c r="B54" s="88"/>
      <c r="C54" s="88"/>
      <c r="D54" s="88"/>
      <c r="E54" s="89"/>
      <c r="F54" s="89"/>
      <c r="G54" s="88"/>
      <c r="H54" s="88"/>
      <c r="I54" s="88"/>
      <c r="J54" s="88"/>
      <c r="K54" s="89"/>
      <c r="L54" s="88"/>
      <c r="M54" s="88"/>
      <c r="N54" s="88"/>
      <c r="O54" s="88"/>
      <c r="P54" s="88"/>
    </row>
    <row r="55" spans="2:16" x14ac:dyDescent="0.15">
      <c r="B55" s="88"/>
      <c r="C55" s="88"/>
      <c r="D55" s="88"/>
      <c r="E55" s="89"/>
      <c r="F55" s="89"/>
      <c r="G55" s="88"/>
      <c r="H55" s="88"/>
      <c r="I55" s="88"/>
      <c r="J55" s="88"/>
      <c r="K55" s="89"/>
      <c r="L55" s="88"/>
      <c r="M55" s="88"/>
      <c r="N55" s="88"/>
      <c r="O55" s="88"/>
      <c r="P55" s="88"/>
    </row>
    <row r="56" spans="2:16" x14ac:dyDescent="0.15">
      <c r="B56" s="88"/>
      <c r="C56" s="88"/>
      <c r="D56" s="88"/>
      <c r="E56" s="89"/>
      <c r="F56" s="89"/>
      <c r="G56" s="88"/>
      <c r="H56" s="88"/>
      <c r="I56" s="88"/>
      <c r="J56" s="88"/>
      <c r="K56" s="89"/>
      <c r="L56" s="88"/>
      <c r="M56" s="88"/>
      <c r="N56" s="88"/>
      <c r="O56" s="88"/>
      <c r="P56" s="88"/>
    </row>
    <row r="57" spans="2:16" x14ac:dyDescent="0.15">
      <c r="B57" s="88"/>
      <c r="C57" s="88"/>
      <c r="D57" s="88"/>
      <c r="E57" s="89"/>
      <c r="F57" s="89"/>
      <c r="G57" s="88"/>
      <c r="H57" s="88"/>
      <c r="I57" s="88"/>
      <c r="J57" s="88"/>
      <c r="K57" s="89"/>
      <c r="L57" s="88"/>
      <c r="M57" s="88"/>
      <c r="N57" s="88"/>
      <c r="O57" s="88"/>
      <c r="P57" s="88"/>
    </row>
    <row r="58" spans="2:16" x14ac:dyDescent="0.15">
      <c r="B58" s="88"/>
      <c r="C58" s="88"/>
      <c r="D58" s="88"/>
      <c r="E58" s="89"/>
      <c r="F58" s="89"/>
      <c r="G58" s="88"/>
      <c r="H58" s="88"/>
      <c r="I58" s="88"/>
      <c r="J58" s="88"/>
      <c r="K58" s="89"/>
      <c r="L58" s="88"/>
      <c r="M58" s="88"/>
      <c r="N58" s="88"/>
      <c r="O58" s="88"/>
      <c r="P58" s="88"/>
    </row>
    <row r="59" spans="2:16" x14ac:dyDescent="0.15">
      <c r="B59" s="88"/>
      <c r="C59" s="90"/>
      <c r="D59" s="88"/>
      <c r="E59" s="89"/>
      <c r="F59" s="89"/>
      <c r="G59" s="88"/>
      <c r="H59" s="88"/>
      <c r="I59" s="88"/>
      <c r="J59" s="88"/>
      <c r="K59" s="89"/>
      <c r="L59" s="88"/>
      <c r="M59" s="88"/>
      <c r="N59" s="88"/>
      <c r="O59" s="88"/>
      <c r="P59" s="88"/>
    </row>
    <row r="60" spans="2:16" x14ac:dyDescent="0.15">
      <c r="B60" s="88"/>
      <c r="C60" s="90"/>
      <c r="D60" s="88"/>
      <c r="E60" s="89"/>
      <c r="F60" s="89"/>
      <c r="G60" s="88"/>
      <c r="H60" s="88"/>
      <c r="I60" s="88"/>
      <c r="J60" s="88"/>
      <c r="K60" s="89"/>
      <c r="L60" s="88"/>
      <c r="M60" s="88"/>
      <c r="N60" s="88"/>
      <c r="O60" s="88"/>
      <c r="P60" s="88"/>
    </row>
    <row r="61" spans="2:16" x14ac:dyDescent="0.15">
      <c r="B61" s="88"/>
      <c r="C61" s="89"/>
      <c r="D61" s="88"/>
      <c r="E61" s="89"/>
      <c r="F61" s="89"/>
      <c r="G61" s="88"/>
      <c r="H61" s="88"/>
      <c r="I61" s="88"/>
      <c r="J61" s="88"/>
      <c r="K61" s="89"/>
      <c r="L61" s="88"/>
      <c r="M61" s="88"/>
      <c r="N61" s="88"/>
      <c r="O61" s="88"/>
      <c r="P61" s="88"/>
    </row>
    <row r="62" spans="2:16" x14ac:dyDescent="0.15">
      <c r="B62" s="88"/>
      <c r="C62" s="88"/>
      <c r="D62" s="88"/>
      <c r="E62" s="89"/>
      <c r="F62" s="89"/>
      <c r="G62" s="88"/>
      <c r="H62" s="88"/>
      <c r="I62" s="88"/>
      <c r="J62" s="88"/>
      <c r="K62" s="89"/>
      <c r="L62" s="88"/>
      <c r="M62" s="88"/>
      <c r="N62" s="88"/>
      <c r="O62" s="88"/>
      <c r="P62" s="88"/>
    </row>
    <row r="63" spans="2:16" x14ac:dyDescent="0.15">
      <c r="B63" s="88"/>
      <c r="C63" s="88"/>
      <c r="D63" s="88"/>
      <c r="E63" s="89"/>
      <c r="F63" s="89"/>
      <c r="G63" s="88"/>
      <c r="H63" s="88"/>
      <c r="I63" s="88"/>
      <c r="J63" s="88"/>
      <c r="K63" s="89"/>
      <c r="L63" s="88"/>
      <c r="M63" s="88"/>
      <c r="N63" s="88"/>
      <c r="O63" s="88"/>
      <c r="P63" s="88"/>
    </row>
    <row r="64" spans="2:16" x14ac:dyDescent="0.15">
      <c r="B64" s="88"/>
      <c r="C64" s="88"/>
      <c r="D64" s="88"/>
      <c r="E64" s="89"/>
      <c r="F64" s="89"/>
      <c r="G64" s="88"/>
      <c r="H64" s="88"/>
      <c r="I64" s="88"/>
      <c r="J64" s="88"/>
      <c r="K64" s="89"/>
      <c r="L64" s="88"/>
      <c r="M64" s="88"/>
      <c r="N64" s="88"/>
      <c r="O64" s="88"/>
      <c r="P64" s="88"/>
    </row>
    <row r="65" spans="2:16" x14ac:dyDescent="0.15">
      <c r="B65" s="88"/>
      <c r="C65" s="88"/>
      <c r="D65" s="88"/>
      <c r="E65" s="89"/>
      <c r="F65" s="89"/>
      <c r="G65" s="88"/>
      <c r="H65" s="88"/>
      <c r="I65" s="88"/>
      <c r="J65" s="88"/>
      <c r="K65" s="89"/>
      <c r="L65" s="88"/>
      <c r="M65" s="88"/>
      <c r="N65" s="88"/>
      <c r="O65" s="88"/>
      <c r="P65" s="88"/>
    </row>
  </sheetData>
  <mergeCells count="2">
    <mergeCell ref="B17:P18"/>
    <mergeCell ref="B33:P34"/>
  </mergeCells>
  <pageMargins left="0.7" right="0.7" top="0.75" bottom="0.75" header="0.3" footer="0.3"/>
  <pageSetup paperSize="9" orientation="portrait" horizontalDpi="300" verticalDpi="300" r:id="rId1"/>
  <drawing r:id="rId2"/>
  <tableParts count="4">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Budget</vt:lpstr>
      <vt:lpstr>Transações</vt:lpstr>
      <vt:lpstr>Economias</vt:lpstr>
      <vt:lpstr>Alemanha Investimentos</vt:lpstr>
      <vt:lpstr>Transações!Criteria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Ivan Rocha Jr</cp:lastModifiedBy>
  <dcterms:created xsi:type="dcterms:W3CDTF">2021-11-09T13:30:01Z</dcterms:created>
  <dcterms:modified xsi:type="dcterms:W3CDTF">2025-02-17T12:11:09Z</dcterms:modified>
</cp:coreProperties>
</file>