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cballiance-my.sharepoint.com/personal/lpaparello_thecorporatebenefitsalliance_com/Documents/CBAlliance/ProVision Health/"/>
    </mc:Choice>
  </mc:AlternateContent>
  <xr:revisionPtr revIDLastSave="0" documentId="8_{B259F87D-BB00-4399-9D1A-CB50A89BCB19}" xr6:coauthVersionLast="47" xr6:coauthVersionMax="47" xr10:uidLastSave="{00000000-0000-0000-0000-000000000000}"/>
  <bookViews>
    <workbookView xWindow="28680" yWindow="-120" windowWidth="29040" windowHeight="15720" firstSheet="5" activeTab="7" xr2:uid="{00000000-000D-0000-FFFF-FFFF00000000}"/>
  </bookViews>
  <sheets>
    <sheet name="Aetna Expiring" sheetId="25" r:id="rId1"/>
    <sheet name="ProVision Quote" sheetId="23" r:id="rId2"/>
    <sheet name="ProVision Plan Enhancements" sheetId="26" r:id="rId3"/>
    <sheet name="Agg Report YTD" sheetId="1" r:id="rId4"/>
    <sheet name="Summary Total Cost YTD" sheetId="20" r:id="rId5"/>
    <sheet name="ProVision Savings YTD" sheetId="22" r:id="rId6"/>
    <sheet name="ProVision Facility Savings Holl" sheetId="28" r:id="rId7"/>
    <sheet name="ProVision Full Book Savings" sheetId="27"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23" l="1"/>
  <c r="D45" i="23"/>
  <c r="E19" i="28"/>
  <c r="D19" i="28"/>
  <c r="E17" i="28"/>
  <c r="D17" i="28"/>
  <c r="F17" i="28" s="1"/>
  <c r="C17" i="28"/>
  <c r="B17" i="28"/>
  <c r="E16" i="28"/>
  <c r="D16" i="28"/>
  <c r="F16" i="28" s="1"/>
  <c r="C16" i="28"/>
  <c r="B16" i="28"/>
  <c r="E15" i="28"/>
  <c r="D15" i="28"/>
  <c r="F15" i="28" s="1"/>
  <c r="C15" i="28"/>
  <c r="B15" i="28"/>
  <c r="E14" i="28"/>
  <c r="D14" i="28"/>
  <c r="F14" i="28" s="1"/>
  <c r="C14" i="28"/>
  <c r="B14" i="28"/>
  <c r="F13" i="28"/>
  <c r="E13" i="28"/>
  <c r="D13" i="28"/>
  <c r="C13" i="28"/>
  <c r="B13" i="28"/>
  <c r="E12" i="28"/>
  <c r="D12" i="28"/>
  <c r="F12" i="28" s="1"/>
  <c r="C12" i="28"/>
  <c r="B12" i="28"/>
  <c r="E11" i="28"/>
  <c r="D11" i="28"/>
  <c r="F11" i="28" s="1"/>
  <c r="C11" i="28"/>
  <c r="B11" i="28"/>
  <c r="E10" i="28"/>
  <c r="D10" i="28"/>
  <c r="F10" i="28" s="1"/>
  <c r="C10" i="28"/>
  <c r="B10" i="28"/>
  <c r="E9" i="28"/>
  <c r="E18" i="28" s="1"/>
  <c r="D9" i="28"/>
  <c r="D18" i="28" s="1"/>
  <c r="C9" i="28"/>
  <c r="C18" i="28" s="1"/>
  <c r="B9" i="28"/>
  <c r="B18" i="28" s="1"/>
  <c r="F9" i="28" l="1"/>
  <c r="F18" i="28" s="1"/>
  <c r="K40" i="26" l="1"/>
  <c r="H40" i="26"/>
  <c r="E40" i="26"/>
  <c r="F53" i="23"/>
  <c r="F43" i="23"/>
  <c r="F51" i="23" s="1"/>
  <c r="D43" i="23"/>
  <c r="F42" i="23"/>
  <c r="D42" i="23"/>
  <c r="F41" i="23"/>
  <c r="F55" i="23" s="1"/>
  <c r="F38" i="23"/>
  <c r="D38" i="23"/>
  <c r="F27" i="23"/>
  <c r="D27" i="23"/>
  <c r="F26" i="23"/>
  <c r="D26" i="23"/>
  <c r="D41" i="23" s="1"/>
  <c r="H12" i="22"/>
  <c r="H13" i="22" s="1"/>
  <c r="G11" i="22"/>
  <c r="G13" i="22" s="1"/>
  <c r="D54" i="23" l="1"/>
  <c r="D57" i="23"/>
  <c r="D55" i="23"/>
  <c r="D56" i="23"/>
  <c r="D51" i="23"/>
  <c r="F57" i="23"/>
  <c r="F46" i="23"/>
  <c r="D47" i="23"/>
  <c r="F47" i="23"/>
  <c r="F48" i="23"/>
  <c r="F50" i="23"/>
  <c r="F52" i="23"/>
  <c r="F54" i="23"/>
  <c r="F56" i="23"/>
  <c r="F45" i="23"/>
  <c r="D58" i="23"/>
  <c r="F58" i="23"/>
  <c r="D48" i="23"/>
  <c r="D49" i="23"/>
  <c r="F49" i="23"/>
  <c r="D50" i="23"/>
  <c r="D52" i="23"/>
  <c r="D53" i="2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<sst xmlns="http://schemas.openxmlformats.org/spreadsheetml/2006/main" count="467" uniqueCount="266">
  <si>
    <t>Stop Loss Claim Factors</t>
  </si>
  <si>
    <t>medicalamt</t>
  </si>
  <si>
    <t>EMP</t>
  </si>
  <si>
    <t>ESP</t>
  </si>
  <si>
    <t>ECH</t>
  </si>
  <si>
    <t>FAM</t>
  </si>
  <si>
    <t>Contract Type: 12/15</t>
  </si>
  <si>
    <t>Paid Month</t>
  </si>
  <si>
    <t>Enrolled</t>
  </si>
  <si>
    <t>Monthly Attach</t>
  </si>
  <si>
    <t>YTD Attach</t>
  </si>
  <si>
    <t>Med Claims</t>
  </si>
  <si>
    <t>Rx Claims</t>
  </si>
  <si>
    <t>Spec SL Claims</t>
  </si>
  <si>
    <t>YTD SL Claims</t>
  </si>
  <si>
    <t>% Attach</t>
  </si>
  <si>
    <t>Other Claims*</t>
  </si>
  <si>
    <t>Total Paid Claims YTD</t>
  </si>
  <si>
    <t>Total</t>
  </si>
  <si>
    <t>* Other Claims: Claims incurred outside Stoploss period paid in the current month (without Spec SL removed)</t>
  </si>
  <si>
    <t>Stop - Loss Premium</t>
  </si>
  <si>
    <t>spec</t>
  </si>
  <si>
    <t>agg</t>
  </si>
  <si>
    <t>Single</t>
  </si>
  <si>
    <t>Mem + Spouse</t>
  </si>
  <si>
    <t>Mem + Child(ren)</t>
  </si>
  <si>
    <t>Family</t>
  </si>
  <si>
    <t>Stop-Loss Premium</t>
  </si>
  <si>
    <t>Admin</t>
  </si>
  <si>
    <t>Total Fixed Cost</t>
  </si>
  <si>
    <t>Spec SL</t>
  </si>
  <si>
    <t>Total Claims</t>
  </si>
  <si>
    <t>Total Cost</t>
  </si>
  <si>
    <t>YTD</t>
  </si>
  <si>
    <t>Annual</t>
  </si>
  <si>
    <t>Aetna</t>
  </si>
  <si>
    <t>Incurred Date: Unrestricted</t>
  </si>
  <si>
    <t>Report Run Date: 8/08/2024</t>
  </si>
  <si>
    <t>Savings</t>
  </si>
  <si>
    <t xml:space="preserve"> </t>
  </si>
  <si>
    <t>Incurred-Unrestricted; Paid 11/1/23-7/31/24</t>
  </si>
  <si>
    <t>Incurred Date: Unrestricted; Paid 11/1/2023-7/31/2024</t>
  </si>
  <si>
    <r>
      <t>ProVision Health</t>
    </r>
    <r>
      <rPr>
        <sz val="16"/>
        <rFont val="Aptos Narrow"/>
        <family val="2"/>
      </rPr>
      <t xml:space="preserve">™ </t>
    </r>
    <r>
      <rPr>
        <sz val="16"/>
        <rFont val="Calibri"/>
        <family val="2"/>
      </rPr>
      <t>Savings Report</t>
    </r>
  </si>
  <si>
    <r>
      <t xml:space="preserve"> ProVision Health</t>
    </r>
    <r>
      <rPr>
        <sz val="16"/>
        <rFont val="Aptos Narrow"/>
        <family val="2"/>
      </rPr>
      <t>™</t>
    </r>
    <r>
      <rPr>
        <sz val="16"/>
        <rFont val="Calibri"/>
        <family val="2"/>
      </rPr>
      <t xml:space="preserve"> Total Cost Report</t>
    </r>
  </si>
  <si>
    <r>
      <t>ProVision Health</t>
    </r>
    <r>
      <rPr>
        <sz val="16"/>
        <rFont val="Aptos Narrow"/>
        <family val="2"/>
      </rPr>
      <t>™</t>
    </r>
    <r>
      <rPr>
        <sz val="16"/>
        <rFont val="Calibri"/>
        <family val="2"/>
      </rPr>
      <t xml:space="preserve"> Aggregate Report</t>
    </r>
  </si>
  <si>
    <t>23123 Ventura Blvd. #104 Woodland Hills, CA 91364 ||  P: (833) 949-4750 || E: info@thecorporatebenefitsalliance.com</t>
  </si>
  <si>
    <r>
      <rPr>
        <sz val="6.5"/>
        <rFont val="Arial"/>
        <family val="2"/>
      </rPr>
      <t>Network</t>
    </r>
  </si>
  <si>
    <t>Anthem Blue Card</t>
  </si>
  <si>
    <r>
      <rPr>
        <sz val="6.5"/>
        <rFont val="Arial"/>
        <family val="2"/>
      </rPr>
      <t>Stop Loss Carrier</t>
    </r>
  </si>
  <si>
    <t>Nationwide Life Insurance Company</t>
  </si>
  <si>
    <r>
      <rPr>
        <sz val="6.5"/>
        <rFont val="Arial"/>
        <family val="2"/>
      </rPr>
      <t>PBM</t>
    </r>
  </si>
  <si>
    <t>CarelonRx</t>
  </si>
  <si>
    <r>
      <rPr>
        <sz val="6.5"/>
        <rFont val="Arial"/>
        <family val="2"/>
      </rPr>
      <t>ISL Deductible</t>
    </r>
  </si>
  <si>
    <r>
      <rPr>
        <sz val="6.5"/>
        <rFont val="Arial"/>
        <family val="2"/>
      </rPr>
      <t>Contract Type</t>
    </r>
  </si>
  <si>
    <r>
      <rPr>
        <sz val="6.5"/>
        <rFont val="Arial"/>
        <family val="2"/>
      </rPr>
      <t>ISL</t>
    </r>
  </si>
  <si>
    <r>
      <rPr>
        <sz val="6.5"/>
        <rFont val="Arial"/>
        <family val="2"/>
      </rPr>
      <t>12/15</t>
    </r>
  </si>
  <si>
    <r>
      <rPr>
        <sz val="6.5"/>
        <rFont val="Arial"/>
        <family val="2"/>
      </rPr>
      <t>12/18</t>
    </r>
  </si>
  <si>
    <r>
      <rPr>
        <sz val="6.5"/>
        <rFont val="Arial"/>
        <family val="2"/>
      </rPr>
      <t>ASL</t>
    </r>
  </si>
  <si>
    <t>Stop Loss Costs</t>
  </si>
  <si>
    <r>
      <rPr>
        <sz val="6.5"/>
        <rFont val="Arial"/>
        <family val="2"/>
      </rPr>
      <t>Specific Premium</t>
    </r>
  </si>
  <si>
    <r>
      <rPr>
        <sz val="6.5"/>
        <rFont val="Arial"/>
        <family val="2"/>
      </rPr>
      <t>EE</t>
    </r>
  </si>
  <si>
    <r>
      <rPr>
        <sz val="6.5"/>
        <rFont val="Arial"/>
        <family val="2"/>
      </rPr>
      <t>ES</t>
    </r>
  </si>
  <si>
    <r>
      <rPr>
        <sz val="6.5"/>
        <rFont val="Arial"/>
        <family val="2"/>
      </rPr>
      <t>EC</t>
    </r>
  </si>
  <si>
    <r>
      <rPr>
        <sz val="6.5"/>
        <rFont val="Arial"/>
        <family val="2"/>
      </rPr>
      <t>FAM</t>
    </r>
  </si>
  <si>
    <r>
      <rPr>
        <sz val="6.5"/>
        <rFont val="Arial"/>
        <family val="2"/>
      </rPr>
      <t>Aggregate Premium</t>
    </r>
  </si>
  <si>
    <r>
      <rPr>
        <sz val="6.5"/>
        <rFont val="Arial"/>
        <family val="2"/>
      </rPr>
      <t>Aggregate Factors:</t>
    </r>
  </si>
  <si>
    <r>
      <rPr>
        <sz val="6.5"/>
        <rFont val="Arial"/>
        <family val="2"/>
      </rPr>
      <t>Total Annual Stop Loss Premium:</t>
    </r>
  </si>
  <si>
    <r>
      <rPr>
        <sz val="6.5"/>
        <rFont val="Arial"/>
        <family val="2"/>
      </rPr>
      <t>Total Annual Attachment Point:</t>
    </r>
  </si>
  <si>
    <t>Fixed Costs:</t>
  </si>
  <si>
    <r>
      <rPr>
        <u/>
        <sz val="6.5"/>
        <rFont val="Arial"/>
        <family val="2"/>
      </rPr>
      <t>Admin Fee</t>
    </r>
    <r>
      <rPr>
        <sz val="6.5"/>
        <rFont val="Arial"/>
        <family val="2"/>
      </rPr>
      <t>:</t>
    </r>
  </si>
  <si>
    <r>
      <rPr>
        <u/>
        <sz val="6.5"/>
        <rFont val="Arial"/>
        <family val="2"/>
      </rPr>
      <t>Network Fee</t>
    </r>
    <r>
      <rPr>
        <sz val="6.5"/>
        <rFont val="Arial"/>
        <family val="2"/>
      </rPr>
      <t>:</t>
    </r>
  </si>
  <si>
    <r>
      <rPr>
        <u/>
        <sz val="6.5"/>
        <rFont val="Arial"/>
        <family val="2"/>
      </rPr>
      <t>RBP Grouper</t>
    </r>
    <r>
      <rPr>
        <sz val="6.5"/>
        <rFont val="Arial"/>
        <family val="2"/>
      </rPr>
      <t>:</t>
    </r>
  </si>
  <si>
    <r>
      <rPr>
        <u/>
        <sz val="6.5"/>
        <rFont val="Arial"/>
        <family val="2"/>
      </rPr>
      <t>Program / MGA Access Fee</t>
    </r>
    <r>
      <rPr>
        <sz val="6.5"/>
        <rFont val="Arial"/>
        <family val="2"/>
      </rPr>
      <t>:</t>
    </r>
  </si>
  <si>
    <r>
      <rPr>
        <u/>
        <sz val="6.5"/>
        <rFont val="Arial"/>
        <family val="2"/>
      </rPr>
      <t>Utilization Management</t>
    </r>
    <r>
      <rPr>
        <sz val="6.5"/>
        <rFont val="Arial"/>
        <family val="2"/>
      </rPr>
      <t>:</t>
    </r>
  </si>
  <si>
    <r>
      <rPr>
        <sz val="6.5"/>
        <rFont val="Arial"/>
        <family val="2"/>
      </rPr>
      <t>Included</t>
    </r>
  </si>
  <si>
    <r>
      <rPr>
        <u/>
        <sz val="6.5"/>
        <rFont val="Arial"/>
        <family val="2"/>
      </rPr>
      <t>Case Management</t>
    </r>
    <r>
      <rPr>
        <sz val="6.5"/>
        <rFont val="Arial"/>
        <family val="2"/>
      </rPr>
      <t>:</t>
    </r>
  </si>
  <si>
    <r>
      <rPr>
        <sz val="6.5"/>
        <rFont val="Arial"/>
        <family val="2"/>
      </rPr>
      <t>Broker/Consultant Fee:</t>
    </r>
  </si>
  <si>
    <r>
      <rPr>
        <u/>
        <sz val="6.5"/>
        <rFont val="Arial"/>
        <family val="2"/>
      </rPr>
      <t>Valenz NavCare</t>
    </r>
    <r>
      <rPr>
        <sz val="6.5"/>
        <rFont val="Arial"/>
        <family val="2"/>
      </rPr>
      <t xml:space="preserve">:
</t>
    </r>
    <r>
      <rPr>
        <u/>
        <sz val="6.5"/>
        <rFont val="Arial"/>
        <family val="2"/>
      </rPr>
      <t>Tota</t>
    </r>
    <r>
      <rPr>
        <sz val="6.5"/>
        <rFont val="Arial"/>
        <family val="2"/>
      </rPr>
      <t>l</t>
    </r>
  </si>
  <si>
    <t>Combined Total Annual Cost:</t>
  </si>
  <si>
    <r>
      <rPr>
        <sz val="6.5"/>
        <rFont val="Arial"/>
        <family val="2"/>
      </rPr>
      <t>Stop Loss Premium</t>
    </r>
  </si>
  <si>
    <r>
      <rPr>
        <sz val="6.5"/>
        <rFont val="Arial"/>
        <family val="2"/>
      </rPr>
      <t>Fixed Costs:</t>
    </r>
  </si>
  <si>
    <r>
      <rPr>
        <sz val="6.5"/>
        <rFont val="Arial"/>
        <family val="2"/>
      </rPr>
      <t>Annual Attachment Point:</t>
    </r>
  </si>
  <si>
    <t>Total Plan Annual Costs @ 125% of Claims:</t>
  </si>
  <si>
    <t>Total Plan Annual Costs @ 120% of Claims:</t>
  </si>
  <si>
    <t>Total Plan Annual Costs @ 110% of Claims:</t>
  </si>
  <si>
    <t>Total Plan Annual Costs @ 100% of Claims:</t>
  </si>
  <si>
    <t>Total Plan Annual Costs @ 90% of Claims:</t>
  </si>
  <si>
    <t>Total Plan Annual Costs @ 80% of Claims:</t>
  </si>
  <si>
    <t>Total Plan Annual Costs @ 75% of Claims:</t>
  </si>
  <si>
    <t>Projected on quote</t>
  </si>
  <si>
    <t>Total Plan Annual Costs @ 70% of Claims:</t>
  </si>
  <si>
    <t>Total Plan Annual Costs @ 60% of Claims:</t>
  </si>
  <si>
    <t>Total Plan Annual Costs @ 50% of Claims:</t>
  </si>
  <si>
    <t>Total Plan Annual Costs @ 40% of Claims:</t>
  </si>
  <si>
    <t>Actual Cost, Annualized</t>
  </si>
  <si>
    <t>Total Plan Annual Costs @ 30% of Claims:</t>
  </si>
  <si>
    <t>Total Plan Annual Costs @ 20% of Claims:</t>
  </si>
  <si>
    <t>Total Plan Annual Costs @ 10% of Claims:</t>
  </si>
  <si>
    <t>ADMINISTRATIVE &amp; ADDITIONAL FEES</t>
  </si>
  <si>
    <r>
      <rPr>
        <b/>
        <sz val="8"/>
        <color rgb="FFFFFFFF"/>
        <rFont val="Arial"/>
        <family val="2"/>
      </rPr>
      <t>Administrative Services – Included</t>
    </r>
  </si>
  <si>
    <r>
      <rPr>
        <b/>
        <sz val="8"/>
        <color rgb="FFFFFFFF"/>
        <rFont val="Arial"/>
        <family val="2"/>
      </rPr>
      <t>Case Management</t>
    </r>
  </si>
  <si>
    <r>
      <rPr>
        <sz val="8"/>
        <rFont val="Arial"/>
        <family val="2"/>
      </rPr>
      <t>Eligibility and Plan Design</t>
    </r>
  </si>
  <si>
    <r>
      <rPr>
        <sz val="8"/>
        <rFont val="Arial"/>
        <family val="2"/>
      </rPr>
      <t>Management of High Dollar Cases</t>
    </r>
  </si>
  <si>
    <r>
      <rPr>
        <sz val="8"/>
        <rFont val="Arial"/>
        <family val="2"/>
      </rPr>
      <t>Implementation Assistance</t>
    </r>
  </si>
  <si>
    <r>
      <rPr>
        <sz val="8"/>
        <rFont val="Arial"/>
        <family val="2"/>
      </rPr>
      <t>Transplant Coordination</t>
    </r>
  </si>
  <si>
    <r>
      <rPr>
        <sz val="8"/>
        <rFont val="Arial"/>
        <family val="2"/>
      </rPr>
      <t>ID Card Production</t>
    </r>
  </si>
  <si>
    <r>
      <rPr>
        <sz val="8"/>
        <rFont val="Arial"/>
        <family val="2"/>
      </rPr>
      <t xml:space="preserve">Benefit Summary (SBC) and Plan Document (SPD)
</t>
    </r>
    <r>
      <rPr>
        <sz val="8"/>
        <rFont val="Arial"/>
        <family val="2"/>
      </rPr>
      <t>Customer Service</t>
    </r>
  </si>
  <si>
    <r>
      <rPr>
        <b/>
        <sz val="8"/>
        <color rgb="FFFFFFFF"/>
        <rFont val="Arial"/>
        <family val="2"/>
      </rPr>
      <t>Utilization Management</t>
    </r>
  </si>
  <si>
    <r>
      <rPr>
        <sz val="8"/>
        <rFont val="Arial"/>
        <family val="2"/>
      </rPr>
      <t>Precertification</t>
    </r>
  </si>
  <si>
    <r>
      <rPr>
        <sz val="8"/>
        <rFont val="Arial"/>
        <family val="2"/>
      </rPr>
      <t>Dedicated Toll-Free Number</t>
    </r>
  </si>
  <si>
    <r>
      <rPr>
        <sz val="8"/>
        <rFont val="Arial"/>
        <family val="2"/>
      </rPr>
      <t>Concurrent Review</t>
    </r>
  </si>
  <si>
    <r>
      <rPr>
        <sz val="8"/>
        <rFont val="Arial"/>
        <family val="2"/>
      </rPr>
      <t>HIPAA Administration</t>
    </r>
  </si>
  <si>
    <r>
      <rPr>
        <sz val="8"/>
        <rFont val="Arial"/>
        <family val="2"/>
      </rPr>
      <t>Retrospective Review</t>
    </r>
  </si>
  <si>
    <r>
      <rPr>
        <sz val="8"/>
        <rFont val="Arial"/>
        <family val="2"/>
      </rPr>
      <t>Claims Administration</t>
    </r>
  </si>
  <si>
    <r>
      <rPr>
        <sz val="8"/>
        <rFont val="Arial"/>
        <family val="2"/>
      </rPr>
      <t xml:space="preserve">Out-of-Network Claim re-pricing and Negotiations  - billed at 30% of savings
</t>
    </r>
    <r>
      <rPr>
        <sz val="8"/>
        <rFont val="Arial"/>
        <family val="2"/>
      </rPr>
      <t>Analysis of Claims for Subrogation and Fraud Recovery - billed at 30% of Savings</t>
    </r>
  </si>
  <si>
    <r>
      <rPr>
        <b/>
        <sz val="8"/>
        <color rgb="FFFFFFFF"/>
        <rFont val="Arial"/>
        <family val="2"/>
      </rPr>
      <t>Additional Buy Up Options</t>
    </r>
  </si>
  <si>
    <r>
      <rPr>
        <sz val="8"/>
        <rFont val="Arial"/>
        <family val="2"/>
      </rPr>
      <t>Live Health Online Telemedicine - Included via Anthem</t>
    </r>
  </si>
  <si>
    <r>
      <rPr>
        <sz val="8"/>
        <rFont val="Arial"/>
        <family val="2"/>
      </rPr>
      <t>Monthly / Quarterly Reporting - baseline, does not include Deerwalk reporting</t>
    </r>
  </si>
  <si>
    <r>
      <rPr>
        <sz val="8"/>
        <rFont val="Arial"/>
        <family val="2"/>
      </rPr>
      <t>Deerwalk analytic reporting - included</t>
    </r>
  </si>
  <si>
    <r>
      <rPr>
        <sz val="8"/>
        <rFont val="Arial"/>
        <family val="2"/>
      </rPr>
      <t>COBRA Admin Medical - pricing available upon request</t>
    </r>
  </si>
  <si>
    <r>
      <rPr>
        <sz val="8"/>
        <rFont val="Arial"/>
        <family val="2"/>
      </rPr>
      <t>COBRA Admin Dental/Vision - pricing available upon request</t>
    </r>
  </si>
  <si>
    <r>
      <rPr>
        <b/>
        <sz val="8"/>
        <color rgb="FFFFFFFF"/>
        <rFont val="Arial"/>
        <family val="2"/>
      </rPr>
      <t>Sales Support - Included</t>
    </r>
  </si>
  <si>
    <r>
      <rPr>
        <sz val="8"/>
        <rFont val="Arial"/>
        <family val="2"/>
      </rPr>
      <t>1094/1095 Reporting - pricing available upon request</t>
    </r>
  </si>
  <si>
    <r>
      <rPr>
        <sz val="8"/>
        <rFont val="Arial"/>
        <family val="2"/>
      </rPr>
      <t>Marketing/sourcing stop loss</t>
    </r>
  </si>
  <si>
    <r>
      <rPr>
        <sz val="8"/>
        <rFont val="Arial"/>
        <family val="2"/>
      </rPr>
      <t>HSA/FSA Administration - pricing available upon request</t>
    </r>
  </si>
  <si>
    <r>
      <rPr>
        <sz val="8"/>
        <rFont val="Arial"/>
        <family val="2"/>
      </rPr>
      <t>Stop loss filings</t>
    </r>
  </si>
  <si>
    <r>
      <rPr>
        <sz val="8"/>
        <rFont val="Arial"/>
        <family val="2"/>
      </rPr>
      <t>Monthly reporting distribution to stop loss</t>
    </r>
  </si>
  <si>
    <r>
      <rPr>
        <sz val="8"/>
        <rFont val="Arial"/>
        <family val="2"/>
      </rPr>
      <t>Proposal generation</t>
    </r>
  </si>
  <si>
    <r>
      <rPr>
        <sz val="8"/>
        <rFont val="Arial"/>
        <family val="2"/>
      </rPr>
      <t>Claims repricing analysis</t>
    </r>
  </si>
  <si>
    <r>
      <rPr>
        <sz val="8"/>
        <rFont val="Arial"/>
        <family val="2"/>
      </rPr>
      <t>Rx rebate/repricing analysis</t>
    </r>
  </si>
  <si>
    <t>Disclaimers:</t>
  </si>
  <si>
    <r>
      <rPr>
        <sz val="9"/>
        <color rgb="FFA6A6A6"/>
        <rFont val="Arial"/>
        <family val="2"/>
      </rPr>
      <t xml:space="preserve">An actively-at-work provision for employees and non-institutional confinement provision for dependents shall apply to all persons to be covered as of the effective date of the stop loss coverage. The actively-at-work provision is waived  for those claimants disclosed on the Disclosure Statement.
</t>
    </r>
    <r>
      <rPr>
        <sz val="9"/>
        <color rgb="FFA6A6A6"/>
        <rFont val="Arial"/>
        <family val="2"/>
      </rPr>
      <t xml:space="preserve">This quote assumes that eligible participation is at least 75% not including those employees who waived due to other coverage.  In addition, this quote assumes LESS than 15% retiree participation (The percentage of retirees covered is less than 15% of the total covered employees); and that Medicare is Primary for retirees age 65 and over.
</t>
    </r>
    <r>
      <rPr>
        <sz val="9"/>
        <color rgb="FFA6A6A6"/>
        <rFont val="Arial"/>
        <family val="2"/>
      </rPr>
      <t xml:space="preserve">Updated and verified AGGREGATE claim experience of the current plan year including employee enrollment information thru 10 MONTHS on a MONTHLY basis is required.  If the final month(s) on the aggregate claims report are more than 10% greater than the average of the previous month's paid claims; OR if the final month(s) claims cause the quoted aggregate attachment point to increase greater than 5%, quoted aggregate factors may be adjusted.
</t>
    </r>
    <r>
      <rPr>
        <sz val="9"/>
        <color rgb="FFA6A6A6"/>
        <rFont val="Arial"/>
        <family val="2"/>
      </rPr>
      <t xml:space="preserve">Updated and verified SPECIFIC claim experience of the current plan year thru 10 MONTHS is required.  (Please note: lasers may be placed and/or rates may be revised)
</t>
    </r>
    <r>
      <rPr>
        <sz val="9"/>
        <color rgb="FFA6A6A6"/>
        <rFont val="Arial"/>
        <family val="2"/>
      </rPr>
      <t xml:space="preserve">Rates &amp; Factors are subject to change if the enrollment or enrollment distribution changes by 10% or more between the census provided at time of quote and the census on the effective date. All rates and factors are contingent upon final plan and enrollment.
</t>
    </r>
    <r>
      <rPr>
        <sz val="9"/>
        <color rgb="FFA6A6A6"/>
        <rFont val="Arial"/>
        <family val="2"/>
      </rPr>
      <t xml:space="preserve">Shock loss information for all past and ongoing claims during the last three years exceeding $100,000.  Please provide the total amount of the claim, dates
</t>
    </r>
    <r>
      <rPr>
        <sz val="9"/>
        <color rgb="FFA6A6A6"/>
        <rFont val="Arial"/>
        <family val="2"/>
      </rPr>
      <t xml:space="preserve">incurred, diagnosis and prognosis (current status).  In addition, we will need details on the following:
</t>
    </r>
    <r>
      <rPr>
        <sz val="9"/>
        <color rgb="FFA6A6A6"/>
        <rFont val="Arial"/>
        <family val="2"/>
      </rPr>
      <t xml:space="preserve">-     Any person that is currently lasered
</t>
    </r>
    <r>
      <rPr>
        <sz val="9"/>
        <color rgb="FFA6A6A6"/>
        <rFont val="Arial"/>
        <family val="2"/>
      </rPr>
      <t xml:space="preserve">-     Any person that is participating or is contemplating participating in a clinical trial
</t>
    </r>
    <r>
      <rPr>
        <sz val="9"/>
        <color rgb="FFA6A6A6"/>
        <rFont val="Arial"/>
        <family val="2"/>
      </rPr>
      <t xml:space="preserve">-     Any person whose claims have reached their annual or lifetime maximum in the past.
</t>
    </r>
    <r>
      <rPr>
        <sz val="9"/>
        <color rgb="FFA6A6A6"/>
        <rFont val="Arial"/>
        <family val="2"/>
      </rPr>
      <t xml:space="preserve">-    Every employee and dependent who is disabled or hospital confined must be identified with complete details prior to the acceptance of this case
</t>
    </r>
    <r>
      <rPr>
        <sz val="9"/>
        <color rgb="FFA6A6A6"/>
        <rFont val="Arial"/>
        <family val="2"/>
      </rPr>
      <t xml:space="preserve">-    All claimants reported in the request for proposal as being: Deceased, Terminated, Waived and Not Covered are excluded from the stop loss coverage
</t>
    </r>
    <r>
      <rPr>
        <sz val="9"/>
        <color rgb="FFA6A6A6"/>
        <rFont val="Arial"/>
        <family val="2"/>
      </rPr>
      <t xml:space="preserve">-    Additional claims information is required on the following employee(s) / dependent(s):  All pending review. The group will utilize the following cost containment program:  SPP-Anthem
</t>
    </r>
    <r>
      <rPr>
        <sz val="9"/>
        <color rgb="FFA6A6A6"/>
        <rFont val="Arial"/>
        <family val="2"/>
      </rPr>
      <t xml:space="preserve">-    Pre-Certification, Utilization Review and Large Case Management are mandatory on all groups.
</t>
    </r>
    <r>
      <rPr>
        <sz val="9"/>
        <color rgb="FFA6A6A6"/>
        <rFont val="Arial"/>
        <family val="2"/>
      </rPr>
      <t xml:space="preserve">-    Final determination of approval of individual plan participants is based on the claim status and health situation at the time of final disclosure. A change in health condition of any individual who may be tentatively approved will cause that individual to be re-underwritten.
</t>
    </r>
    <r>
      <rPr>
        <sz val="9"/>
        <color rgb="FFA6A6A6"/>
        <rFont val="Arial"/>
        <family val="2"/>
      </rPr>
      <t xml:space="preserve">-    </t>
    </r>
    <r>
      <rPr>
        <b/>
        <sz val="9"/>
        <color rgb="FFA6A6A6"/>
        <rFont val="Arial"/>
        <family val="2"/>
      </rPr>
      <t xml:space="preserve">Completed and Signed Disclosure Statement - To include the following reports through 7/30/2023.
</t>
    </r>
    <r>
      <rPr>
        <b/>
        <sz val="9"/>
        <color rgb="FFA6A6A6"/>
        <rFont val="Arial"/>
        <family val="2"/>
      </rPr>
      <t xml:space="preserve">-    The Aggregate report as of the date of disclosure.
</t>
    </r>
    <r>
      <rPr>
        <b/>
        <sz val="9"/>
        <color rgb="FFA6A6A6"/>
        <rFont val="Arial"/>
        <family val="2"/>
      </rPr>
      <t xml:space="preserve">-    The 50% report as of the date of disclosure.
</t>
    </r>
    <r>
      <rPr>
        <sz val="9"/>
        <color rgb="FFA6A6A6"/>
        <rFont val="Arial"/>
        <family val="2"/>
      </rPr>
      <t xml:space="preserve">-    </t>
    </r>
    <r>
      <rPr>
        <b/>
        <sz val="9"/>
        <color rgb="FFA6A6A6"/>
        <rFont val="Arial"/>
        <family val="2"/>
      </rPr>
      <t xml:space="preserve">Pre-cert report for the plan year to the date of disclosure..
</t>
    </r>
    <r>
      <rPr>
        <sz val="9"/>
        <color rgb="FFA6A6A6"/>
        <rFont val="Arial"/>
        <family val="2"/>
      </rPr>
      <t xml:space="preserve">-    </t>
    </r>
    <r>
      <rPr>
        <b/>
        <sz val="9"/>
        <color rgb="FFA6A6A6"/>
        <rFont val="Arial"/>
        <family val="2"/>
      </rPr>
      <t xml:space="preserve">Large Case Management reports for anyone that was or is currently in LCM.
</t>
    </r>
    <r>
      <rPr>
        <sz val="9"/>
        <color rgb="FFA6A6A6"/>
        <rFont val="Arial"/>
        <family val="2"/>
      </rPr>
      <t xml:space="preserve">-    </t>
    </r>
    <r>
      <rPr>
        <b/>
        <sz val="9"/>
        <color rgb="FFA6A6A6"/>
        <rFont val="Arial"/>
        <family val="2"/>
      </rPr>
      <t xml:space="preserve">All open, pending, held, unfunded and denied claims as of the date of disclosure.
</t>
    </r>
    <r>
      <rPr>
        <sz val="9"/>
        <color rgb="FFA6A6A6"/>
        <rFont val="Arial"/>
        <family val="2"/>
      </rPr>
      <t xml:space="preserve">-    </t>
    </r>
    <r>
      <rPr>
        <b/>
        <sz val="9"/>
        <color rgb="FFA6A6A6"/>
        <rFont val="Arial"/>
        <family val="2"/>
      </rPr>
      <t xml:space="preserve">Trigger diagnosis report.
</t>
    </r>
    <r>
      <rPr>
        <sz val="9"/>
        <color rgb="FFA6A6A6"/>
        <rFont val="Arial"/>
        <family val="2"/>
      </rPr>
      <t xml:space="preserve">-    </t>
    </r>
    <r>
      <rPr>
        <b/>
        <sz val="9"/>
        <color rgb="FFA6A6A6"/>
        <rFont val="Arial"/>
        <family val="2"/>
      </rPr>
      <t xml:space="preserve">Top 10 Rx claimants paid claims report including per script details.
</t>
    </r>
    <r>
      <rPr>
        <sz val="9"/>
        <color rgb="FFA6A6A6"/>
        <rFont val="Arial"/>
        <family val="2"/>
      </rPr>
      <t xml:space="preserve">-    </t>
    </r>
    <r>
      <rPr>
        <b/>
        <sz val="9"/>
        <color rgb="FFA6A6A6"/>
        <rFont val="Arial"/>
        <family val="2"/>
      </rPr>
      <t>Details on any open claimants previously requested.</t>
    </r>
  </si>
  <si>
    <t>ProVision Health™ Anthem Proposal
Holly Management Group
Effective Date: 11/1/2023 | Issue Date: 6/23/2023</t>
  </si>
  <si>
    <t>Holly Management Group</t>
  </si>
  <si>
    <r>
      <t>ProVision</t>
    </r>
    <r>
      <rPr>
        <b/>
        <sz val="8"/>
        <color theme="3"/>
        <rFont val="Aptos Narrow"/>
        <family val="2"/>
      </rPr>
      <t>™</t>
    </r>
    <r>
      <rPr>
        <b/>
        <sz val="8"/>
        <color theme="3"/>
        <rFont val="Arial"/>
        <family val="2"/>
      </rPr>
      <t xml:space="preserve"> Proposed</t>
    </r>
  </si>
  <si>
    <r>
      <t>ProVision</t>
    </r>
    <r>
      <rPr>
        <b/>
        <sz val="8"/>
        <color theme="3"/>
        <rFont val="Aptos Narrow"/>
        <family val="2"/>
      </rPr>
      <t>™</t>
    </r>
    <r>
      <rPr>
        <b/>
        <sz val="10.4"/>
        <color theme="3"/>
        <rFont val="Arial"/>
        <family val="2"/>
      </rPr>
      <t xml:space="preserve"> </t>
    </r>
    <r>
      <rPr>
        <b/>
        <sz val="8"/>
        <color theme="3"/>
        <rFont val="Arial"/>
        <family val="2"/>
      </rPr>
      <t>Proposed</t>
    </r>
  </si>
  <si>
    <r>
      <rPr>
        <b/>
        <sz val="18"/>
        <color rgb="FFFFFFFF"/>
        <rFont val="Calibri"/>
        <family val="2"/>
      </rPr>
      <t>An Aetna Renewal Presented to</t>
    </r>
  </si>
  <si>
    <r>
      <rPr>
        <sz val="10"/>
        <color rgb="FF414141"/>
        <rFont val="Calibri"/>
        <family val="2"/>
      </rPr>
      <t xml:space="preserve">Shelby Fiorino  Sr.
</t>
    </r>
    <r>
      <rPr>
        <sz val="10"/>
        <color rgb="FF414141"/>
        <rFont val="Calibri"/>
        <family val="2"/>
      </rPr>
      <t xml:space="preserve">Account Manager
</t>
    </r>
    <r>
      <rPr>
        <sz val="10"/>
        <color rgb="FF414141"/>
        <rFont val="Calibri"/>
        <family val="2"/>
      </rPr>
      <t xml:space="preserve">Phone: 909-476-5257
</t>
    </r>
    <r>
      <rPr>
        <sz val="10"/>
        <color rgb="FF414141"/>
        <rFont val="Calibri"/>
        <family val="2"/>
      </rPr>
      <t>FiorinoS@aetna.com</t>
    </r>
  </si>
  <si>
    <r>
      <rPr>
        <b/>
        <sz val="10"/>
        <color rgb="FF7C3E97"/>
        <rFont val="Calibri"/>
        <family val="2"/>
      </rPr>
      <t xml:space="preserve">•  Future Program Costs
</t>
    </r>
    <r>
      <rPr>
        <sz val="10"/>
        <color rgb="FF414141"/>
        <rFont val="Calibri"/>
        <family val="2"/>
      </rPr>
      <t xml:space="preserve">This section illustrates the cost projections to operate your current benefit program for the period 03/01/2023 through 02/29/2024.
</t>
    </r>
    <r>
      <rPr>
        <b/>
        <sz val="10"/>
        <color rgb="FF7C3E97"/>
        <rFont val="Calibri"/>
        <family val="2"/>
      </rPr>
      <t xml:space="preserve">•  Fully Insured Medical Plans
</t>
    </r>
    <r>
      <rPr>
        <sz val="10"/>
        <color rgb="FF414141"/>
        <rFont val="Calibri"/>
        <family val="2"/>
      </rPr>
      <t xml:space="preserve">For the period 03/01/2023 through 02/29/2024 the cost to operate your current medical plans will increase 28.78 % compared to the current rate.
</t>
    </r>
    <r>
      <rPr>
        <sz val="10"/>
        <color rgb="FF414141"/>
        <rFont val="Calibri"/>
        <family val="2"/>
      </rPr>
      <t xml:space="preserve">This renewal reflects both premium and commissions.
</t>
    </r>
    <r>
      <rPr>
        <b/>
        <sz val="10"/>
        <color rgb="FF7C3E97"/>
        <rFont val="Calibri"/>
        <family val="2"/>
      </rPr>
      <t xml:space="preserve">•  Programs and Services
</t>
    </r>
    <r>
      <rPr>
        <sz val="10"/>
        <color rgb="FF414141"/>
        <rFont val="Calibri"/>
        <family val="2"/>
      </rPr>
      <t xml:space="preserve">This section provides a summary of programs and services included in your plan of benefits.
</t>
    </r>
    <r>
      <rPr>
        <b/>
        <sz val="10"/>
        <color rgb="FF7C3E97"/>
        <rFont val="Calibri"/>
        <family val="2"/>
      </rPr>
      <t xml:space="preserve">•  Caveats
</t>
    </r>
    <r>
      <rPr>
        <sz val="10"/>
        <color rgb="FF414141"/>
        <rFont val="Calibri"/>
        <family val="2"/>
      </rPr>
      <t xml:space="preserve">Our renewal offer is contingent upon the parameters outlined here. It is important to note that deviations from these assumptions may result in additional charges and/or adjustments on our medical quotations. Please review this section thoroughly.
</t>
    </r>
    <r>
      <rPr>
        <sz val="10"/>
        <color rgb="FF414141"/>
        <rFont val="Calibri"/>
        <family val="2"/>
      </rPr>
      <t xml:space="preserve">If there are no changes that impact the conditions of this renewal as outlined in our Caveats section, the rates will remain in effect through February 29, 2024.
</t>
    </r>
    <r>
      <rPr>
        <sz val="10"/>
        <color rgb="FF414141"/>
        <rFont val="Calibri"/>
        <family val="2"/>
      </rPr>
      <t xml:space="preserve">Please review the additional important information found at the following URL
</t>
    </r>
    <r>
      <rPr>
        <u/>
        <sz val="10"/>
        <color rgb="FF0000FF"/>
        <rFont val="Calibri"/>
        <family val="2"/>
      </rPr>
      <t>https://www.aetna.com/document-library/lg-insured-medical-uw-disclosures-01-01-2022.pdf</t>
    </r>
    <r>
      <rPr>
        <sz val="10"/>
        <color rgb="FF0000FF"/>
        <rFont val="Calibri"/>
        <family val="2"/>
      </rPr>
      <t xml:space="preserve"> </t>
    </r>
    <r>
      <rPr>
        <sz val="10"/>
        <color rgb="FF414141"/>
        <rFont val="Calibri"/>
        <family val="2"/>
      </rPr>
      <t xml:space="preserve">.
</t>
    </r>
    <r>
      <rPr>
        <sz val="10"/>
        <color rgb="FF414141"/>
        <rFont val="Calibri"/>
        <family val="2"/>
      </rPr>
      <t xml:space="preserve">This information is incorporated in and is a part of this proposal.  This quote is subject to all the terms and conditions set forth in this URL. In the event that any information contained herein conflicts or is inconsistent with the information in the Underwriter Disclosure document, the information in your Package shall prevail.
</t>
    </r>
    <r>
      <rPr>
        <sz val="10"/>
        <color rgb="FF414141"/>
        <rFont val="Calibri"/>
        <family val="2"/>
      </rPr>
      <t xml:space="preserve">If you'd like to make any plan changes or if you have any questions, please contact me by February 01, 2023 at 909-476- 5257 .  It's been a pleasure working with you and I look forward to our continued relationship.
</t>
    </r>
    <r>
      <rPr>
        <sz val="10"/>
        <color rgb="FF414141"/>
        <rFont val="Calibri"/>
        <family val="2"/>
      </rPr>
      <t xml:space="preserve">Sincerely, Shelby Fiorino
</t>
    </r>
    <r>
      <rPr>
        <sz val="10"/>
        <color rgb="FF414141"/>
        <rFont val="Calibri"/>
        <family val="2"/>
      </rPr>
      <t>Sr. Account Manager</t>
    </r>
  </si>
  <si>
    <r>
      <rPr>
        <sz val="10"/>
        <color rgb="FF414141"/>
        <rFont val="Calibri"/>
        <family val="2"/>
      </rPr>
      <t xml:space="preserve">We’re more than products and programs. </t>
    </r>
    <r>
      <rPr>
        <b/>
        <sz val="10"/>
        <color rgb="FF414141"/>
        <rFont val="Calibri"/>
        <family val="2"/>
      </rPr>
      <t xml:space="preserve">We offer a health care experience that’s more caring, more connected and closer to home. </t>
    </r>
    <r>
      <rPr>
        <sz val="10"/>
        <color rgb="FF414141"/>
        <rFont val="Calibri"/>
        <family val="2"/>
      </rPr>
      <t>With a holistic approach we join members on their personal health journey, removing barriers along the way. And we work proactively to help every member achieve their goals and stay on a path to better health.</t>
    </r>
  </si>
  <si>
    <r>
      <rPr>
        <b/>
        <sz val="11"/>
        <color rgb="FF414141"/>
        <rFont val="Calibri"/>
        <family val="2"/>
      </rPr>
      <t xml:space="preserve">Proposed Rates                                   Effective Date:  </t>
    </r>
    <r>
      <rPr>
        <sz val="11"/>
        <color rgb="FF414141"/>
        <rFont val="Calibri"/>
        <family val="2"/>
      </rPr>
      <t xml:space="preserve">3/1/2023                                      </t>
    </r>
    <r>
      <rPr>
        <b/>
        <sz val="11"/>
        <color rgb="FF414141"/>
        <rFont val="Calibri"/>
        <family val="2"/>
      </rPr>
      <t xml:space="preserve">End Date:  </t>
    </r>
    <r>
      <rPr>
        <sz val="11"/>
        <color rgb="FF414141"/>
        <rFont val="Calibri"/>
        <family val="2"/>
      </rPr>
      <t>2/29/2024</t>
    </r>
  </si>
  <si>
    <r>
      <rPr>
        <b/>
        <sz val="10"/>
        <color rgb="FFFFFFFF"/>
        <rFont val="Calibri"/>
        <family val="2"/>
      </rPr>
      <t>Coverage</t>
    </r>
  </si>
  <si>
    <r>
      <rPr>
        <b/>
        <sz val="10"/>
        <color rgb="FFFFFFFF"/>
        <rFont val="Calibri"/>
        <family val="2"/>
      </rPr>
      <t>Lives</t>
    </r>
  </si>
  <si>
    <r>
      <rPr>
        <b/>
        <sz val="10"/>
        <color rgb="FFFFFFFF"/>
        <rFont val="Calibri"/>
        <family val="2"/>
      </rPr>
      <t>Current Rates</t>
    </r>
  </si>
  <si>
    <r>
      <rPr>
        <b/>
        <sz val="10"/>
        <color rgb="FFFFFFFF"/>
        <rFont val="Calibri"/>
        <family val="2"/>
      </rPr>
      <t>Proposed Rates</t>
    </r>
  </si>
  <si>
    <r>
      <rPr>
        <b/>
        <sz val="10"/>
        <color rgb="FFFFFFFF"/>
        <rFont val="Calibri"/>
        <family val="2"/>
      </rPr>
      <t>% Change</t>
    </r>
  </si>
  <si>
    <r>
      <rPr>
        <b/>
        <sz val="10"/>
        <color rgb="FFFFFFFF"/>
        <rFont val="Calibri"/>
        <family val="2"/>
      </rPr>
      <t>OA Managed Choice POS</t>
    </r>
  </si>
  <si>
    <r>
      <rPr>
        <b/>
        <sz val="10"/>
        <color rgb="FFFFFFFF"/>
        <rFont val="Calibri"/>
        <family val="2"/>
      </rPr>
      <t>Proposed:  IN/OUT 6000 90/70 OV/SP to $40/65</t>
    </r>
  </si>
  <si>
    <r>
      <rPr>
        <sz val="10"/>
        <color rgb="FF414141"/>
        <rFont val="Calibri"/>
        <family val="2"/>
      </rPr>
      <t>EE</t>
    </r>
  </si>
  <si>
    <r>
      <rPr>
        <sz val="10"/>
        <color rgb="FF414141"/>
        <rFont val="Calibri"/>
        <family val="2"/>
      </rPr>
      <t>EE + SP</t>
    </r>
  </si>
  <si>
    <r>
      <rPr>
        <sz val="10"/>
        <color rgb="FF414141"/>
        <rFont val="Calibri"/>
        <family val="2"/>
      </rPr>
      <t>EE + Children</t>
    </r>
  </si>
  <si>
    <r>
      <rPr>
        <sz val="10"/>
        <color rgb="FF414141"/>
        <rFont val="Calibri"/>
        <family val="2"/>
      </rPr>
      <t>Family</t>
    </r>
  </si>
  <si>
    <r>
      <rPr>
        <b/>
        <sz val="10"/>
        <color rgb="FF414141"/>
        <rFont val="Calibri"/>
        <family val="2"/>
      </rPr>
      <t>Total</t>
    </r>
  </si>
  <si>
    <r>
      <rPr>
        <b/>
        <sz val="10"/>
        <color rgb="FFFFFFFF"/>
        <rFont val="Calibri"/>
        <family val="2"/>
      </rPr>
      <t>OA Managed Choice POS HDHP</t>
    </r>
  </si>
  <si>
    <r>
      <rPr>
        <b/>
        <sz val="10"/>
        <color rgb="FFFFFFFF"/>
        <rFont val="Calibri"/>
        <family val="2"/>
      </rPr>
      <t>Proposed: CA20 Fund 1500 80 60  (mandated change to 3tier ded: 1500/3000/3000)</t>
    </r>
  </si>
  <si>
    <r>
      <rPr>
        <b/>
        <sz val="10"/>
        <color rgb="FFFFFFFF"/>
        <rFont val="Calibri"/>
        <family val="2"/>
      </rPr>
      <t>Proposed: IN/OUT 3000 90/70 OV/SP to $50/50</t>
    </r>
  </si>
  <si>
    <r>
      <rPr>
        <b/>
        <sz val="10"/>
        <color rgb="FFFFFFFF"/>
        <rFont val="Calibri"/>
        <family val="2"/>
      </rPr>
      <t>Proposed: IN/OUT 1000 80 60</t>
    </r>
  </si>
  <si>
    <r>
      <rPr>
        <b/>
        <sz val="10"/>
        <color rgb="FFFFFFFF"/>
        <rFont val="Calibri"/>
        <family val="2"/>
      </rPr>
      <t>Open Choice PPO</t>
    </r>
  </si>
  <si>
    <r>
      <rPr>
        <b/>
        <sz val="10"/>
        <color rgb="FFFFFFFF"/>
        <rFont val="Calibri"/>
        <family val="2"/>
      </rPr>
      <t>Proposed: IN/OUT 6000 90/70 OV/SP to $40/65 (OC)</t>
    </r>
  </si>
  <si>
    <r>
      <rPr>
        <b/>
        <sz val="10"/>
        <color rgb="FFFFFFFF"/>
        <rFont val="Calibri"/>
        <family val="2"/>
      </rPr>
      <t>Proposed:  IN/OUT 3000 90/70 OV/SP to $50/50 (OC)</t>
    </r>
  </si>
  <si>
    <r>
      <rPr>
        <b/>
        <sz val="10"/>
        <color rgb="FFFFFFFF"/>
        <rFont val="Calibri"/>
        <family val="2"/>
      </rPr>
      <t>Indemnity (Traditional Choice)</t>
    </r>
  </si>
  <si>
    <r>
      <rPr>
        <b/>
        <sz val="10"/>
        <color rgb="FFFFFFFF"/>
        <rFont val="Calibri"/>
        <family val="2"/>
      </rPr>
      <t>Proposed:  IN/OUT 3000 90/70 OV/SP to $50/50 (Indemn)</t>
    </r>
  </si>
  <si>
    <r>
      <rPr>
        <b/>
        <sz val="10"/>
        <color rgb="FFFFFFFF"/>
        <rFont val="Calibri"/>
        <family val="2"/>
      </rPr>
      <t>Proposed: IN/OUT 1000 80 60 (OC)</t>
    </r>
  </si>
  <si>
    <r>
      <rPr>
        <b/>
        <sz val="11"/>
        <color rgb="FF414141"/>
        <rFont val="Calibri"/>
        <family val="2"/>
      </rPr>
      <t>Total Medical Lives:</t>
    </r>
  </si>
  <si>
    <r>
      <rPr>
        <b/>
        <sz val="11"/>
        <color rgb="FF414141"/>
        <rFont val="Calibri"/>
        <family val="2"/>
      </rPr>
      <t>Current Monthly Total Amount Due:</t>
    </r>
  </si>
  <si>
    <r>
      <rPr>
        <b/>
        <sz val="11"/>
        <color rgb="FF414141"/>
        <rFont val="Calibri"/>
        <family val="2"/>
      </rPr>
      <t>Proposed Monthly Total Amount Due:</t>
    </r>
  </si>
  <si>
    <r>
      <rPr>
        <b/>
        <sz val="11"/>
        <color rgb="FF414141"/>
        <rFont val="Calibri"/>
        <family val="2"/>
      </rPr>
      <t>Total % Change:</t>
    </r>
  </si>
  <si>
    <r>
      <rPr>
        <b/>
        <sz val="11"/>
        <color rgb="FF414141"/>
        <rFont val="Calibri"/>
        <family val="2"/>
      </rPr>
      <t>Proposed Total Contract Period Amount Due:</t>
    </r>
  </si>
  <si>
    <r>
      <rPr>
        <b/>
        <sz val="10"/>
        <color rgb="FFFFFFFF"/>
        <rFont val="Calibri"/>
        <family val="2"/>
      </rPr>
      <t>Plan Features</t>
    </r>
  </si>
  <si>
    <r>
      <rPr>
        <b/>
        <sz val="10"/>
        <color rgb="FFFFFFFF"/>
        <rFont val="Calibri"/>
        <family val="2"/>
      </rPr>
      <t xml:space="preserve">OA Managed Choice POS
</t>
    </r>
    <r>
      <rPr>
        <b/>
        <sz val="10"/>
        <color rgb="FFFFFFFF"/>
        <rFont val="Calibri"/>
        <family val="2"/>
      </rPr>
      <t>Proposed:  IN/OUT 6000 90/70 OV/SP to $40/65</t>
    </r>
  </si>
  <si>
    <r>
      <rPr>
        <b/>
        <sz val="10"/>
        <color rgb="FFFFFFFF"/>
        <rFont val="Calibri"/>
        <family val="2"/>
      </rPr>
      <t xml:space="preserve">OA Managed Choice POS HDHP
</t>
    </r>
    <r>
      <rPr>
        <b/>
        <sz val="10"/>
        <color rgb="FFFFFFFF"/>
        <rFont val="Calibri"/>
        <family val="2"/>
      </rPr>
      <t>Proposed: CA20 Fund 1500 80 60  (mandated change to 3tier ded: 1500/3000/3000)</t>
    </r>
  </si>
  <si>
    <t>Holly Management</t>
  </si>
  <si>
    <t>Aetna OAMC PPO 6000</t>
  </si>
  <si>
    <t xml:space="preserve">Aetna OAMC PPO 3000 </t>
  </si>
  <si>
    <t>CBA ProVision Anthem - Level-Funded Plan $2,000</t>
  </si>
  <si>
    <t>Aetna OAMC PPO 1000</t>
  </si>
  <si>
    <t>CBA ProVision Anthem - Level-Funded Plan $1,000</t>
  </si>
  <si>
    <t>Full Network</t>
  </si>
  <si>
    <t>PPO / NON-PPO - All Areas</t>
  </si>
  <si>
    <t>Deductible</t>
  </si>
  <si>
    <t>Individual:</t>
  </si>
  <si>
    <t>$6,000 / $12,000</t>
  </si>
  <si>
    <t>$4,000 / $12,000</t>
  </si>
  <si>
    <t>$3,000 / $6,000</t>
  </si>
  <si>
    <t>$2,000 / $6,000</t>
  </si>
  <si>
    <t>$1,000 / $2,000</t>
  </si>
  <si>
    <t>Family:</t>
  </si>
  <si>
    <t>$12,000 / $24,000</t>
  </si>
  <si>
    <t>$8,000 / $24,000</t>
  </si>
  <si>
    <t>$2,000 / $4,000</t>
  </si>
  <si>
    <t>Out-of-Pocket Maximum</t>
  </si>
  <si>
    <t>$6,350 / $12,700</t>
  </si>
  <si>
    <t>$3,500 / $7,000</t>
  </si>
  <si>
    <t>$12,700 / $24,400</t>
  </si>
  <si>
    <t>$7,000 / $14,000</t>
  </si>
  <si>
    <t>Office Visits</t>
  </si>
  <si>
    <t>Primary Care Physician:</t>
  </si>
  <si>
    <t>$40 / 30%</t>
  </si>
  <si>
    <t>$10 / 30%</t>
  </si>
  <si>
    <t>$50 / 30%</t>
  </si>
  <si>
    <t>$20 / 40% Ded Waived</t>
  </si>
  <si>
    <t>$10 / 40% Ded Waived</t>
  </si>
  <si>
    <t>Specialist:</t>
  </si>
  <si>
    <t>$65 / 30%</t>
  </si>
  <si>
    <t>$30 / 30%</t>
  </si>
  <si>
    <t>$50 / 40% Ded Waived</t>
  </si>
  <si>
    <t>$30 / 40% Ded Waived</t>
  </si>
  <si>
    <t>Lab/Xray (Basic</t>
  </si>
  <si>
    <t>0% / 30% Ded Waived</t>
  </si>
  <si>
    <t xml:space="preserve">20% / 40% </t>
  </si>
  <si>
    <t>Urgent Care</t>
  </si>
  <si>
    <t>$0 / 30% Ded Waived</t>
  </si>
  <si>
    <t>Outpatient Surgery</t>
  </si>
  <si>
    <t>10% / 30%</t>
  </si>
  <si>
    <t>Emergency Room</t>
  </si>
  <si>
    <t>$200 + 20% / 30%</t>
  </si>
  <si>
    <t>Hospitalization</t>
  </si>
  <si>
    <t>Copay per Admission:</t>
  </si>
  <si>
    <t>none</t>
  </si>
  <si>
    <t>Hospital Charges:</t>
  </si>
  <si>
    <t>Prescription Drugs</t>
  </si>
  <si>
    <t>$100/$200 Ded</t>
  </si>
  <si>
    <t>Generic or Tier 1:</t>
  </si>
  <si>
    <t>Brand or Tier 2:</t>
  </si>
  <si>
    <t>Non-Formulary or Tier 3:</t>
  </si>
  <si>
    <t>Specialty or Tier 4:</t>
  </si>
  <si>
    <t>Contract Type</t>
  </si>
  <si>
    <t>12/15</t>
  </si>
  <si>
    <t>Specific Deductible</t>
  </si>
  <si>
    <t>Aggregate Corridor</t>
  </si>
  <si>
    <t>Network</t>
  </si>
  <si>
    <t>Fixed Cost Breakdown (PEPM)</t>
  </si>
  <si>
    <t>Admin Fee</t>
  </si>
  <si>
    <t>Network Fee</t>
  </si>
  <si>
    <t>RBP Grouper</t>
  </si>
  <si>
    <t>Program/MGA Access Fee</t>
  </si>
  <si>
    <t>Broker Fee</t>
  </si>
  <si>
    <t>Valenz NaVcare</t>
  </si>
  <si>
    <t>Specific Stop Loss Premium</t>
  </si>
  <si>
    <t>Aggregate Premium</t>
  </si>
  <si>
    <t>Administrator</t>
  </si>
  <si>
    <t>Leading Edge Administrators</t>
  </si>
  <si>
    <t xml:space="preserve">Stop Loss Insurance UW </t>
  </si>
  <si>
    <t>Nationwide Life Ins Co A+</t>
  </si>
  <si>
    <t>PMB (Rx)</t>
  </si>
  <si>
    <t>Concierge: Valenz Health NaVcare</t>
  </si>
  <si>
    <t>Included</t>
  </si>
  <si>
    <t>Full Book</t>
  </si>
  <si>
    <r>
      <t>ProVision</t>
    </r>
    <r>
      <rPr>
        <sz val="16"/>
        <rFont val="Aptos Narrow"/>
        <family val="2"/>
      </rPr>
      <t>™</t>
    </r>
    <r>
      <rPr>
        <sz val="16"/>
        <rFont val="Calibri"/>
        <family val="2"/>
      </rPr>
      <t xml:space="preserve"> Savings Report</t>
    </r>
  </si>
  <si>
    <t>Incurred Date: 1/1/2022 to 6/30/2024</t>
  </si>
  <si>
    <t>Report Run Date: 7/12/2024</t>
  </si>
  <si>
    <t># of Claims</t>
  </si>
  <si>
    <t>Total Billed</t>
  </si>
  <si>
    <t xml:space="preserve"> BCBS Allowed</t>
  </si>
  <si>
    <t>Savings over Traditional BCBS PPO Network</t>
  </si>
  <si>
    <t>CURRENT Aetna</t>
  </si>
  <si>
    <t>ProVision</t>
  </si>
  <si>
    <t>Full Anthem Network</t>
  </si>
  <si>
    <t>Funded Plan $4000</t>
  </si>
  <si>
    <r>
      <t>ProVision</t>
    </r>
    <r>
      <rPr>
        <sz val="16"/>
        <rFont val="Aptos Narrow"/>
        <family val="2"/>
      </rPr>
      <t>™</t>
    </r>
    <r>
      <rPr>
        <sz val="16"/>
        <rFont val="Calibri"/>
        <family val="2"/>
      </rPr>
      <t xml:space="preserve"> Facility Savings Report</t>
    </r>
  </si>
  <si>
    <t>2023-2024 YTD Total Cost Report</t>
  </si>
  <si>
    <t>N/A</t>
  </si>
  <si>
    <t>ProVision Paid</t>
  </si>
  <si>
    <t>As a Percentage of Billed Charges</t>
  </si>
  <si>
    <r>
      <t>ProVision Health</t>
    </r>
    <r>
      <rPr>
        <b/>
        <sz val="11"/>
        <rFont val="Aptos Narrow"/>
        <family val="2"/>
      </rPr>
      <t>™</t>
    </r>
  </si>
  <si>
    <t xml:space="preserve"> 
Financial Renewal Overview: March 01, 2023 through February 29, 2024
Policyholder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</si>
</sst>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164" formatCode="\$#,##0.00_);[Red]\(\$#,##0.00\)"/>
    <numFmt numFmtId="165" formatCode="&quot;$&quot;#,##0.00"/>
    <numFmt numFmtId="166" formatCode="mm/d/yyyy;@"/>
    <numFmt numFmtId="167" formatCode="\$#,##0"/>
    <numFmt numFmtId="168" formatCode="\$0.00"/>
    <numFmt numFmtId="169" formatCode="\$#,##0.00"/>
    <numFmt numFmtId="170" formatCode="0.00\ %"/>
    <numFmt numFmtId="171" formatCode="[$-409]mmmm\ d\,\ yyyy;@"/>
    <numFmt numFmtId="172" formatCode="&quot;$&quot;#,##0"/>
    <numFmt numFmtId="173" formatCode="\$#,##0_);[Red]\(\$#,##0\)"/>
  </numFmts>
  <fonts count="64" x14ac:knownFonts="1">
    <font>
      <sz val="11"/>
      <name val="Calibri"/>
    </font>
    <font>
      <b/>
      <sz val="11"/>
      <name val="Calibri"/>
      <family val="2"/>
    </font>
    <font>
      <i/>
      <sz val="11"/>
      <name val="Calibri"/>
      <family val="2"/>
    </font>
    <font>
      <b/>
      <sz val="20"/>
      <name val="Calibri"/>
      <family val="2"/>
    </font>
    <font>
      <sz val="16"/>
      <name val="Calibri"/>
      <family val="2"/>
    </font>
    <font>
      <sz val="11"/>
      <name val="Calibri"/>
      <family val="2"/>
    </font>
    <font>
      <b/>
      <sz val="11"/>
      <color theme="1"/>
      <name val="Aptos Narrow"/>
      <family val="2"/>
      <scheme val="minor"/>
    </font>
    <font>
      <sz val="11"/>
      <name val="Calibri"/>
      <family val="2"/>
    </font>
    <font>
      <sz val="16"/>
      <name val="Aptos Narrow"/>
      <family val="2"/>
    </font>
    <font>
      <sz val="14"/>
      <color rgb="FF000000"/>
      <name val="Arial"/>
      <family val="2"/>
    </font>
    <font>
      <sz val="10"/>
      <color rgb="FF000000"/>
      <name val="Times New Roman"/>
      <family val="1"/>
    </font>
    <font>
      <sz val="9"/>
      <color theme="1"/>
      <name val="Arial"/>
      <family val="2"/>
    </font>
    <font>
      <b/>
      <sz val="8"/>
      <color theme="3"/>
      <name val="Arial"/>
      <family val="2"/>
    </font>
    <font>
      <sz val="6.5"/>
      <color theme="3"/>
      <name val="Arial"/>
      <family val="2"/>
    </font>
    <font>
      <sz val="6.5"/>
      <name val="Arial"/>
      <family val="2"/>
    </font>
    <font>
      <sz val="6.5"/>
      <color rgb="FF000000"/>
      <name val="Arial"/>
      <family val="2"/>
    </font>
    <font>
      <sz val="6.5"/>
      <color rgb="FF042A2B"/>
      <name val="Arial"/>
      <family val="2"/>
    </font>
    <font>
      <u/>
      <sz val="6.5"/>
      <name val="Arial"/>
      <family val="2"/>
    </font>
    <font>
      <sz val="10"/>
      <color theme="3"/>
      <name val="Times New Roman"/>
      <family val="1"/>
    </font>
    <font>
      <sz val="6.5"/>
      <color theme="1"/>
      <name val="Arial"/>
      <family val="2"/>
    </font>
    <font>
      <sz val="8"/>
      <color rgb="FF000000"/>
      <name val="Times New Roman"/>
      <family val="1"/>
    </font>
    <font>
      <sz val="26"/>
      <color theme="3"/>
      <name val="Times New Roman"/>
      <family val="1"/>
    </font>
    <font>
      <b/>
      <sz val="32"/>
      <color theme="3"/>
      <name val="Arial"/>
      <family val="2"/>
    </font>
    <font>
      <b/>
      <sz val="8"/>
      <name val="Arial"/>
      <family val="2"/>
    </font>
    <font>
      <b/>
      <sz val="8"/>
      <color rgb="FFFFFFFF"/>
      <name val="Arial"/>
      <family val="2"/>
    </font>
    <font>
      <sz val="8"/>
      <name val="Arial"/>
      <family val="2"/>
    </font>
    <font>
      <sz val="9"/>
      <color rgb="FFA6A6A6"/>
      <name val="Arial"/>
      <family val="2"/>
    </font>
    <font>
      <b/>
      <sz val="9"/>
      <color rgb="FFA6A6A6"/>
      <name val="Arial"/>
      <family val="2"/>
    </font>
    <font>
      <b/>
      <sz val="8"/>
      <color theme="3"/>
      <name val="Aptos Narrow"/>
      <family val="2"/>
    </font>
    <font>
      <b/>
      <sz val="10.4"/>
      <color theme="3"/>
      <name val="Arial"/>
      <family val="2"/>
    </font>
    <font>
      <b/>
      <sz val="18"/>
      <name val="Calibri"/>
      <family val="2"/>
    </font>
    <font>
      <b/>
      <sz val="18"/>
      <color rgb="FFFFFFFF"/>
      <name val="Calibri"/>
      <family val="2"/>
    </font>
    <font>
      <b/>
      <sz val="20"/>
      <color rgb="FFFFFFFF"/>
      <name val="Calibri"/>
      <family val="2"/>
    </font>
    <font>
      <sz val="14"/>
      <color rgb="FFFFFFFF"/>
      <name val="Calibri"/>
      <family val="2"/>
    </font>
    <font>
      <sz val="10"/>
      <color rgb="FF414141"/>
      <name val="Calibri"/>
      <family val="2"/>
    </font>
    <font>
      <b/>
      <sz val="10"/>
      <color rgb="FF7C3E97"/>
      <name val="Calibri"/>
      <family val="2"/>
    </font>
    <font>
      <u/>
      <sz val="10"/>
      <color rgb="FF0000FF"/>
      <name val="Calibri"/>
      <family val="2"/>
    </font>
    <font>
      <sz val="10"/>
      <color rgb="FF0000FF"/>
      <name val="Calibri"/>
      <family val="2"/>
    </font>
    <font>
      <b/>
      <sz val="10"/>
      <color rgb="FF414141"/>
      <name val="Calibri"/>
      <family val="2"/>
    </font>
    <font>
      <b/>
      <sz val="12"/>
      <name val="Calibri"/>
      <family val="2"/>
    </font>
    <font>
      <sz val="10"/>
      <name val="Calibri"/>
      <family val="2"/>
    </font>
    <font>
      <b/>
      <sz val="11"/>
      <color rgb="FF414141"/>
      <name val="Calibri"/>
      <family val="2"/>
    </font>
    <font>
      <sz val="11"/>
      <color rgb="FF414141"/>
      <name val="Calibri"/>
      <family val="2"/>
    </font>
    <font>
      <b/>
      <sz val="10"/>
      <name val="Calibri"/>
      <family val="2"/>
    </font>
    <font>
      <b/>
      <sz val="10"/>
      <color rgb="FFFFFFFF"/>
      <name val="Calibri"/>
      <family val="2"/>
    </font>
    <font>
      <i/>
      <sz val="12"/>
      <color rgb="FF414141"/>
      <name val="Calibri"/>
      <family val="2"/>
    </font>
    <font>
      <b/>
      <i/>
      <sz val="12"/>
      <color rgb="FF414141"/>
      <name val="Calibri"/>
      <family val="2"/>
    </font>
    <font>
      <b/>
      <sz val="11"/>
      <name val="Aptos Narrow"/>
      <family val="2"/>
    </font>
    <font>
      <sz val="22"/>
      <name val="Calibri"/>
      <family val="2"/>
    </font>
    <font>
      <sz val="10"/>
      <name val="Arial"/>
      <family val="2"/>
    </font>
    <font>
      <b/>
      <sz val="20"/>
      <color theme="1"/>
      <name val="Aptos Narrow"/>
      <family val="2"/>
      <scheme val="minor"/>
    </font>
    <font>
      <b/>
      <sz val="12"/>
      <color theme="1"/>
      <name val="Aptos Narrow"/>
      <family val="2"/>
      <scheme val="minor"/>
    </font>
    <font>
      <sz val="12"/>
      <color theme="1"/>
      <name val="Aptos Narrow"/>
      <family val="2"/>
      <scheme val="minor"/>
    </font>
    <font>
      <b/>
      <sz val="12"/>
      <color rgb="FFFFC000"/>
      <name val="Aptos Narrow"/>
      <family val="2"/>
      <scheme val="minor"/>
    </font>
    <font>
      <b/>
      <sz val="12"/>
      <color theme="0"/>
      <name val="Aptos Narrow"/>
      <family val="2"/>
      <scheme val="minor"/>
    </font>
    <font>
      <b/>
      <i/>
      <sz val="12"/>
      <color theme="1"/>
      <name val="Aptos Narrow"/>
      <family val="2"/>
      <scheme val="minor"/>
    </font>
    <font>
      <sz val="12"/>
      <color rgb="FFFFC000"/>
      <name val="Aptos Narrow"/>
      <family val="2"/>
      <scheme val="minor"/>
    </font>
    <font>
      <sz val="12"/>
      <name val="Aptos Narrow"/>
      <family val="2"/>
      <scheme val="minor"/>
    </font>
    <font>
      <b/>
      <sz val="12"/>
      <name val="Aptos Narrow"/>
      <family val="2"/>
      <scheme val="minor"/>
    </font>
    <font>
      <sz val="10"/>
      <color theme="1"/>
      <name val="Aptos Narrow"/>
      <family val="2"/>
      <scheme val="minor"/>
    </font>
    <font>
      <sz val="10"/>
      <name val="Aptos Narrow"/>
      <family val="2"/>
      <scheme val="minor"/>
    </font>
    <font>
      <i/>
      <sz val="10"/>
      <color theme="1"/>
      <name val="Aptos Narrow"/>
      <family val="2"/>
      <scheme val="minor"/>
    </font>
    <font>
      <sz val="20"/>
      <color theme="1"/>
      <name val="Aptos Narrow"/>
      <family val="2"/>
      <scheme val="minor"/>
    </font>
    <font>
      <b/>
      <sz val="16"/>
      <name val="Calibri"/>
      <family val="2"/>
    </font>
  </fonts>
  <fills count="22">
    <fill>
      <patternFill patternType="none"/>
    </fill>
    <fill>
      <patternFill patternType="gray125"/>
    </fill>
    <fill>
      <patternFill patternType="solid">
        <fgColor rgb="FFE2EFDA"/>
      </patternFill>
    </fill>
    <fill>
      <patternFill patternType="solid">
        <fgColor rgb="FFD9D9D9"/>
      </patternFill>
    </fill>
    <fill>
      <patternFill patternType="solid">
        <fgColor rgb="FFFFF2CC"/>
      </patternFill>
    </fill>
    <fill>
      <patternFill patternType="solid">
        <fgColor rgb="FFD9E1F2"/>
      </patternFill>
    </fill>
    <fill>
      <patternFill patternType="solid">
        <fgColor theme="0" tint="-0.34998626667073579"/>
        <bgColor indexed="64"/>
      </patternFill>
    </fill>
    <fill>
      <patternFill patternType="solid">
        <fgColor rgb="FFF1F1F1"/>
      </patternFill>
    </fill>
    <fill>
      <patternFill patternType="solid">
        <fgColor theme="0"/>
        <bgColor indexed="64"/>
      </patternFill>
    </fill>
    <fill>
      <patternFill patternType="solid">
        <fgColor theme="0" tint="-0.249977111117893"/>
        <bgColor indexed="65"/>
      </patternFill>
    </fill>
    <fill>
      <patternFill patternType="solid">
        <fgColor theme="0" tint="-0.249977111117893"/>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250E1F"/>
      </patternFill>
    </fill>
    <fill>
      <patternFill patternType="solid">
        <fgColor rgb="FF7C3E97"/>
      </patternFill>
    </fill>
    <fill>
      <patternFill patternType="solid">
        <fgColor rgb="FFB08BC1"/>
      </patternFill>
    </fill>
    <fill>
      <patternFill patternType="solid">
        <fgColor rgb="FF3B6E8F"/>
        <bgColor indexed="64"/>
      </patternFill>
    </fill>
    <fill>
      <patternFill patternType="solid">
        <fgColor theme="6"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6" tint="0.79998168889431442"/>
        <bgColor indexed="64"/>
      </patternFill>
    </fill>
  </fills>
  <borders count="98">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FFFFFF"/>
      </left>
      <right/>
      <top/>
      <bottom/>
      <diagonal/>
    </border>
    <border>
      <left/>
      <right/>
      <top/>
      <bottom style="thin">
        <color rgb="FFFFFFFF"/>
      </bottom>
      <diagonal/>
    </border>
    <border>
      <left style="thin">
        <color rgb="FFFFFFFF"/>
      </left>
      <right/>
      <top/>
      <bottom style="thin">
        <color rgb="FFFFFFFF"/>
      </bottom>
      <diagonal/>
    </border>
    <border>
      <left/>
      <right/>
      <top style="thin">
        <color rgb="FFFFFFFF"/>
      </top>
      <bottom style="thin">
        <color rgb="FFFFFFFF"/>
      </bottom>
      <diagonal/>
    </border>
    <border>
      <left/>
      <right/>
      <top style="thin">
        <color rgb="FFFFFFFF"/>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8"/>
      </left>
      <right style="medium">
        <color indexed="8"/>
      </right>
      <top style="medium">
        <color indexed="8"/>
      </top>
      <bottom/>
      <diagonal/>
    </border>
    <border>
      <left style="medium">
        <color indexed="8"/>
      </left>
      <right style="thin">
        <color indexed="64"/>
      </right>
      <top style="medium">
        <color indexed="8"/>
      </top>
      <bottom/>
      <diagonal/>
    </border>
    <border>
      <left style="medium">
        <color indexed="8"/>
      </left>
      <right/>
      <top style="medium">
        <color indexed="8"/>
      </top>
      <bottom/>
      <diagonal/>
    </border>
    <border>
      <left style="medium">
        <color indexed="64"/>
      </left>
      <right style="thin">
        <color indexed="64"/>
      </right>
      <top style="medium">
        <color indexed="64"/>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64"/>
      </right>
      <top/>
      <bottom/>
      <diagonal/>
    </border>
    <border>
      <left/>
      <right style="medium">
        <color indexed="8"/>
      </right>
      <top/>
      <bottom/>
      <diagonal/>
    </border>
    <border>
      <left style="medium">
        <color indexed="8"/>
      </left>
      <right/>
      <top/>
      <bottom/>
      <diagonal/>
    </border>
    <border>
      <left style="medium">
        <color indexed="64"/>
      </left>
      <right style="thin">
        <color indexed="64"/>
      </right>
      <top/>
      <bottom/>
      <diagonal/>
    </border>
    <border>
      <left style="medium">
        <color indexed="8"/>
      </left>
      <right style="medium">
        <color indexed="8"/>
      </right>
      <top/>
      <bottom style="medium">
        <color indexed="8"/>
      </bottom>
      <diagonal/>
    </border>
    <border>
      <left style="medium">
        <color indexed="8"/>
      </left>
      <right style="thin">
        <color indexed="64"/>
      </right>
      <top/>
      <bottom style="medium">
        <color indexed="8"/>
      </bottom>
      <diagonal/>
    </border>
    <border>
      <left/>
      <right style="thin">
        <color indexed="64"/>
      </right>
      <top/>
      <bottom style="medium">
        <color indexed="8"/>
      </bottom>
      <diagonal/>
    </border>
    <border>
      <left style="medium">
        <color indexed="8"/>
      </left>
      <right/>
      <top/>
      <bottom style="medium">
        <color indexed="8"/>
      </bottom>
      <diagonal/>
    </border>
    <border>
      <left style="medium">
        <color indexed="64"/>
      </left>
      <right style="thin">
        <color indexed="64"/>
      </right>
      <top/>
      <bottom style="medium">
        <color indexed="8"/>
      </bottom>
      <diagonal/>
    </border>
    <border>
      <left/>
      <right style="medium">
        <color indexed="64"/>
      </right>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right style="thin">
        <color indexed="64"/>
      </right>
      <top style="medium">
        <color indexed="8"/>
      </top>
      <bottom/>
      <diagonal/>
    </border>
    <border>
      <left style="medium">
        <color indexed="64"/>
      </left>
      <right style="thin">
        <color indexed="64"/>
      </right>
      <top style="medium">
        <color indexed="8"/>
      </top>
      <bottom/>
      <diagonal/>
    </border>
    <border>
      <left/>
      <right style="medium">
        <color indexed="64"/>
      </right>
      <top style="medium">
        <color indexed="8"/>
      </top>
      <bottom/>
      <diagonal/>
    </border>
    <border>
      <left/>
      <right style="thin">
        <color indexed="8"/>
      </right>
      <top/>
      <bottom/>
      <diagonal/>
    </border>
    <border>
      <left/>
      <right style="thin">
        <color indexed="64"/>
      </right>
      <top/>
      <bottom/>
      <diagonal/>
    </border>
    <border>
      <left style="medium">
        <color indexed="8"/>
      </left>
      <right/>
      <top/>
      <bottom style="hair">
        <color indexed="8"/>
      </bottom>
      <diagonal/>
    </border>
    <border>
      <left/>
      <right style="medium">
        <color indexed="8"/>
      </right>
      <top/>
      <bottom style="hair">
        <color indexed="8"/>
      </bottom>
      <diagonal/>
    </border>
    <border>
      <left style="medium">
        <color indexed="8"/>
      </left>
      <right style="medium">
        <color indexed="8"/>
      </right>
      <top/>
      <bottom style="hair">
        <color indexed="8"/>
      </bottom>
      <diagonal/>
    </border>
    <border>
      <left/>
      <right style="thin">
        <color indexed="8"/>
      </right>
      <top/>
      <bottom style="hair">
        <color indexed="8"/>
      </bottom>
      <diagonal/>
    </border>
    <border>
      <left style="medium">
        <color indexed="64"/>
      </left>
      <right style="thin">
        <color indexed="64"/>
      </right>
      <top/>
      <bottom style="hair">
        <color indexed="8"/>
      </bottom>
      <diagonal/>
    </border>
    <border>
      <left style="medium">
        <color indexed="8"/>
      </left>
      <right style="thin">
        <color indexed="64"/>
      </right>
      <top/>
      <bottom style="hair">
        <color indexed="8"/>
      </bottom>
      <diagonal/>
    </border>
    <border>
      <left/>
      <right style="thin">
        <color indexed="64"/>
      </right>
      <top/>
      <bottom style="hair">
        <color indexed="8"/>
      </bottom>
      <diagonal/>
    </border>
    <border>
      <left/>
      <right style="medium">
        <color indexed="64"/>
      </right>
      <top/>
      <bottom style="hair">
        <color indexed="8"/>
      </bottom>
      <diagonal/>
    </border>
    <border>
      <left style="medium">
        <color indexed="8"/>
      </left>
      <right/>
      <top style="hair">
        <color indexed="8"/>
      </top>
      <bottom/>
      <diagonal/>
    </border>
    <border>
      <left/>
      <right style="medium">
        <color indexed="8"/>
      </right>
      <top style="hair">
        <color indexed="8"/>
      </top>
      <bottom/>
      <diagonal/>
    </border>
    <border>
      <left style="medium">
        <color indexed="8"/>
      </left>
      <right style="medium">
        <color indexed="8"/>
      </right>
      <top style="hair">
        <color indexed="8"/>
      </top>
      <bottom/>
      <diagonal/>
    </border>
    <border>
      <left/>
      <right style="thin">
        <color indexed="8"/>
      </right>
      <top style="hair">
        <color indexed="8"/>
      </top>
      <bottom/>
      <diagonal/>
    </border>
    <border>
      <left style="medium">
        <color indexed="64"/>
      </left>
      <right style="thin">
        <color indexed="64"/>
      </right>
      <top style="hair">
        <color indexed="8"/>
      </top>
      <bottom/>
      <diagonal/>
    </border>
    <border>
      <left/>
      <right style="medium">
        <color indexed="64"/>
      </right>
      <top style="hair">
        <color indexed="8"/>
      </top>
      <bottom/>
      <diagonal/>
    </border>
    <border>
      <left style="medium">
        <color indexed="8"/>
      </left>
      <right style="thin">
        <color indexed="64"/>
      </right>
      <top style="hair">
        <color indexed="8"/>
      </top>
      <bottom/>
      <diagonal/>
    </border>
    <border>
      <left/>
      <right style="thin">
        <color indexed="64"/>
      </right>
      <top style="hair">
        <color indexed="8"/>
      </top>
      <bottom/>
      <diagonal/>
    </border>
    <border>
      <left/>
      <right style="thin">
        <color indexed="8"/>
      </right>
      <top/>
      <bottom style="medium">
        <color theme="1"/>
      </bottom>
      <diagonal/>
    </border>
    <border>
      <left style="medium">
        <color indexed="64"/>
      </left>
      <right style="thin">
        <color indexed="64"/>
      </right>
      <top/>
      <bottom style="medium">
        <color indexed="64"/>
      </bottom>
      <diagonal/>
    </border>
    <border>
      <left style="medium">
        <color indexed="8"/>
      </left>
      <right style="thin">
        <color indexed="64"/>
      </right>
      <top/>
      <bottom style="medium">
        <color theme="1"/>
      </bottom>
      <diagonal/>
    </border>
    <border>
      <left/>
      <right style="thin">
        <color indexed="64"/>
      </right>
      <top/>
      <bottom style="medium">
        <color theme="1"/>
      </bottom>
      <diagonal/>
    </border>
    <border>
      <left style="medium">
        <color indexed="8"/>
      </left>
      <right/>
      <top style="medium">
        <color theme="1"/>
      </top>
      <bottom/>
      <diagonal/>
    </border>
    <border>
      <left/>
      <right/>
      <top style="medium">
        <color theme="1"/>
      </top>
      <bottom/>
      <diagonal/>
    </border>
    <border>
      <left/>
      <right style="medium">
        <color indexed="8"/>
      </right>
      <top style="medium">
        <color theme="1"/>
      </top>
      <bottom/>
      <diagonal/>
    </border>
    <border>
      <left style="medium">
        <color indexed="8"/>
      </left>
      <right/>
      <top/>
      <bottom style="hair">
        <color theme="1"/>
      </bottom>
      <diagonal/>
    </border>
    <border>
      <left/>
      <right/>
      <top/>
      <bottom style="hair">
        <color theme="1"/>
      </bottom>
      <diagonal/>
    </border>
    <border>
      <left/>
      <right style="medium">
        <color indexed="8"/>
      </right>
      <top/>
      <bottom style="hair">
        <color theme="1"/>
      </bottom>
      <diagonal/>
    </border>
    <border>
      <left/>
      <right style="medium">
        <color indexed="8"/>
      </right>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style="medium">
        <color indexed="64"/>
      </bottom>
      <diagonal/>
    </border>
    <border>
      <left style="medium">
        <color indexed="8"/>
      </left>
      <right/>
      <top style="double">
        <color indexed="64"/>
      </top>
      <bottom/>
      <diagonal/>
    </border>
    <border>
      <left/>
      <right/>
      <top style="double">
        <color indexed="64"/>
      </top>
      <bottom/>
      <diagonal/>
    </border>
  </borders>
  <cellStyleXfs count="4">
    <xf numFmtId="0" fontId="0" fillId="0" borderId="0"/>
    <xf numFmtId="9" fontId="5" fillId="0" borderId="0" applyFont="0" applyFill="0" applyBorder="0" applyAlignment="0" applyProtection="0"/>
    <xf numFmtId="44" fontId="7" fillId="0" borderId="0" applyFont="0" applyFill="0" applyBorder="0" applyAlignment="0" applyProtection="0"/>
    <xf numFmtId="0" fontId="49" fillId="0" borderId="0"/>
  </cellStyleXfs>
  <cellXfs count="441">
    <xf numFmtId="0" fontId="0" fillId="0" borderId="0" xfId="0"/>
    <xf numFmtId="0" fontId="1" fillId="2" borderId="2" xfId="0" applyFont="1" applyFill="1" applyBorder="1"/>
    <xf numFmtId="0" fontId="1" fillId="2" borderId="3" xfId="0" applyFont="1" applyFill="1" applyBorder="1"/>
    <xf numFmtId="0" fontId="1" fillId="2" borderId="4" xfId="0" applyFont="1" applyFill="1" applyBorder="1"/>
    <xf numFmtId="0" fontId="0" fillId="0" borderId="6" xfId="0" applyBorder="1"/>
    <xf numFmtId="0" fontId="0" fillId="0" borderId="7" xfId="0" applyBorder="1"/>
    <xf numFmtId="0" fontId="0" fillId="0" borderId="8" xfId="0" applyBorder="1"/>
    <xf numFmtId="164" fontId="0" fillId="0" borderId="9" xfId="0" applyNumberFormat="1" applyBorder="1"/>
    <xf numFmtId="164" fontId="0" fillId="0" borderId="10" xfId="0" applyNumberFormat="1" applyBorder="1"/>
    <xf numFmtId="164" fontId="0" fillId="0" borderId="11" xfId="0" applyNumberFormat="1" applyBorder="1"/>
    <xf numFmtId="0" fontId="1" fillId="0" borderId="12" xfId="0" applyFont="1" applyBorder="1"/>
    <xf numFmtId="0" fontId="1" fillId="2" borderId="12" xfId="0" applyFont="1" applyFill="1" applyBorder="1"/>
    <xf numFmtId="0" fontId="0" fillId="0" borderId="13" xfId="0" applyBorder="1"/>
    <xf numFmtId="0" fontId="0" fillId="0" borderId="14" xfId="0" applyBorder="1"/>
    <xf numFmtId="0" fontId="0" fillId="0" borderId="15" xfId="0" applyBorder="1"/>
    <xf numFmtId="0" fontId="1" fillId="0" borderId="12" xfId="0" applyFont="1" applyBorder="1" applyAlignment="1">
      <alignment horizontal="right"/>
    </xf>
    <xf numFmtId="14" fontId="0" fillId="0" borderId="13" xfId="0" applyNumberFormat="1" applyBorder="1"/>
    <xf numFmtId="14" fontId="0" fillId="0" borderId="14" xfId="0" applyNumberFormat="1" applyBorder="1"/>
    <xf numFmtId="14" fontId="0" fillId="0" borderId="15"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1" fillId="0" borderId="12" xfId="0" applyNumberFormat="1" applyFont="1" applyBorder="1"/>
    <xf numFmtId="164" fontId="0" fillId="3" borderId="13" xfId="0" applyNumberFormat="1" applyFill="1" applyBorder="1"/>
    <xf numFmtId="164" fontId="0" fillId="3" borderId="14" xfId="0" applyNumberFormat="1" applyFill="1" applyBorder="1"/>
    <xf numFmtId="164" fontId="0" fillId="3" borderId="15" xfId="0" applyNumberFormat="1" applyFill="1" applyBorder="1"/>
    <xf numFmtId="164" fontId="1" fillId="3" borderId="12" xfId="0" applyNumberFormat="1" applyFont="1" applyFill="1" applyBorder="1"/>
    <xf numFmtId="164" fontId="0" fillId="5" borderId="13" xfId="0" applyNumberFormat="1" applyFill="1" applyBorder="1"/>
    <xf numFmtId="164" fontId="0" fillId="5" borderId="14" xfId="0" applyNumberFormat="1" applyFill="1" applyBorder="1"/>
    <xf numFmtId="164" fontId="0" fillId="5" borderId="15" xfId="0" applyNumberFormat="1" applyFill="1" applyBorder="1"/>
    <xf numFmtId="164" fontId="1" fillId="5" borderId="12" xfId="0" applyNumberFormat="1" applyFont="1" applyFill="1" applyBorder="1"/>
    <xf numFmtId="0" fontId="2"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164" fontId="0" fillId="0" borderId="1" xfId="0" applyNumberFormat="1" applyBorder="1"/>
    <xf numFmtId="164" fontId="0" fillId="0" borderId="0" xfId="0" applyNumberFormat="1"/>
    <xf numFmtId="164" fontId="0" fillId="0" borderId="5" xfId="0" applyNumberFormat="1" applyBorder="1"/>
    <xf numFmtId="10" fontId="0" fillId="4" borderId="13" xfId="1" applyNumberFormat="1" applyFont="1" applyFill="1" applyBorder="1" applyAlignment="1">
      <alignment horizontal="right"/>
    </xf>
    <xf numFmtId="10" fontId="0" fillId="4" borderId="14" xfId="1" applyNumberFormat="1" applyFont="1" applyFill="1" applyBorder="1" applyAlignment="1">
      <alignment horizontal="right"/>
    </xf>
    <xf numFmtId="10" fontId="0" fillId="4" borderId="15" xfId="1" applyNumberFormat="1" applyFont="1" applyFill="1" applyBorder="1" applyAlignment="1">
      <alignment horizontal="right"/>
    </xf>
    <xf numFmtId="10" fontId="1" fillId="4" borderId="12" xfId="1" applyNumberFormat="1" applyFont="1" applyFill="1" applyBorder="1" applyAlignment="1">
      <alignment horizontal="right"/>
    </xf>
    <xf numFmtId="165" fontId="0" fillId="0" borderId="0" xfId="0" applyNumberFormat="1"/>
    <xf numFmtId="0" fontId="1" fillId="0" borderId="0" xfId="0" applyFont="1"/>
    <xf numFmtId="165" fontId="1" fillId="0" borderId="0" xfId="0" applyNumberFormat="1" applyFont="1"/>
    <xf numFmtId="0" fontId="5" fillId="0" borderId="0" xfId="0" applyFont="1" applyAlignment="1">
      <alignment horizontal="center"/>
    </xf>
    <xf numFmtId="165" fontId="0" fillId="0" borderId="18" xfId="0" applyNumberFormat="1" applyBorder="1"/>
    <xf numFmtId="165" fontId="0" fillId="0" borderId="20" xfId="0" applyNumberFormat="1" applyBorder="1"/>
    <xf numFmtId="165" fontId="0" fillId="0" borderId="0" xfId="0" applyNumberFormat="1" applyAlignment="1">
      <alignment horizontal="center"/>
    </xf>
    <xf numFmtId="165" fontId="0" fillId="0" borderId="19" xfId="0" applyNumberFormat="1" applyBorder="1" applyAlignment="1">
      <alignment horizontal="center"/>
    </xf>
    <xf numFmtId="0" fontId="0" fillId="0" borderId="0" xfId="0" applyAlignment="1">
      <alignment horizontal="left" vertical="top"/>
    </xf>
    <xf numFmtId="0" fontId="10" fillId="0" borderId="0" xfId="0" applyFont="1" applyAlignment="1">
      <alignment horizontal="left" vertical="top"/>
    </xf>
    <xf numFmtId="0" fontId="0" fillId="0" borderId="0" xfId="0" applyAlignment="1">
      <alignment horizontal="left" vertical="center" wrapText="1"/>
    </xf>
    <xf numFmtId="0" fontId="12" fillId="6" borderId="23" xfId="0" applyFont="1" applyFill="1" applyBorder="1" applyAlignment="1">
      <alignment horizontal="left" vertical="top" wrapText="1"/>
    </xf>
    <xf numFmtId="0" fontId="0" fillId="0" borderId="23" xfId="0" applyBorder="1" applyAlignment="1">
      <alignment horizontal="left" vertical="center" wrapText="1"/>
    </xf>
    <xf numFmtId="0" fontId="0" fillId="0" borderId="0" xfId="0" applyAlignment="1">
      <alignment horizontal="left" wrapText="1"/>
    </xf>
    <xf numFmtId="0" fontId="0" fillId="7" borderId="23" xfId="0" applyFill="1" applyBorder="1" applyAlignment="1">
      <alignment horizontal="left" wrapText="1"/>
    </xf>
    <xf numFmtId="0" fontId="0" fillId="0" borderId="23" xfId="0" applyBorder="1" applyAlignment="1">
      <alignment horizontal="left" wrapText="1"/>
    </xf>
    <xf numFmtId="0" fontId="14" fillId="7" borderId="23" xfId="0" applyFont="1" applyFill="1" applyBorder="1" applyAlignment="1">
      <alignment horizontal="left" vertical="top" wrapText="1"/>
    </xf>
    <xf numFmtId="0" fontId="12" fillId="3" borderId="23" xfId="0" applyFont="1" applyFill="1" applyBorder="1" applyAlignment="1">
      <alignment horizontal="left" vertical="top" wrapText="1"/>
    </xf>
    <xf numFmtId="0" fontId="0" fillId="3" borderId="23" xfId="0" applyFill="1" applyBorder="1" applyAlignment="1">
      <alignment horizontal="left" wrapText="1"/>
    </xf>
    <xf numFmtId="0" fontId="14" fillId="0" borderId="23" xfId="0" applyFont="1" applyBorder="1" applyAlignment="1">
      <alignment horizontal="left" vertical="top" wrapText="1"/>
    </xf>
    <xf numFmtId="0" fontId="0" fillId="8" borderId="0" xfId="0" applyFill="1" applyAlignment="1">
      <alignment horizontal="left" wrapText="1"/>
    </xf>
    <xf numFmtId="0" fontId="14" fillId="8" borderId="23" xfId="0" applyFont="1" applyFill="1" applyBorder="1" applyAlignment="1">
      <alignment horizontal="left" vertical="top" wrapText="1"/>
    </xf>
    <xf numFmtId="1" fontId="16" fillId="8" borderId="23" xfId="0" applyNumberFormat="1" applyFont="1" applyFill="1" applyBorder="1" applyAlignment="1">
      <alignment horizontal="left" vertical="top" shrinkToFit="1"/>
    </xf>
    <xf numFmtId="0" fontId="0" fillId="8" borderId="0" xfId="0" applyFill="1" applyAlignment="1">
      <alignment horizontal="left" vertical="top"/>
    </xf>
    <xf numFmtId="1" fontId="16" fillId="0" borderId="23" xfId="0" applyNumberFormat="1" applyFont="1" applyBorder="1" applyAlignment="1">
      <alignment horizontal="left" vertical="top" shrinkToFit="1"/>
    </xf>
    <xf numFmtId="168" fontId="15" fillId="0" borderId="24" xfId="0" applyNumberFormat="1" applyFont="1" applyBorder="1" applyAlignment="1">
      <alignment horizontal="center" vertical="top" shrinkToFit="1"/>
    </xf>
    <xf numFmtId="169" fontId="15" fillId="0" borderId="24" xfId="0" applyNumberFormat="1" applyFont="1" applyBorder="1" applyAlignment="1">
      <alignment horizontal="center" vertical="top" shrinkToFit="1"/>
    </xf>
    <xf numFmtId="169" fontId="15" fillId="0" borderId="25" xfId="0" applyNumberFormat="1" applyFont="1" applyBorder="1" applyAlignment="1">
      <alignment horizontal="center" vertical="top" shrinkToFit="1"/>
    </xf>
    <xf numFmtId="0" fontId="14" fillId="3" borderId="23" xfId="0" applyFont="1" applyFill="1" applyBorder="1" applyAlignment="1">
      <alignment horizontal="left" vertical="top" wrapText="1"/>
    </xf>
    <xf numFmtId="44" fontId="0" fillId="0" borderId="0" xfId="2" applyFont="1" applyAlignment="1">
      <alignment horizontal="left" vertical="top"/>
    </xf>
    <xf numFmtId="0" fontId="0" fillId="0" borderId="23" xfId="0" applyBorder="1" applyAlignment="1">
      <alignment horizontal="left" vertical="top" wrapText="1"/>
    </xf>
    <xf numFmtId="165" fontId="15" fillId="0" borderId="12" xfId="0" applyNumberFormat="1" applyFont="1" applyBorder="1" applyAlignment="1">
      <alignment horizontal="center" vertical="top" shrinkToFit="1"/>
    </xf>
    <xf numFmtId="165" fontId="15" fillId="0" borderId="0" xfId="0" applyNumberFormat="1" applyFont="1" applyAlignment="1">
      <alignment horizontal="center" vertical="top" shrinkToFit="1"/>
    </xf>
    <xf numFmtId="0" fontId="13" fillId="9" borderId="23" xfId="0" applyFont="1" applyFill="1" applyBorder="1" applyAlignment="1">
      <alignment horizontal="left" vertical="top" wrapText="1"/>
    </xf>
    <xf numFmtId="0" fontId="18" fillId="9" borderId="23" xfId="0" applyFont="1" applyFill="1" applyBorder="1" applyAlignment="1">
      <alignment horizontal="left" wrapText="1"/>
    </xf>
    <xf numFmtId="0" fontId="13" fillId="10" borderId="23" xfId="0" applyFont="1" applyFill="1" applyBorder="1" applyAlignment="1">
      <alignment horizontal="left" vertical="top" wrapText="1"/>
    </xf>
    <xf numFmtId="0" fontId="18" fillId="10" borderId="25" xfId="0" applyFont="1" applyFill="1" applyBorder="1" applyAlignment="1">
      <alignment horizontal="left" wrapText="1"/>
    </xf>
    <xf numFmtId="0" fontId="13" fillId="11" borderId="23" xfId="0" applyFont="1" applyFill="1" applyBorder="1" applyAlignment="1">
      <alignment horizontal="left" vertical="top" wrapText="1"/>
    </xf>
    <xf numFmtId="0" fontId="18" fillId="11" borderId="25" xfId="0" applyFont="1" applyFill="1" applyBorder="1" applyAlignment="1">
      <alignment horizontal="left" wrapText="1"/>
    </xf>
    <xf numFmtId="0" fontId="22" fillId="0" borderId="0" xfId="0" applyFont="1" applyAlignment="1">
      <alignment horizontal="center" vertical="top" wrapText="1"/>
    </xf>
    <xf numFmtId="0" fontId="1" fillId="8" borderId="0" xfId="0" applyFont="1" applyFill="1" applyAlignment="1">
      <alignment horizontal="center"/>
    </xf>
    <xf numFmtId="0" fontId="6" fillId="8" borderId="0" xfId="0" applyFont="1" applyFill="1" applyAlignment="1">
      <alignment horizontal="center"/>
    </xf>
    <xf numFmtId="0" fontId="48" fillId="0" borderId="0" xfId="0" applyFont="1" applyAlignment="1">
      <alignment horizontal="center"/>
    </xf>
    <xf numFmtId="0" fontId="50" fillId="0" borderId="0" xfId="3" applyFont="1"/>
    <xf numFmtId="0" fontId="53" fillId="0" borderId="39" xfId="3" applyFont="1" applyBorder="1" applyAlignment="1">
      <alignment horizontal="center"/>
    </xf>
    <xf numFmtId="0" fontId="54" fillId="16" borderId="40" xfId="3" applyFont="1" applyFill="1" applyBorder="1" applyAlignment="1">
      <alignment horizontal="center"/>
    </xf>
    <xf numFmtId="0" fontId="53" fillId="0" borderId="41" xfId="3" applyFont="1" applyBorder="1" applyAlignment="1">
      <alignment horizontal="center"/>
    </xf>
    <xf numFmtId="0" fontId="54" fillId="16" borderId="42" xfId="3" applyFont="1" applyFill="1" applyBorder="1" applyAlignment="1">
      <alignment horizontal="center"/>
    </xf>
    <xf numFmtId="0" fontId="53" fillId="0" borderId="43" xfId="3" applyFont="1" applyBorder="1" applyAlignment="1">
      <alignment horizontal="center"/>
    </xf>
    <xf numFmtId="0" fontId="52" fillId="0" borderId="0" xfId="3" applyFont="1"/>
    <xf numFmtId="0" fontId="53" fillId="0" borderId="44" xfId="3" applyFont="1" applyBorder="1" applyAlignment="1">
      <alignment horizontal="center"/>
    </xf>
    <xf numFmtId="0" fontId="54" fillId="16" borderId="45" xfId="3" applyFont="1" applyFill="1" applyBorder="1" applyAlignment="1">
      <alignment horizontal="center" wrapText="1"/>
    </xf>
    <xf numFmtId="0" fontId="54" fillId="17" borderId="46" xfId="3" applyFont="1" applyFill="1" applyBorder="1" applyAlignment="1">
      <alignment horizontal="center" wrapText="1"/>
    </xf>
    <xf numFmtId="0" fontId="53" fillId="0" borderId="47" xfId="3" applyFont="1" applyBorder="1" applyAlignment="1">
      <alignment horizontal="center"/>
    </xf>
    <xf numFmtId="0" fontId="54" fillId="16" borderId="48" xfId="3" applyFont="1" applyFill="1" applyBorder="1" applyAlignment="1">
      <alignment horizontal="center" wrapText="1"/>
    </xf>
    <xf numFmtId="0" fontId="54" fillId="17" borderId="18" xfId="3" applyFont="1" applyFill="1" applyBorder="1" applyAlignment="1">
      <alignment horizontal="center" wrapText="1"/>
    </xf>
    <xf numFmtId="0" fontId="53" fillId="0" borderId="46" xfId="3" applyFont="1" applyBorder="1" applyAlignment="1">
      <alignment horizontal="center"/>
    </xf>
    <xf numFmtId="0" fontId="54" fillId="16" borderId="45" xfId="3" applyFont="1" applyFill="1" applyBorder="1" applyAlignment="1">
      <alignment horizontal="center"/>
    </xf>
    <xf numFmtId="0" fontId="54" fillId="17" borderId="0" xfId="3" applyFont="1" applyFill="1" applyAlignment="1">
      <alignment horizontal="center"/>
    </xf>
    <xf numFmtId="0" fontId="54" fillId="16" borderId="48" xfId="3" applyFont="1" applyFill="1" applyBorder="1" applyAlignment="1">
      <alignment horizontal="center"/>
    </xf>
    <xf numFmtId="0" fontId="54" fillId="17" borderId="18" xfId="3" applyFont="1" applyFill="1" applyBorder="1" applyAlignment="1">
      <alignment horizontal="center"/>
    </xf>
    <xf numFmtId="0" fontId="53" fillId="0" borderId="49" xfId="3" applyFont="1" applyBorder="1" applyAlignment="1">
      <alignment horizontal="center"/>
    </xf>
    <xf numFmtId="0" fontId="54" fillId="16" borderId="50" xfId="3" applyFont="1" applyFill="1" applyBorder="1" applyAlignment="1">
      <alignment horizontal="center"/>
    </xf>
    <xf numFmtId="0" fontId="54" fillId="17" borderId="51" xfId="3" applyFont="1" applyFill="1" applyBorder="1" applyAlignment="1">
      <alignment horizontal="center"/>
    </xf>
    <xf numFmtId="0" fontId="53" fillId="0" borderId="52" xfId="3" applyFont="1" applyBorder="1" applyAlignment="1">
      <alignment horizontal="center"/>
    </xf>
    <xf numFmtId="0" fontId="54" fillId="16" borderId="53" xfId="3" applyFont="1" applyFill="1" applyBorder="1" applyAlignment="1">
      <alignment horizontal="center"/>
    </xf>
    <xf numFmtId="0" fontId="54" fillId="17" borderId="54" xfId="3" applyFont="1" applyFill="1" applyBorder="1" applyAlignment="1">
      <alignment horizontal="center"/>
    </xf>
    <xf numFmtId="0" fontId="53" fillId="0" borderId="55" xfId="3" applyFont="1" applyBorder="1" applyAlignment="1">
      <alignment horizontal="center"/>
    </xf>
    <xf numFmtId="0" fontId="55" fillId="0" borderId="41" xfId="3" applyFont="1" applyBorder="1"/>
    <xf numFmtId="0" fontId="55" fillId="0" borderId="43" xfId="3" applyFont="1" applyBorder="1"/>
    <xf numFmtId="172" fontId="56" fillId="0" borderId="39" xfId="3" applyNumberFormat="1" applyFont="1" applyBorder="1" applyAlignment="1">
      <alignment horizontal="center"/>
    </xf>
    <xf numFmtId="172" fontId="56" fillId="0" borderId="56" xfId="3" applyNumberFormat="1" applyFont="1" applyBorder="1" applyAlignment="1">
      <alignment horizontal="center"/>
    </xf>
    <xf numFmtId="172" fontId="56" fillId="0" borderId="57" xfId="3" applyNumberFormat="1" applyFont="1" applyBorder="1" applyAlignment="1">
      <alignment horizontal="center"/>
    </xf>
    <xf numFmtId="172" fontId="56" fillId="0" borderId="41" xfId="3" applyNumberFormat="1" applyFont="1" applyBorder="1" applyAlignment="1">
      <alignment horizontal="center"/>
    </xf>
    <xf numFmtId="172" fontId="56" fillId="0" borderId="58" xfId="3" applyNumberFormat="1" applyFont="1" applyBorder="1" applyAlignment="1">
      <alignment horizontal="center"/>
    </xf>
    <xf numFmtId="172" fontId="56" fillId="0" borderId="59" xfId="3" applyNumberFormat="1" applyFont="1" applyBorder="1" applyAlignment="1">
      <alignment horizontal="center"/>
    </xf>
    <xf numFmtId="172" fontId="56" fillId="0" borderId="43" xfId="3" applyNumberFormat="1" applyFont="1" applyBorder="1" applyAlignment="1">
      <alignment horizontal="center"/>
    </xf>
    <xf numFmtId="172" fontId="57" fillId="0" borderId="40" xfId="3" applyNumberFormat="1" applyFont="1" applyBorder="1" applyAlignment="1">
      <alignment horizontal="center"/>
    </xf>
    <xf numFmtId="0" fontId="55" fillId="0" borderId="47" xfId="3" applyFont="1" applyBorder="1" applyAlignment="1">
      <alignment horizontal="right"/>
    </xf>
    <xf numFmtId="0" fontId="55" fillId="0" borderId="46" xfId="3" applyFont="1" applyBorder="1" applyAlignment="1">
      <alignment horizontal="right"/>
    </xf>
    <xf numFmtId="172" fontId="56" fillId="0" borderId="44" xfId="3" applyNumberFormat="1" applyFont="1" applyBorder="1" applyAlignment="1">
      <alignment horizontal="center"/>
    </xf>
    <xf numFmtId="172" fontId="57" fillId="0" borderId="60" xfId="3" applyNumberFormat="1" applyFont="1" applyBorder="1" applyAlignment="1">
      <alignment horizontal="center"/>
    </xf>
    <xf numFmtId="172" fontId="57" fillId="18" borderId="60" xfId="3" applyNumberFormat="1" applyFont="1" applyFill="1" applyBorder="1" applyAlignment="1">
      <alignment horizontal="center"/>
    </xf>
    <xf numFmtId="172" fontId="56" fillId="0" borderId="47" xfId="3" applyNumberFormat="1" applyFont="1" applyBorder="1" applyAlignment="1">
      <alignment horizontal="center"/>
    </xf>
    <xf numFmtId="172" fontId="57" fillId="0" borderId="48" xfId="3" applyNumberFormat="1" applyFont="1" applyBorder="1" applyAlignment="1">
      <alignment horizontal="center"/>
    </xf>
    <xf numFmtId="172" fontId="56" fillId="0" borderId="46" xfId="3" applyNumberFormat="1" applyFont="1" applyBorder="1" applyAlignment="1">
      <alignment horizontal="center"/>
    </xf>
    <xf numFmtId="172" fontId="57" fillId="0" borderId="45" xfId="3" applyNumberFormat="1" applyFont="1" applyBorder="1" applyAlignment="1">
      <alignment horizontal="center"/>
    </xf>
    <xf numFmtId="172" fontId="57" fillId="0" borderId="61" xfId="3" applyNumberFormat="1" applyFont="1" applyBorder="1" applyAlignment="1">
      <alignment horizontal="center"/>
    </xf>
    <xf numFmtId="172" fontId="57" fillId="0" borderId="18" xfId="3" applyNumberFormat="1" applyFont="1" applyBorder="1" applyAlignment="1">
      <alignment horizontal="center"/>
    </xf>
    <xf numFmtId="0" fontId="55" fillId="0" borderId="62" xfId="3" applyFont="1" applyBorder="1" applyAlignment="1">
      <alignment horizontal="right"/>
    </xf>
    <xf numFmtId="0" fontId="55" fillId="0" borderId="63" xfId="3" applyFont="1" applyBorder="1" applyAlignment="1">
      <alignment horizontal="right"/>
    </xf>
    <xf numFmtId="172" fontId="56" fillId="0" borderId="64" xfId="3" applyNumberFormat="1" applyFont="1" applyBorder="1" applyAlignment="1">
      <alignment horizontal="center"/>
    </xf>
    <xf numFmtId="172" fontId="57" fillId="0" borderId="65" xfId="3" applyNumberFormat="1" applyFont="1" applyBorder="1" applyAlignment="1">
      <alignment horizontal="center"/>
    </xf>
    <xf numFmtId="172" fontId="57" fillId="18" borderId="65" xfId="3" applyNumberFormat="1" applyFont="1" applyFill="1" applyBorder="1" applyAlignment="1">
      <alignment horizontal="center"/>
    </xf>
    <xf numFmtId="172" fontId="56" fillId="0" borderId="62" xfId="3" applyNumberFormat="1" applyFont="1" applyBorder="1" applyAlignment="1">
      <alignment horizontal="center"/>
    </xf>
    <xf numFmtId="172" fontId="57" fillId="0" borderId="66" xfId="3" applyNumberFormat="1" applyFont="1" applyBorder="1" applyAlignment="1">
      <alignment horizontal="center"/>
    </xf>
    <xf numFmtId="172" fontId="56" fillId="0" borderId="63" xfId="3" applyNumberFormat="1" applyFont="1" applyBorder="1" applyAlignment="1">
      <alignment horizontal="center"/>
    </xf>
    <xf numFmtId="172" fontId="57" fillId="0" borderId="67" xfId="3" applyNumberFormat="1" applyFont="1" applyBorder="1" applyAlignment="1">
      <alignment horizontal="center"/>
    </xf>
    <xf numFmtId="172" fontId="57" fillId="0" borderId="68" xfId="3" applyNumberFormat="1" applyFont="1" applyBorder="1" applyAlignment="1">
      <alignment horizontal="center"/>
    </xf>
    <xf numFmtId="172" fontId="57" fillId="0" borderId="69" xfId="3" applyNumberFormat="1" applyFont="1" applyBorder="1" applyAlignment="1">
      <alignment horizontal="center"/>
    </xf>
    <xf numFmtId="0" fontId="55" fillId="0" borderId="70" xfId="3" applyFont="1" applyBorder="1"/>
    <xf numFmtId="0" fontId="55" fillId="0" borderId="71" xfId="3" applyFont="1" applyBorder="1"/>
    <xf numFmtId="172" fontId="56" fillId="0" borderId="72" xfId="3" applyNumberFormat="1" applyFont="1" applyBorder="1" applyAlignment="1">
      <alignment horizontal="center"/>
    </xf>
    <xf numFmtId="172" fontId="56" fillId="0" borderId="73" xfId="3" applyNumberFormat="1" applyFont="1" applyBorder="1" applyAlignment="1">
      <alignment horizontal="center"/>
    </xf>
    <xf numFmtId="172" fontId="56" fillId="0" borderId="70" xfId="3" applyNumberFormat="1" applyFont="1" applyBorder="1" applyAlignment="1">
      <alignment horizontal="center"/>
    </xf>
    <xf numFmtId="172" fontId="56" fillId="0" borderId="74" xfId="3" applyNumberFormat="1" applyFont="1" applyBorder="1" applyAlignment="1">
      <alignment horizontal="center"/>
    </xf>
    <xf numFmtId="172" fontId="56" fillId="0" borderId="75" xfId="3" applyNumberFormat="1" applyFont="1" applyBorder="1" applyAlignment="1">
      <alignment horizontal="center"/>
    </xf>
    <xf numFmtId="172" fontId="56" fillId="0" borderId="71" xfId="3" applyNumberFormat="1" applyFont="1" applyBorder="1" applyAlignment="1">
      <alignment horizontal="center"/>
    </xf>
    <xf numFmtId="172" fontId="57" fillId="0" borderId="76" xfId="3" applyNumberFormat="1" applyFont="1" applyBorder="1" applyAlignment="1">
      <alignment horizontal="center"/>
    </xf>
    <xf numFmtId="172" fontId="57" fillId="0" borderId="77" xfId="3" applyNumberFormat="1" applyFont="1" applyBorder="1" applyAlignment="1">
      <alignment horizontal="center"/>
    </xf>
    <xf numFmtId="9" fontId="56" fillId="0" borderId="72" xfId="3" applyNumberFormat="1" applyFont="1" applyBorder="1" applyAlignment="1">
      <alignment horizontal="center"/>
    </xf>
    <xf numFmtId="9" fontId="56" fillId="0" borderId="73" xfId="3" applyNumberFormat="1" applyFont="1" applyBorder="1" applyAlignment="1">
      <alignment horizontal="center"/>
    </xf>
    <xf numFmtId="9" fontId="56" fillId="0" borderId="70" xfId="3" applyNumberFormat="1" applyFont="1" applyBorder="1" applyAlignment="1">
      <alignment horizontal="center"/>
    </xf>
    <xf numFmtId="9" fontId="56" fillId="0" borderId="74" xfId="3" applyNumberFormat="1" applyFont="1" applyBorder="1" applyAlignment="1">
      <alignment horizontal="center"/>
    </xf>
    <xf numFmtId="9" fontId="56" fillId="0" borderId="75" xfId="3" applyNumberFormat="1" applyFont="1" applyBorder="1" applyAlignment="1">
      <alignment horizontal="center"/>
    </xf>
    <xf numFmtId="9" fontId="56" fillId="0" borderId="71" xfId="3" applyNumberFormat="1" applyFont="1" applyBorder="1" applyAlignment="1">
      <alignment horizontal="center"/>
    </xf>
    <xf numFmtId="9" fontId="57" fillId="0" borderId="76" xfId="3" applyNumberFormat="1" applyFont="1" applyBorder="1" applyAlignment="1">
      <alignment horizontal="center"/>
    </xf>
    <xf numFmtId="9" fontId="57" fillId="0" borderId="77" xfId="3" applyNumberFormat="1" applyFont="1" applyBorder="1" applyAlignment="1">
      <alignment horizontal="center"/>
    </xf>
    <xf numFmtId="9" fontId="57" fillId="0" borderId="74" xfId="3" applyNumberFormat="1" applyFont="1" applyBorder="1" applyAlignment="1">
      <alignment horizontal="center"/>
    </xf>
    <xf numFmtId="9" fontId="57" fillId="0" borderId="75" xfId="3" applyNumberFormat="1" applyFont="1" applyBorder="1" applyAlignment="1">
      <alignment horizontal="center"/>
    </xf>
    <xf numFmtId="172" fontId="57" fillId="8" borderId="60" xfId="3" applyNumberFormat="1" applyFont="1" applyFill="1" applyBorder="1" applyAlignment="1">
      <alignment horizontal="center"/>
    </xf>
    <xf numFmtId="9" fontId="57" fillId="0" borderId="65" xfId="3" applyNumberFormat="1" applyFont="1" applyBorder="1" applyAlignment="1">
      <alignment horizontal="center"/>
    </xf>
    <xf numFmtId="9" fontId="57" fillId="18" borderId="65" xfId="3" applyNumberFormat="1" applyFont="1" applyFill="1" applyBorder="1" applyAlignment="1">
      <alignment horizontal="center"/>
    </xf>
    <xf numFmtId="9" fontId="57" fillId="0" borderId="66" xfId="3" applyNumberFormat="1" applyFont="1" applyBorder="1" applyAlignment="1">
      <alignment horizontal="center"/>
    </xf>
    <xf numFmtId="9" fontId="57" fillId="18" borderId="69" xfId="3" applyNumberFormat="1" applyFont="1" applyFill="1" applyBorder="1" applyAlignment="1">
      <alignment horizontal="center"/>
    </xf>
    <xf numFmtId="9" fontId="57" fillId="0" borderId="67" xfId="3" applyNumberFormat="1" applyFont="1" applyBorder="1" applyAlignment="1">
      <alignment horizontal="center"/>
    </xf>
    <xf numFmtId="9" fontId="57" fillId="18" borderId="68" xfId="3" applyNumberFormat="1" applyFont="1" applyFill="1" applyBorder="1" applyAlignment="1">
      <alignment horizontal="center"/>
    </xf>
    <xf numFmtId="9" fontId="57" fillId="0" borderId="73" xfId="3" applyNumberFormat="1" applyFont="1" applyBorder="1" applyAlignment="1">
      <alignment horizontal="center"/>
    </xf>
    <xf numFmtId="0" fontId="56" fillId="0" borderId="72" xfId="3" applyFont="1" applyBorder="1" applyAlignment="1">
      <alignment horizontal="center"/>
    </xf>
    <xf numFmtId="0" fontId="57" fillId="0" borderId="73" xfId="3" applyFont="1" applyBorder="1" applyAlignment="1">
      <alignment horizontal="center"/>
    </xf>
    <xf numFmtId="0" fontId="56" fillId="0" borderId="70" xfId="3" applyFont="1" applyBorder="1" applyAlignment="1">
      <alignment horizontal="center"/>
    </xf>
    <xf numFmtId="0" fontId="57" fillId="0" borderId="74" xfId="3" applyFont="1" applyBorder="1" applyAlignment="1">
      <alignment horizontal="center"/>
    </xf>
    <xf numFmtId="0" fontId="57" fillId="0" borderId="75" xfId="3" applyFont="1" applyBorder="1" applyAlignment="1">
      <alignment horizontal="center"/>
    </xf>
    <xf numFmtId="0" fontId="56" fillId="0" borderId="71" xfId="3" applyFont="1" applyBorder="1" applyAlignment="1">
      <alignment horizontal="center"/>
    </xf>
    <xf numFmtId="0" fontId="57" fillId="0" borderId="76" xfId="3" applyFont="1" applyBorder="1" applyAlignment="1">
      <alignment horizontal="center"/>
    </xf>
    <xf numFmtId="0" fontId="57" fillId="0" borderId="77" xfId="3" applyFont="1" applyBorder="1" applyAlignment="1">
      <alignment horizontal="center"/>
    </xf>
    <xf numFmtId="9" fontId="56" fillId="0" borderId="64" xfId="3" applyNumberFormat="1" applyFont="1" applyBorder="1" applyAlignment="1">
      <alignment horizontal="center"/>
    </xf>
    <xf numFmtId="9" fontId="56" fillId="0" borderId="62" xfId="3" applyNumberFormat="1" applyFont="1" applyBorder="1" applyAlignment="1">
      <alignment horizontal="center"/>
    </xf>
    <xf numFmtId="9" fontId="57" fillId="0" borderId="69" xfId="3" applyNumberFormat="1" applyFont="1" applyBorder="1" applyAlignment="1">
      <alignment horizontal="center"/>
    </xf>
    <xf numFmtId="9" fontId="56" fillId="0" borderId="63" xfId="3" applyNumberFormat="1" applyFont="1" applyBorder="1" applyAlignment="1">
      <alignment horizontal="center"/>
    </xf>
    <xf numFmtId="0" fontId="56" fillId="0" borderId="73" xfId="3" applyFont="1" applyBorder="1" applyAlignment="1">
      <alignment horizontal="center"/>
    </xf>
    <xf numFmtId="0" fontId="56" fillId="0" borderId="74" xfId="3" applyFont="1" applyBorder="1" applyAlignment="1">
      <alignment horizontal="center"/>
    </xf>
    <xf numFmtId="0" fontId="56" fillId="0" borderId="75" xfId="3" applyFont="1" applyBorder="1" applyAlignment="1">
      <alignment horizontal="center"/>
    </xf>
    <xf numFmtId="172" fontId="57" fillId="18" borderId="18" xfId="3" applyNumberFormat="1" applyFont="1" applyFill="1" applyBorder="1" applyAlignment="1">
      <alignment horizontal="center"/>
    </xf>
    <xf numFmtId="172" fontId="57" fillId="18" borderId="61" xfId="3" applyNumberFormat="1" applyFont="1" applyFill="1" applyBorder="1" applyAlignment="1">
      <alignment horizontal="center"/>
    </xf>
    <xf numFmtId="0" fontId="55" fillId="0" borderId="52" xfId="3" applyFont="1" applyBorder="1" applyAlignment="1">
      <alignment horizontal="right"/>
    </xf>
    <xf numFmtId="0" fontId="55" fillId="0" borderId="55" xfId="3" applyFont="1" applyBorder="1" applyAlignment="1">
      <alignment horizontal="right"/>
    </xf>
    <xf numFmtId="6" fontId="56" fillId="0" borderId="44" xfId="3" applyNumberFormat="1" applyFont="1" applyBorder="1" applyAlignment="1">
      <alignment horizontal="center"/>
    </xf>
    <xf numFmtId="9" fontId="57" fillId="0" borderId="61" xfId="3" applyNumberFormat="1" applyFont="1" applyBorder="1" applyAlignment="1">
      <alignment horizontal="center"/>
    </xf>
    <xf numFmtId="9" fontId="57" fillId="0" borderId="78" xfId="3" applyNumberFormat="1" applyFont="1" applyBorder="1" applyAlignment="1">
      <alignment horizontal="center"/>
    </xf>
    <xf numFmtId="6" fontId="56" fillId="0" borderId="47" xfId="3" applyNumberFormat="1" applyFont="1" applyBorder="1" applyAlignment="1">
      <alignment horizontal="center"/>
    </xf>
    <xf numFmtId="9" fontId="57" fillId="0" borderId="79" xfId="3" applyNumberFormat="1" applyFont="1" applyBorder="1" applyAlignment="1">
      <alignment horizontal="center"/>
    </xf>
    <xf numFmtId="9" fontId="57" fillId="0" borderId="20" xfId="3" applyNumberFormat="1" applyFont="1" applyBorder="1" applyAlignment="1">
      <alignment horizontal="center"/>
    </xf>
    <xf numFmtId="6" fontId="56" fillId="0" borderId="46" xfId="3" applyNumberFormat="1" applyFont="1" applyBorder="1" applyAlignment="1">
      <alignment horizontal="center"/>
    </xf>
    <xf numFmtId="9" fontId="57" fillId="0" borderId="80" xfId="3" applyNumberFormat="1" applyFont="1" applyBorder="1" applyAlignment="1">
      <alignment horizontal="center"/>
    </xf>
    <xf numFmtId="9" fontId="57" fillId="0" borderId="81" xfId="3" applyNumberFormat="1" applyFont="1" applyBorder="1" applyAlignment="1">
      <alignment horizontal="center"/>
    </xf>
    <xf numFmtId="0" fontId="51" fillId="19" borderId="82" xfId="3" applyFont="1" applyFill="1" applyBorder="1"/>
    <xf numFmtId="0" fontId="51" fillId="19" borderId="83" xfId="3" applyFont="1" applyFill="1" applyBorder="1"/>
    <xf numFmtId="0" fontId="51" fillId="19" borderId="41" xfId="3" applyFont="1" applyFill="1" applyBorder="1" applyAlignment="1">
      <alignment horizontal="left"/>
    </xf>
    <xf numFmtId="9" fontId="57" fillId="19" borderId="42" xfId="3" applyNumberFormat="1" applyFont="1" applyFill="1" applyBorder="1" applyAlignment="1">
      <alignment horizontal="center"/>
    </xf>
    <xf numFmtId="0" fontId="51" fillId="19" borderId="84" xfId="3" quotePrefix="1" applyFont="1" applyFill="1" applyBorder="1" applyAlignment="1">
      <alignment horizontal="center"/>
    </xf>
    <xf numFmtId="9" fontId="57" fillId="19" borderId="48" xfId="3" applyNumberFormat="1" applyFont="1" applyFill="1" applyBorder="1" applyAlignment="1">
      <alignment horizontal="center"/>
    </xf>
    <xf numFmtId="0" fontId="51" fillId="19" borderId="46" xfId="3" quotePrefix="1" applyFont="1" applyFill="1" applyBorder="1" applyAlignment="1">
      <alignment horizontal="center"/>
    </xf>
    <xf numFmtId="0" fontId="51" fillId="19" borderId="47" xfId="3" applyFont="1" applyFill="1" applyBorder="1"/>
    <xf numFmtId="0" fontId="51" fillId="19" borderId="0" xfId="3" applyFont="1" applyFill="1"/>
    <xf numFmtId="0" fontId="51" fillId="19" borderId="47" xfId="3" applyFont="1" applyFill="1" applyBorder="1" applyAlignment="1">
      <alignment horizontal="left"/>
    </xf>
    <xf numFmtId="6" fontId="51" fillId="19" borderId="46" xfId="3" applyNumberFormat="1" applyFont="1" applyFill="1" applyBorder="1" applyAlignment="1">
      <alignment horizontal="center"/>
    </xf>
    <xf numFmtId="9" fontId="51" fillId="19" borderId="46" xfId="3" applyNumberFormat="1" applyFont="1" applyFill="1" applyBorder="1" applyAlignment="1">
      <alignment horizontal="center"/>
    </xf>
    <xf numFmtId="0" fontId="51" fillId="19" borderId="85" xfId="3" applyFont="1" applyFill="1" applyBorder="1"/>
    <xf numFmtId="0" fontId="51" fillId="19" borderId="86" xfId="3" applyFont="1" applyFill="1" applyBorder="1"/>
    <xf numFmtId="0" fontId="51" fillId="19" borderId="87" xfId="3" applyFont="1" applyFill="1" applyBorder="1" applyAlignment="1">
      <alignment horizontal="center"/>
    </xf>
    <xf numFmtId="165" fontId="52" fillId="19" borderId="46" xfId="3" applyNumberFormat="1" applyFont="1" applyFill="1" applyBorder="1" applyAlignment="1">
      <alignment horizontal="center"/>
    </xf>
    <xf numFmtId="0" fontId="52" fillId="19" borderId="47" xfId="3" applyFont="1" applyFill="1" applyBorder="1" applyAlignment="1">
      <alignment horizontal="left" indent="1"/>
    </xf>
    <xf numFmtId="0" fontId="52" fillId="19" borderId="0" xfId="3" applyFont="1" applyFill="1"/>
    <xf numFmtId="165" fontId="57" fillId="19" borderId="47" xfId="3" applyNumberFormat="1" applyFont="1" applyFill="1" applyBorder="1" applyAlignment="1">
      <alignment horizontal="right"/>
    </xf>
    <xf numFmtId="165" fontId="58" fillId="19" borderId="46" xfId="3" applyNumberFormat="1" applyFont="1" applyFill="1" applyBorder="1" applyAlignment="1">
      <alignment horizontal="center"/>
    </xf>
    <xf numFmtId="165" fontId="51" fillId="19" borderId="46" xfId="3" applyNumberFormat="1" applyFont="1" applyFill="1" applyBorder="1" applyAlignment="1">
      <alignment horizontal="center"/>
    </xf>
    <xf numFmtId="0" fontId="52" fillId="19" borderId="86" xfId="3" applyFont="1" applyFill="1" applyBorder="1"/>
    <xf numFmtId="165" fontId="58" fillId="19" borderId="87" xfId="3" applyNumberFormat="1" applyFont="1" applyFill="1" applyBorder="1" applyAlignment="1">
      <alignment horizontal="center"/>
    </xf>
    <xf numFmtId="165" fontId="58" fillId="19" borderId="46" xfId="3" applyNumberFormat="1" applyFont="1" applyFill="1" applyBorder="1" applyAlignment="1">
      <alignment horizontal="center" wrapText="1"/>
    </xf>
    <xf numFmtId="165" fontId="58" fillId="19" borderId="88" xfId="3" applyNumberFormat="1" applyFont="1" applyFill="1" applyBorder="1" applyAlignment="1">
      <alignment horizontal="center"/>
    </xf>
    <xf numFmtId="0" fontId="51" fillId="19" borderId="89" xfId="3" applyFont="1" applyFill="1" applyBorder="1"/>
    <xf numFmtId="0" fontId="52" fillId="19" borderId="90" xfId="3" applyFont="1" applyFill="1" applyBorder="1"/>
    <xf numFmtId="165" fontId="57" fillId="19" borderId="91" xfId="3" applyNumberFormat="1" applyFont="1" applyFill="1" applyBorder="1" applyAlignment="1">
      <alignment horizontal="right"/>
    </xf>
    <xf numFmtId="9" fontId="57" fillId="19" borderId="92" xfId="3" applyNumberFormat="1" applyFont="1" applyFill="1" applyBorder="1" applyAlignment="1">
      <alignment horizontal="center"/>
    </xf>
    <xf numFmtId="165" fontId="58" fillId="19" borderId="55" xfId="3" applyNumberFormat="1" applyFont="1" applyFill="1" applyBorder="1" applyAlignment="1">
      <alignment horizontal="center"/>
    </xf>
    <xf numFmtId="0" fontId="59" fillId="0" borderId="0" xfId="3" applyFont="1"/>
    <xf numFmtId="0" fontId="60" fillId="0" borderId="0" xfId="3" applyFont="1"/>
    <xf numFmtId="0" fontId="0" fillId="0" borderId="0" xfId="0" applyAlignment="1">
      <alignment horizontal="left" vertical="top" wrapText="1"/>
    </xf>
    <xf numFmtId="0" fontId="40" fillId="0" borderId="0" xfId="0" applyFont="1" applyAlignment="1">
      <alignment horizontal="left" vertical="center" wrapText="1"/>
    </xf>
    <xf numFmtId="0" fontId="1" fillId="2" borderId="13" xfId="0" applyFont="1" applyFill="1" applyBorder="1" applyAlignment="1">
      <alignment horizontal="center" wrapText="1"/>
    </xf>
    <xf numFmtId="14" fontId="0" fillId="0" borderId="6" xfId="0" applyNumberFormat="1" applyBorder="1"/>
    <xf numFmtId="173" fontId="0" fillId="0" borderId="13" xfId="0" applyNumberFormat="1" applyBorder="1"/>
    <xf numFmtId="173" fontId="0" fillId="3" borderId="13" xfId="0" applyNumberFormat="1" applyFill="1" applyBorder="1"/>
    <xf numFmtId="14" fontId="0" fillId="0" borderId="7" xfId="0" applyNumberFormat="1" applyBorder="1"/>
    <xf numFmtId="173" fontId="0" fillId="0" borderId="14" xfId="0" applyNumberFormat="1" applyBorder="1"/>
    <xf numFmtId="173" fontId="0" fillId="3" borderId="14" xfId="0" applyNumberFormat="1" applyFill="1" applyBorder="1"/>
    <xf numFmtId="14" fontId="0" fillId="0" borderId="7" xfId="0" applyNumberFormat="1" applyBorder="1" applyAlignment="1">
      <alignment horizontal="right"/>
    </xf>
    <xf numFmtId="173" fontId="0" fillId="0" borderId="15" xfId="0" applyNumberFormat="1" applyBorder="1"/>
    <xf numFmtId="173" fontId="0" fillId="3" borderId="15" xfId="0" applyNumberFormat="1" applyFill="1" applyBorder="1"/>
    <xf numFmtId="0" fontId="39" fillId="0" borderId="12" xfId="0" applyFont="1" applyBorder="1" applyAlignment="1">
      <alignment horizontal="right"/>
    </xf>
    <xf numFmtId="9" fontId="0" fillId="0" borderId="0" xfId="1" applyFont="1"/>
    <xf numFmtId="0" fontId="61" fillId="0" borderId="0" xfId="0" applyFont="1"/>
    <xf numFmtId="40" fontId="0" fillId="0" borderId="0" xfId="0" applyNumberFormat="1"/>
    <xf numFmtId="164" fontId="0" fillId="0" borderId="61" xfId="0" applyNumberFormat="1" applyBorder="1"/>
    <xf numFmtId="164" fontId="1" fillId="0" borderId="15" xfId="0" applyNumberFormat="1" applyFont="1" applyBorder="1"/>
    <xf numFmtId="164" fontId="1" fillId="3" borderId="15" xfId="0" applyNumberFormat="1" applyFont="1" applyFill="1" applyBorder="1"/>
    <xf numFmtId="0" fontId="1" fillId="2" borderId="12" xfId="0" applyFont="1" applyFill="1" applyBorder="1" applyAlignment="1">
      <alignment horizontal="center"/>
    </xf>
    <xf numFmtId="0" fontId="1" fillId="2" borderId="13" xfId="0" applyFont="1" applyFill="1" applyBorder="1" applyAlignment="1">
      <alignment horizontal="center"/>
    </xf>
    <xf numFmtId="10" fontId="0" fillId="0" borderId="0" xfId="0" applyNumberFormat="1"/>
    <xf numFmtId="1" fontId="39" fillId="0" borderId="12" xfId="0" applyNumberFormat="1" applyFont="1" applyBorder="1"/>
    <xf numFmtId="9" fontId="0" fillId="0" borderId="0" xfId="0" applyNumberFormat="1"/>
    <xf numFmtId="9" fontId="0" fillId="0" borderId="0" xfId="1" applyFont="1" applyBorder="1"/>
    <xf numFmtId="0" fontId="5" fillId="0" borderId="0" xfId="0" applyFont="1" applyAlignment="1">
      <alignment horizontal="right"/>
    </xf>
    <xf numFmtId="173" fontId="39" fillId="0" borderId="12" xfId="0" applyNumberFormat="1" applyFont="1" applyBorder="1" applyAlignment="1">
      <alignment horizontal="center"/>
    </xf>
    <xf numFmtId="173" fontId="39" fillId="3" borderId="12" xfId="0" applyNumberFormat="1" applyFont="1" applyFill="1" applyBorder="1" applyAlignment="1">
      <alignment horizontal="center"/>
    </xf>
    <xf numFmtId="0" fontId="1" fillId="8" borderId="94" xfId="0" applyFont="1" applyFill="1" applyBorder="1" applyAlignment="1">
      <alignment horizontal="center"/>
    </xf>
    <xf numFmtId="0" fontId="1" fillId="8" borderId="22" xfId="0" applyFont="1" applyFill="1" applyBorder="1" applyAlignment="1">
      <alignment horizontal="center"/>
    </xf>
    <xf numFmtId="0" fontId="6" fillId="8" borderId="22" xfId="0" applyFont="1" applyFill="1" applyBorder="1" applyAlignment="1">
      <alignment horizontal="center"/>
    </xf>
    <xf numFmtId="0" fontId="6" fillId="8" borderId="21" xfId="0" applyFont="1" applyFill="1" applyBorder="1" applyAlignment="1">
      <alignment horizontal="center"/>
    </xf>
    <xf numFmtId="0" fontId="0" fillId="0" borderId="0" xfId="0" applyAlignment="1">
      <alignment horizontal="left" vertical="center" wrapText="1"/>
    </xf>
    <xf numFmtId="0" fontId="43" fillId="14" borderId="24" xfId="0" applyFont="1" applyFill="1" applyBorder="1" applyAlignment="1">
      <alignment horizontal="left" vertical="top" wrapText="1" indent="2"/>
    </xf>
    <xf numFmtId="0" fontId="43" fillId="14" borderId="36" xfId="0" applyFont="1" applyFill="1" applyBorder="1" applyAlignment="1">
      <alignment horizontal="left" vertical="top" wrapText="1" indent="2"/>
    </xf>
    <xf numFmtId="0" fontId="43" fillId="14" borderId="25" xfId="0" applyFont="1" applyFill="1" applyBorder="1" applyAlignment="1">
      <alignment horizontal="left" vertical="top" wrapText="1" indent="2"/>
    </xf>
    <xf numFmtId="0" fontId="43" fillId="14" borderId="24" xfId="0" applyFont="1" applyFill="1" applyBorder="1" applyAlignment="1">
      <alignment horizontal="center" vertical="top" wrapText="1"/>
    </xf>
    <xf numFmtId="0" fontId="43" fillId="14" borderId="36" xfId="0" applyFont="1" applyFill="1" applyBorder="1" applyAlignment="1">
      <alignment horizontal="center" vertical="top" wrapText="1"/>
    </xf>
    <xf numFmtId="0" fontId="43" fillId="14" borderId="25" xfId="0" applyFont="1" applyFill="1" applyBorder="1" applyAlignment="1">
      <alignment horizontal="center" vertical="top" wrapText="1"/>
    </xf>
    <xf numFmtId="0" fontId="43" fillId="14" borderId="24" xfId="0" applyFont="1" applyFill="1" applyBorder="1" applyAlignment="1">
      <alignment horizontal="left" vertical="top" wrapText="1" indent="3"/>
    </xf>
    <xf numFmtId="0" fontId="43" fillId="14" borderId="36" xfId="0" applyFont="1" applyFill="1" applyBorder="1" applyAlignment="1">
      <alignment horizontal="left" vertical="top" wrapText="1" indent="3"/>
    </xf>
    <xf numFmtId="0" fontId="43" fillId="14" borderId="25" xfId="0" applyFont="1" applyFill="1" applyBorder="1" applyAlignment="1">
      <alignment horizontal="left" vertical="top" wrapText="1" indent="3"/>
    </xf>
    <xf numFmtId="0" fontId="0" fillId="0" borderId="0" xfId="0" applyAlignment="1">
      <alignment horizontal="left" vertical="top" wrapText="1"/>
    </xf>
    <xf numFmtId="0" fontId="30" fillId="14" borderId="0" xfId="0" applyFont="1" applyFill="1" applyAlignment="1">
      <alignment horizontal="center" wrapText="1"/>
    </xf>
    <xf numFmtId="0" fontId="0" fillId="14" borderId="0" xfId="0" applyFill="1" applyAlignment="1">
      <alignment horizontal="left" vertical="center" wrapText="1"/>
    </xf>
    <xf numFmtId="0" fontId="32" fillId="14" borderId="0" xfId="0" applyFont="1" applyFill="1" applyAlignment="1">
      <alignment horizontal="left" vertical="center" wrapText="1"/>
    </xf>
    <xf numFmtId="0" fontId="3" fillId="14" borderId="0" xfId="0" applyFont="1" applyFill="1" applyAlignment="1">
      <alignment horizontal="left" vertical="center" wrapText="1"/>
    </xf>
    <xf numFmtId="0" fontId="33" fillId="14" borderId="0" xfId="0" applyFont="1" applyFill="1" applyAlignment="1">
      <alignment horizontal="center" vertical="top" wrapText="1"/>
    </xf>
    <xf numFmtId="0" fontId="0" fillId="14" borderId="0" xfId="0" applyFill="1" applyAlignment="1">
      <alignment horizontal="center" vertical="top" wrapText="1"/>
    </xf>
    <xf numFmtId="0" fontId="0" fillId="0" borderId="0" xfId="0" applyAlignment="1">
      <alignment horizontal="right" vertical="center" wrapText="1" indent="6"/>
    </xf>
    <xf numFmtId="0" fontId="0" fillId="0" borderId="0" xfId="0" applyAlignment="1">
      <alignment horizontal="left" wrapText="1"/>
    </xf>
    <xf numFmtId="0" fontId="40" fillId="0" borderId="24" xfId="0" applyFont="1" applyBorder="1" applyAlignment="1">
      <alignment horizontal="left" vertical="top" wrapText="1"/>
    </xf>
    <xf numFmtId="0" fontId="40" fillId="0" borderId="36" xfId="0" applyFont="1" applyBorder="1" applyAlignment="1">
      <alignment horizontal="left" vertical="top" wrapText="1"/>
    </xf>
    <xf numFmtId="0" fontId="40" fillId="0" borderId="25" xfId="0" applyFont="1" applyBorder="1" applyAlignment="1">
      <alignment horizontal="left" vertical="top" wrapText="1"/>
    </xf>
    <xf numFmtId="1" fontId="34" fillId="0" borderId="24" xfId="0" applyNumberFormat="1" applyFont="1" applyBorder="1" applyAlignment="1">
      <alignment horizontal="center" vertical="top" shrinkToFit="1"/>
    </xf>
    <xf numFmtId="1" fontId="34" fillId="0" borderId="36" xfId="0" applyNumberFormat="1" applyFont="1" applyBorder="1" applyAlignment="1">
      <alignment horizontal="center" vertical="top" shrinkToFit="1"/>
    </xf>
    <xf numFmtId="1" fontId="34" fillId="0" borderId="25" xfId="0" applyNumberFormat="1" applyFont="1" applyBorder="1" applyAlignment="1">
      <alignment horizontal="center" vertical="top" shrinkToFit="1"/>
    </xf>
    <xf numFmtId="168" fontId="34" fillId="0" borderId="24" xfId="0" applyNumberFormat="1" applyFont="1" applyBorder="1" applyAlignment="1">
      <alignment horizontal="left" vertical="top" indent="4" shrinkToFit="1"/>
    </xf>
    <xf numFmtId="168" fontId="34" fillId="0" borderId="36" xfId="0" applyNumberFormat="1" applyFont="1" applyBorder="1" applyAlignment="1">
      <alignment horizontal="left" vertical="top" indent="4" shrinkToFit="1"/>
    </xf>
    <xf numFmtId="168" fontId="34" fillId="0" borderId="25" xfId="0" applyNumberFormat="1" applyFont="1" applyBorder="1" applyAlignment="1">
      <alignment horizontal="left" vertical="top" indent="4" shrinkToFit="1"/>
    </xf>
    <xf numFmtId="168" fontId="45" fillId="0" borderId="24" xfId="0" applyNumberFormat="1" applyFont="1" applyBorder="1" applyAlignment="1">
      <alignment horizontal="left" vertical="top" indent="3" shrinkToFit="1"/>
    </xf>
    <xf numFmtId="168" fontId="45" fillId="0" borderId="36" xfId="0" applyNumberFormat="1" applyFont="1" applyBorder="1" applyAlignment="1">
      <alignment horizontal="left" vertical="top" indent="3" shrinkToFit="1"/>
    </xf>
    <xf numFmtId="168" fontId="45" fillId="0" borderId="25" xfId="0" applyNumberFormat="1" applyFont="1" applyBorder="1" applyAlignment="1">
      <alignment horizontal="left" vertical="top" indent="3" shrinkToFit="1"/>
    </xf>
    <xf numFmtId="170" fontId="45" fillId="0" borderId="24" xfId="0" applyNumberFormat="1" applyFont="1" applyBorder="1" applyAlignment="1">
      <alignment horizontal="left" vertical="top" indent="4" shrinkToFit="1"/>
    </xf>
    <xf numFmtId="170" fontId="45" fillId="0" borderId="36" xfId="0" applyNumberFormat="1" applyFont="1" applyBorder="1" applyAlignment="1">
      <alignment horizontal="left" vertical="top" indent="4" shrinkToFit="1"/>
    </xf>
    <xf numFmtId="170" fontId="45" fillId="0" borderId="25" xfId="0" applyNumberFormat="1" applyFont="1" applyBorder="1" applyAlignment="1">
      <alignment horizontal="left" vertical="top" indent="4" shrinkToFit="1"/>
    </xf>
    <xf numFmtId="0" fontId="43" fillId="15" borderId="24" xfId="0" applyFont="1" applyFill="1" applyBorder="1" applyAlignment="1">
      <alignment horizontal="center" vertical="top" wrapText="1"/>
    </xf>
    <xf numFmtId="0" fontId="43" fillId="15" borderId="36" xfId="0" applyFont="1" applyFill="1" applyBorder="1" applyAlignment="1">
      <alignment horizontal="center" vertical="top" wrapText="1"/>
    </xf>
    <xf numFmtId="0" fontId="43" fillId="15" borderId="25" xfId="0" applyFont="1" applyFill="1" applyBorder="1" applyAlignment="1">
      <alignment horizontal="center" vertical="top" wrapText="1"/>
    </xf>
    <xf numFmtId="169" fontId="34" fillId="0" borderId="24" xfId="0" applyNumberFormat="1" applyFont="1" applyBorder="1" applyAlignment="1">
      <alignment horizontal="left" vertical="top" indent="3" shrinkToFit="1"/>
    </xf>
    <xf numFmtId="169" fontId="34" fillId="0" borderId="36" xfId="0" applyNumberFormat="1" applyFont="1" applyBorder="1" applyAlignment="1">
      <alignment horizontal="left" vertical="top" indent="3" shrinkToFit="1"/>
    </xf>
    <xf numFmtId="169" fontId="34" fillId="0" borderId="25" xfId="0" applyNumberFormat="1" applyFont="1" applyBorder="1" applyAlignment="1">
      <alignment horizontal="left" vertical="top" indent="3" shrinkToFit="1"/>
    </xf>
    <xf numFmtId="169" fontId="45" fillId="0" borderId="24" xfId="0" applyNumberFormat="1" applyFont="1" applyBorder="1" applyAlignment="1">
      <alignment horizontal="left" vertical="top" indent="3" shrinkToFit="1"/>
    </xf>
    <xf numFmtId="169" fontId="45" fillId="0" borderId="36" xfId="0" applyNumberFormat="1" applyFont="1" applyBorder="1" applyAlignment="1">
      <alignment horizontal="left" vertical="top" indent="3" shrinkToFit="1"/>
    </xf>
    <xf numFmtId="169" fontId="45" fillId="0" borderId="25" xfId="0" applyNumberFormat="1" applyFont="1" applyBorder="1" applyAlignment="1">
      <alignment horizontal="left" vertical="top" indent="3" shrinkToFit="1"/>
    </xf>
    <xf numFmtId="0" fontId="43" fillId="0" borderId="24" xfId="0" applyFont="1" applyBorder="1" applyAlignment="1">
      <alignment horizontal="left" vertical="top" wrapText="1"/>
    </xf>
    <xf numFmtId="0" fontId="43" fillId="0" borderId="36" xfId="0" applyFont="1" applyBorder="1" applyAlignment="1">
      <alignment horizontal="left" vertical="top" wrapText="1"/>
    </xf>
    <xf numFmtId="0" fontId="43" fillId="0" borderId="25" xfId="0" applyFont="1" applyBorder="1" applyAlignment="1">
      <alignment horizontal="left" vertical="top" wrapText="1"/>
    </xf>
    <xf numFmtId="1" fontId="38" fillId="0" borderId="24" xfId="0" applyNumberFormat="1" applyFont="1" applyBorder="1" applyAlignment="1">
      <alignment horizontal="center" vertical="top" shrinkToFit="1"/>
    </xf>
    <xf numFmtId="1" fontId="38" fillId="0" borderId="36" xfId="0" applyNumberFormat="1" applyFont="1" applyBorder="1" applyAlignment="1">
      <alignment horizontal="center" vertical="top" shrinkToFit="1"/>
    </xf>
    <xf numFmtId="1" fontId="38" fillId="0" borderId="25" xfId="0" applyNumberFormat="1" applyFont="1" applyBorder="1" applyAlignment="1">
      <alignment horizontal="center" vertical="top" shrinkToFit="1"/>
    </xf>
    <xf numFmtId="169" fontId="38" fillId="0" borderId="24" xfId="0" applyNumberFormat="1" applyFont="1" applyBorder="1" applyAlignment="1">
      <alignment horizontal="left" vertical="top" indent="3" shrinkToFit="1"/>
    </xf>
    <xf numFmtId="169" fontId="38" fillId="0" borderId="36" xfId="0" applyNumberFormat="1" applyFont="1" applyBorder="1" applyAlignment="1">
      <alignment horizontal="left" vertical="top" indent="3" shrinkToFit="1"/>
    </xf>
    <xf numFmtId="169" fontId="38" fillId="0" borderId="25" xfId="0" applyNumberFormat="1" applyFont="1" applyBorder="1" applyAlignment="1">
      <alignment horizontal="left" vertical="top" indent="3" shrinkToFit="1"/>
    </xf>
    <xf numFmtId="169" fontId="46" fillId="0" borderId="24" xfId="0" applyNumberFormat="1" applyFont="1" applyBorder="1" applyAlignment="1">
      <alignment horizontal="left" vertical="top" indent="2" shrinkToFit="1"/>
    </xf>
    <xf numFmtId="169" fontId="46" fillId="0" borderId="36" xfId="0" applyNumberFormat="1" applyFont="1" applyBorder="1" applyAlignment="1">
      <alignment horizontal="left" vertical="top" indent="2" shrinkToFit="1"/>
    </xf>
    <xf numFmtId="169" fontId="46" fillId="0" borderId="25" xfId="0" applyNumberFormat="1" applyFont="1" applyBorder="1" applyAlignment="1">
      <alignment horizontal="left" vertical="top" indent="2" shrinkToFit="1"/>
    </xf>
    <xf numFmtId="170" fontId="46" fillId="0" borderId="24" xfId="0" applyNumberFormat="1" applyFont="1" applyBorder="1" applyAlignment="1">
      <alignment horizontal="left" vertical="top" indent="4" shrinkToFit="1"/>
    </xf>
    <xf numFmtId="170" fontId="46" fillId="0" borderId="36" xfId="0" applyNumberFormat="1" applyFont="1" applyBorder="1" applyAlignment="1">
      <alignment horizontal="left" vertical="top" indent="4" shrinkToFit="1"/>
    </xf>
    <xf numFmtId="170" fontId="46" fillId="0" borderId="25" xfId="0" applyNumberFormat="1" applyFont="1" applyBorder="1" applyAlignment="1">
      <alignment horizontal="left" vertical="top" indent="4" shrinkToFit="1"/>
    </xf>
    <xf numFmtId="0" fontId="43" fillId="15" borderId="24" xfId="0" applyFont="1" applyFill="1" applyBorder="1" applyAlignment="1">
      <alignment horizontal="left" vertical="top" wrapText="1" indent="4"/>
    </xf>
    <xf numFmtId="0" fontId="43" fillId="15" borderId="36" xfId="0" applyFont="1" applyFill="1" applyBorder="1" applyAlignment="1">
      <alignment horizontal="left" vertical="top" wrapText="1" indent="4"/>
    </xf>
    <xf numFmtId="0" fontId="43" fillId="15" borderId="25" xfId="0" applyFont="1" applyFill="1" applyBorder="1" applyAlignment="1">
      <alignment horizontal="left" vertical="top" wrapText="1" indent="4"/>
    </xf>
    <xf numFmtId="168" fontId="34" fillId="0" borderId="24" xfId="0" applyNumberFormat="1" applyFont="1" applyBorder="1" applyAlignment="1">
      <alignment horizontal="center" vertical="top" shrinkToFit="1"/>
    </xf>
    <xf numFmtId="168" fontId="34" fillId="0" borderId="36" xfId="0" applyNumberFormat="1" applyFont="1" applyBorder="1" applyAlignment="1">
      <alignment horizontal="center" vertical="top" shrinkToFit="1"/>
    </xf>
    <xf numFmtId="168" fontId="34" fillId="0" borderId="25" xfId="0" applyNumberFormat="1" applyFont="1" applyBorder="1" applyAlignment="1">
      <alignment horizontal="center" vertical="top" shrinkToFit="1"/>
    </xf>
    <xf numFmtId="169" fontId="45" fillId="0" borderId="24" xfId="0" applyNumberFormat="1" applyFont="1" applyBorder="1" applyAlignment="1">
      <alignment horizontal="center" vertical="top" shrinkToFit="1"/>
    </xf>
    <xf numFmtId="169" fontId="45" fillId="0" borderId="36" xfId="0" applyNumberFormat="1" applyFont="1" applyBorder="1" applyAlignment="1">
      <alignment horizontal="center" vertical="top" shrinkToFit="1"/>
    </xf>
    <xf numFmtId="169" fontId="45" fillId="0" borderId="25" xfId="0" applyNumberFormat="1" applyFont="1" applyBorder="1" applyAlignment="1">
      <alignment horizontal="center" vertical="top" shrinkToFit="1"/>
    </xf>
    <xf numFmtId="169" fontId="34" fillId="0" borderId="24" xfId="0" applyNumberFormat="1" applyFont="1" applyBorder="1" applyAlignment="1">
      <alignment horizontal="center" vertical="top" shrinkToFit="1"/>
    </xf>
    <xf numFmtId="169" fontId="34" fillId="0" borderId="36" xfId="0" applyNumberFormat="1" applyFont="1" applyBorder="1" applyAlignment="1">
      <alignment horizontal="center" vertical="top" shrinkToFit="1"/>
    </xf>
    <xf numFmtId="169" fontId="34" fillId="0" borderId="25" xfId="0" applyNumberFormat="1" applyFont="1" applyBorder="1" applyAlignment="1">
      <alignment horizontal="center" vertical="top" shrinkToFit="1"/>
    </xf>
    <xf numFmtId="169" fontId="38" fillId="0" borderId="24" xfId="0" applyNumberFormat="1" applyFont="1" applyBorder="1" applyAlignment="1">
      <alignment horizontal="center" vertical="top" shrinkToFit="1"/>
    </xf>
    <xf numFmtId="169" fontId="38" fillId="0" borderId="36" xfId="0" applyNumberFormat="1" applyFont="1" applyBorder="1" applyAlignment="1">
      <alignment horizontal="center" vertical="top" shrinkToFit="1"/>
    </xf>
    <xf numFmtId="169" fontId="38" fillId="0" borderId="25" xfId="0" applyNumberFormat="1" applyFont="1" applyBorder="1" applyAlignment="1">
      <alignment horizontal="center" vertical="top" shrinkToFit="1"/>
    </xf>
    <xf numFmtId="169" fontId="46" fillId="0" borderId="24" xfId="0" applyNumberFormat="1" applyFont="1" applyBorder="1" applyAlignment="1">
      <alignment horizontal="center" vertical="top" shrinkToFit="1"/>
    </xf>
    <xf numFmtId="169" fontId="46" fillId="0" borderId="36" xfId="0" applyNumberFormat="1" applyFont="1" applyBorder="1" applyAlignment="1">
      <alignment horizontal="center" vertical="top" shrinkToFit="1"/>
    </xf>
    <xf numFmtId="169" fontId="46" fillId="0" borderId="25" xfId="0" applyNumberFormat="1" applyFont="1" applyBorder="1" applyAlignment="1">
      <alignment horizontal="center" vertical="top" shrinkToFit="1"/>
    </xf>
    <xf numFmtId="168" fontId="45" fillId="0" borderId="24" xfId="0" applyNumberFormat="1" applyFont="1" applyBorder="1" applyAlignment="1">
      <alignment horizontal="center" vertical="top" shrinkToFit="1"/>
    </xf>
    <xf numFmtId="168" fontId="45" fillId="0" borderId="36" xfId="0" applyNumberFormat="1" applyFont="1" applyBorder="1" applyAlignment="1">
      <alignment horizontal="center" vertical="top" shrinkToFit="1"/>
    </xf>
    <xf numFmtId="168" fontId="45" fillId="0" borderId="25" xfId="0" applyNumberFormat="1" applyFont="1" applyBorder="1" applyAlignment="1">
      <alignment horizontal="center" vertical="top" shrinkToFit="1"/>
    </xf>
    <xf numFmtId="168" fontId="38" fillId="0" borderId="24" xfId="0" applyNumberFormat="1" applyFont="1" applyBorder="1" applyAlignment="1">
      <alignment horizontal="center" vertical="top" shrinkToFit="1"/>
    </xf>
    <xf numFmtId="168" fontId="38" fillId="0" borderId="36" xfId="0" applyNumberFormat="1" applyFont="1" applyBorder="1" applyAlignment="1">
      <alignment horizontal="center" vertical="top" shrinkToFit="1"/>
    </xf>
    <xf numFmtId="168" fontId="38" fillId="0" borderId="25" xfId="0" applyNumberFormat="1" applyFont="1" applyBorder="1" applyAlignment="1">
      <alignment horizontal="center" vertical="top" shrinkToFit="1"/>
    </xf>
    <xf numFmtId="168" fontId="46" fillId="0" borderId="24" xfId="0" applyNumberFormat="1" applyFont="1" applyBorder="1" applyAlignment="1">
      <alignment horizontal="center" vertical="top" shrinkToFit="1"/>
    </xf>
    <xf numFmtId="168" fontId="46" fillId="0" borderId="36" xfId="0" applyNumberFormat="1" applyFont="1" applyBorder="1" applyAlignment="1">
      <alignment horizontal="center" vertical="top" shrinkToFit="1"/>
    </xf>
    <xf numFmtId="168" fontId="46" fillId="0" borderId="25" xfId="0" applyNumberFormat="1" applyFont="1" applyBorder="1" applyAlignment="1">
      <alignment horizontal="center" vertical="top" shrinkToFit="1"/>
    </xf>
    <xf numFmtId="0" fontId="1" fillId="0" borderId="0" xfId="0" applyFont="1" applyAlignment="1">
      <alignment horizontal="left" vertical="center" wrapText="1" indent="1"/>
    </xf>
    <xf numFmtId="1" fontId="41" fillId="0" borderId="0" xfId="0" applyNumberFormat="1" applyFont="1" applyAlignment="1">
      <alignment horizontal="left" vertical="center" shrinkToFit="1"/>
    </xf>
    <xf numFmtId="0" fontId="1" fillId="0" borderId="0" xfId="0" applyFont="1" applyAlignment="1">
      <alignment horizontal="left" vertical="top" wrapText="1" indent="1"/>
    </xf>
    <xf numFmtId="167" fontId="41" fillId="0" borderId="0" xfId="0" applyNumberFormat="1" applyFont="1" applyAlignment="1">
      <alignment horizontal="left" vertical="top" shrinkToFit="1"/>
    </xf>
    <xf numFmtId="169" fontId="46" fillId="0" borderId="0" xfId="0" applyNumberFormat="1" applyFont="1" applyAlignment="1">
      <alignment horizontal="left" vertical="top" shrinkToFit="1"/>
    </xf>
    <xf numFmtId="0" fontId="43" fillId="14" borderId="37" xfId="0" applyFont="1" applyFill="1" applyBorder="1" applyAlignment="1">
      <alignment horizontal="left" vertical="center" wrapText="1" indent="3"/>
    </xf>
    <xf numFmtId="0" fontId="43" fillId="14" borderId="38" xfId="0" applyFont="1" applyFill="1" applyBorder="1" applyAlignment="1">
      <alignment horizontal="left" vertical="center" wrapText="1" indent="3"/>
    </xf>
    <xf numFmtId="0" fontId="43" fillId="14" borderId="26" xfId="0" applyFont="1" applyFill="1" applyBorder="1" applyAlignment="1">
      <alignment horizontal="left" vertical="center" wrapText="1" indent="3"/>
    </xf>
    <xf numFmtId="0" fontId="0" fillId="14" borderId="24" xfId="0" applyFill="1" applyBorder="1" applyAlignment="1">
      <alignment horizontal="center" vertical="top" wrapText="1"/>
    </xf>
    <xf numFmtId="0" fontId="0" fillId="14" borderId="36" xfId="0" applyFill="1" applyBorder="1" applyAlignment="1">
      <alignment horizontal="center" vertical="top" wrapText="1"/>
    </xf>
    <xf numFmtId="0" fontId="0" fillId="14" borderId="25" xfId="0" applyFill="1" applyBorder="1" applyAlignment="1">
      <alignment horizontal="center" vertical="top" wrapText="1"/>
    </xf>
    <xf numFmtId="170" fontId="46" fillId="0" borderId="0" xfId="0" applyNumberFormat="1" applyFont="1" applyAlignment="1">
      <alignment horizontal="left" vertical="top" shrinkToFit="1"/>
    </xf>
    <xf numFmtId="0" fontId="9"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left" wrapText="1" indent="12"/>
    </xf>
    <xf numFmtId="0" fontId="0" fillId="0" borderId="0" xfId="0" applyAlignment="1">
      <alignment horizontal="center" vertical="top" wrapText="1"/>
    </xf>
    <xf numFmtId="0" fontId="12" fillId="6" borderId="24" xfId="0" applyFont="1" applyFill="1" applyBorder="1" applyAlignment="1">
      <alignment horizontal="center" vertical="top" wrapText="1"/>
    </xf>
    <xf numFmtId="0" fontId="12" fillId="6" borderId="25" xfId="0" applyFont="1" applyFill="1" applyBorder="1" applyAlignment="1">
      <alignment horizontal="center" vertical="top" wrapText="1"/>
    </xf>
    <xf numFmtId="166" fontId="13" fillId="6" borderId="24" xfId="0" applyNumberFormat="1" applyFont="1" applyFill="1" applyBorder="1" applyAlignment="1">
      <alignment horizontal="center" vertical="top" shrinkToFit="1"/>
    </xf>
    <xf numFmtId="166" fontId="13" fillId="6" borderId="25" xfId="0" applyNumberFormat="1" applyFont="1" applyFill="1" applyBorder="1" applyAlignment="1">
      <alignment horizontal="center" vertical="top" shrinkToFit="1"/>
    </xf>
    <xf numFmtId="167" fontId="15" fillId="7" borderId="24" xfId="0" applyNumberFormat="1" applyFont="1" applyFill="1" applyBorder="1" applyAlignment="1">
      <alignment horizontal="center" vertical="top" shrinkToFit="1"/>
    </xf>
    <xf numFmtId="167" fontId="15" fillId="7" borderId="25" xfId="0" applyNumberFormat="1" applyFont="1" applyFill="1" applyBorder="1" applyAlignment="1">
      <alignment horizontal="center" vertical="top" shrinkToFit="1"/>
    </xf>
    <xf numFmtId="0" fontId="0" fillId="7" borderId="24" xfId="0" applyFill="1" applyBorder="1" applyAlignment="1">
      <alignment horizontal="left" wrapText="1"/>
    </xf>
    <xf numFmtId="0" fontId="0" fillId="7" borderId="25" xfId="0" applyFill="1" applyBorder="1" applyAlignment="1">
      <alignment horizontal="left" wrapText="1"/>
    </xf>
    <xf numFmtId="0" fontId="14" fillId="0" borderId="24" xfId="0" applyFont="1" applyBorder="1" applyAlignment="1">
      <alignment horizontal="center" vertical="top" wrapText="1"/>
    </xf>
    <xf numFmtId="0" fontId="14" fillId="0" borderId="25" xfId="0" applyFont="1" applyBorder="1" applyAlignment="1">
      <alignment horizontal="center" vertical="top" wrapText="1"/>
    </xf>
    <xf numFmtId="0" fontId="13" fillId="6" borderId="24" xfId="0" applyFont="1" applyFill="1" applyBorder="1" applyAlignment="1">
      <alignment horizontal="center" vertical="top" wrapText="1"/>
    </xf>
    <xf numFmtId="0" fontId="13" fillId="6" borderId="25" xfId="0" applyFont="1" applyFill="1" applyBorder="1" applyAlignment="1">
      <alignment horizontal="center" vertical="top" wrapText="1"/>
    </xf>
    <xf numFmtId="168" fontId="15" fillId="8" borderId="24" xfId="0" applyNumberFormat="1" applyFont="1" applyFill="1" applyBorder="1" applyAlignment="1">
      <alignment horizontal="center" vertical="top" shrinkToFit="1"/>
    </xf>
    <xf numFmtId="168" fontId="15" fillId="8" borderId="25" xfId="0" applyNumberFormat="1" applyFont="1" applyFill="1" applyBorder="1" applyAlignment="1">
      <alignment horizontal="center" vertical="top" shrinkToFit="1"/>
    </xf>
    <xf numFmtId="168" fontId="15" fillId="0" borderId="24" xfId="0" applyNumberFormat="1" applyFont="1" applyBorder="1" applyAlignment="1">
      <alignment horizontal="center" vertical="top" shrinkToFit="1"/>
    </xf>
    <xf numFmtId="168" fontId="15" fillId="0" borderId="25" xfId="0" applyNumberFormat="1" applyFont="1" applyBorder="1" applyAlignment="1">
      <alignment horizontal="center" vertical="top" shrinkToFit="1"/>
    </xf>
    <xf numFmtId="0" fontId="0" fillId="3" borderId="24" xfId="0" applyFill="1" applyBorder="1" applyAlignment="1">
      <alignment horizontal="left" wrapText="1"/>
    </xf>
    <xf numFmtId="0" fontId="0" fillId="3" borderId="25" xfId="0" applyFill="1"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169" fontId="15" fillId="0" borderId="24" xfId="0" applyNumberFormat="1" applyFont="1" applyBorder="1" applyAlignment="1">
      <alignment horizontal="center" vertical="top" shrinkToFit="1"/>
    </xf>
    <xf numFmtId="169" fontId="15" fillId="0" borderId="25" xfId="0" applyNumberFormat="1" applyFont="1" applyBorder="1" applyAlignment="1">
      <alignment horizontal="center" vertical="top" shrinkToFit="1"/>
    </xf>
    <xf numFmtId="165" fontId="0" fillId="3" borderId="24" xfId="0" applyNumberFormat="1" applyFill="1" applyBorder="1" applyAlignment="1">
      <alignment horizontal="left" wrapText="1"/>
    </xf>
    <xf numFmtId="165" fontId="0" fillId="3" borderId="25" xfId="0" applyNumberFormat="1" applyFill="1" applyBorder="1" applyAlignment="1">
      <alignment horizontal="left" wrapText="1"/>
    </xf>
    <xf numFmtId="165" fontId="15" fillId="0" borderId="24" xfId="0" applyNumberFormat="1" applyFont="1" applyBorder="1" applyAlignment="1">
      <alignment horizontal="center" vertical="top" shrinkToFit="1"/>
    </xf>
    <xf numFmtId="165" fontId="15" fillId="0" borderId="25" xfId="0" applyNumberFormat="1" applyFont="1" applyBorder="1" applyAlignment="1">
      <alignment horizontal="center" vertical="top" shrinkToFit="1"/>
    </xf>
    <xf numFmtId="169" fontId="15" fillId="3" borderId="24" xfId="0" applyNumberFormat="1" applyFont="1" applyFill="1" applyBorder="1" applyAlignment="1">
      <alignment horizontal="center" vertical="top" shrinkToFit="1"/>
    </xf>
    <xf numFmtId="169" fontId="15" fillId="3" borderId="25" xfId="0" applyNumberFormat="1" applyFont="1" applyFill="1" applyBorder="1" applyAlignment="1">
      <alignment horizontal="center" vertical="top" shrinkToFit="1"/>
    </xf>
    <xf numFmtId="0" fontId="0" fillId="0" borderId="28" xfId="0" applyBorder="1" applyAlignment="1">
      <alignment horizontal="left" vertical="top" wrapText="1"/>
    </xf>
    <xf numFmtId="0" fontId="0" fillId="0" borderId="29" xfId="0" applyBorder="1" applyAlignment="1">
      <alignment horizontal="left" vertical="top" wrapText="1"/>
    </xf>
    <xf numFmtId="165" fontId="15" fillId="0" borderId="26" xfId="0" applyNumberFormat="1" applyFont="1" applyBorder="1" applyAlignment="1">
      <alignment horizontal="center" vertical="top" shrinkToFit="1"/>
    </xf>
    <xf numFmtId="165" fontId="15" fillId="0" borderId="27" xfId="0" applyNumberFormat="1" applyFont="1" applyBorder="1" applyAlignment="1">
      <alignment horizontal="center" vertical="top" shrinkToFit="1"/>
    </xf>
    <xf numFmtId="169" fontId="19" fillId="0" borderId="24" xfId="0" applyNumberFormat="1" applyFont="1" applyBorder="1" applyAlignment="1">
      <alignment horizontal="center" vertical="top" shrinkToFit="1"/>
    </xf>
    <xf numFmtId="169" fontId="19" fillId="0" borderId="25" xfId="0" applyNumberFormat="1" applyFont="1" applyBorder="1" applyAlignment="1">
      <alignment horizontal="center" vertical="top" shrinkToFit="1"/>
    </xf>
    <xf numFmtId="169" fontId="19" fillId="8" borderId="24" xfId="0" applyNumberFormat="1" applyFont="1" applyFill="1" applyBorder="1" applyAlignment="1">
      <alignment horizontal="center" vertical="top" shrinkToFit="1"/>
    </xf>
    <xf numFmtId="169" fontId="19" fillId="8" borderId="25" xfId="0" applyNumberFormat="1" applyFont="1" applyFill="1" applyBorder="1" applyAlignment="1">
      <alignment horizontal="center" vertical="top" shrinkToFit="1"/>
    </xf>
    <xf numFmtId="0" fontId="20" fillId="12" borderId="30" xfId="0" applyFont="1" applyFill="1" applyBorder="1" applyAlignment="1">
      <alignment horizontal="center" vertical="top"/>
    </xf>
    <xf numFmtId="0" fontId="20" fillId="12" borderId="0" xfId="0" applyFont="1" applyFill="1" applyAlignment="1">
      <alignment horizontal="center" vertical="top"/>
    </xf>
    <xf numFmtId="169" fontId="19" fillId="12" borderId="24" xfId="0" applyNumberFormat="1" applyFont="1" applyFill="1" applyBorder="1" applyAlignment="1">
      <alignment horizontal="center" vertical="top" shrinkToFit="1"/>
    </xf>
    <xf numFmtId="169" fontId="19" fillId="12" borderId="25" xfId="0" applyNumberFormat="1" applyFont="1" applyFill="1" applyBorder="1" applyAlignment="1">
      <alignment horizontal="center" vertical="top" shrinkToFit="1"/>
    </xf>
    <xf numFmtId="0" fontId="21" fillId="0" borderId="0" xfId="0" applyFont="1" applyAlignment="1">
      <alignment horizontal="center" vertical="top"/>
    </xf>
    <xf numFmtId="169" fontId="19" fillId="0" borderId="0" xfId="0" applyNumberFormat="1" applyFont="1" applyAlignment="1">
      <alignment horizontal="center" vertical="top" shrinkToFit="1"/>
    </xf>
    <xf numFmtId="0" fontId="25" fillId="3" borderId="34" xfId="0" applyFont="1" applyFill="1" applyBorder="1" applyAlignment="1">
      <alignment horizontal="left" vertical="top" wrapText="1" indent="1"/>
    </xf>
    <xf numFmtId="0" fontId="25" fillId="3" borderId="35" xfId="0" applyFont="1" applyFill="1" applyBorder="1" applyAlignment="1">
      <alignment horizontal="left" vertical="top" wrapText="1" indent="1"/>
    </xf>
    <xf numFmtId="0" fontId="23" fillId="13" borderId="0" xfId="0" applyFont="1" applyFill="1" applyAlignment="1">
      <alignment horizontal="center" vertical="top" wrapText="1"/>
    </xf>
    <xf numFmtId="0" fontId="23" fillId="13" borderId="31" xfId="0" applyFont="1" applyFill="1" applyBorder="1" applyAlignment="1">
      <alignment horizontal="center" vertical="top" wrapText="1"/>
    </xf>
    <xf numFmtId="0" fontId="25" fillId="3" borderId="32" xfId="0" applyFont="1" applyFill="1" applyBorder="1" applyAlignment="1">
      <alignment horizontal="left" vertical="top" wrapText="1" indent="1"/>
    </xf>
    <xf numFmtId="0" fontId="25" fillId="3" borderId="33" xfId="0" applyFont="1" applyFill="1" applyBorder="1" applyAlignment="1">
      <alignment horizontal="left" vertical="top" wrapText="1" indent="1"/>
    </xf>
    <xf numFmtId="0" fontId="0" fillId="3" borderId="35" xfId="0" applyFill="1" applyBorder="1" applyAlignment="1">
      <alignment horizontal="left" vertical="top" wrapText="1" indent="1"/>
    </xf>
    <xf numFmtId="0" fontId="0" fillId="3" borderId="32" xfId="0" applyFill="1" applyBorder="1" applyAlignment="1">
      <alignment horizontal="left" vertical="top" wrapText="1" indent="1"/>
    </xf>
    <xf numFmtId="0" fontId="23" fillId="13" borderId="31" xfId="0" applyFont="1" applyFill="1" applyBorder="1" applyAlignment="1">
      <alignment horizontal="left" vertical="top" wrapText="1" indent="10"/>
    </xf>
    <xf numFmtId="0" fontId="23" fillId="13" borderId="0" xfId="0" applyFont="1" applyFill="1" applyAlignment="1">
      <alignment horizontal="left" vertical="top" wrapText="1" indent="10"/>
    </xf>
    <xf numFmtId="0" fontId="23" fillId="13" borderId="31" xfId="0" applyFont="1" applyFill="1" applyBorder="1" applyAlignment="1">
      <alignment horizontal="left" vertical="top" wrapText="1" indent="9"/>
    </xf>
    <xf numFmtId="0" fontId="23" fillId="13" borderId="0" xfId="0" applyFont="1" applyFill="1" applyAlignment="1">
      <alignment horizontal="left" vertical="top" wrapText="1" indent="9"/>
    </xf>
    <xf numFmtId="0" fontId="22" fillId="0" borderId="0" xfId="0" applyFont="1" applyAlignment="1">
      <alignment vertical="top" wrapText="1"/>
    </xf>
    <xf numFmtId="0" fontId="50" fillId="0" borderId="0" xfId="0" applyFont="1" applyAlignment="1">
      <alignment horizontal="center" vertical="center"/>
    </xf>
    <xf numFmtId="0" fontId="50" fillId="0" borderId="0" xfId="3" applyFont="1" applyAlignment="1">
      <alignment horizontal="center" vertical="top"/>
    </xf>
    <xf numFmtId="171" fontId="51" fillId="0" borderId="0" xfId="3" applyNumberFormat="1" applyFont="1" applyAlignment="1">
      <alignment horizontal="center" vertical="center"/>
    </xf>
    <xf numFmtId="0" fontId="52" fillId="0" borderId="0" xfId="3" applyFont="1" applyAlignment="1">
      <alignment horizontal="center" vertical="center"/>
    </xf>
    <xf numFmtId="0" fontId="60" fillId="0" borderId="0" xfId="3" applyFont="1" applyAlignment="1">
      <alignment horizontal="center"/>
    </xf>
    <xf numFmtId="0" fontId="0" fillId="8" borderId="0" xfId="0" applyFill="1" applyAlignment="1">
      <alignment horizontal="center"/>
    </xf>
    <xf numFmtId="0" fontId="1" fillId="2" borderId="3" xfId="0" applyFont="1" applyFill="1" applyBorder="1"/>
    <xf numFmtId="0" fontId="1" fillId="2" borderId="4" xfId="0" applyFont="1" applyFill="1" applyBorder="1"/>
    <xf numFmtId="0" fontId="48" fillId="0" borderId="0" xfId="0" applyFont="1" applyAlignment="1">
      <alignment horizontal="center"/>
    </xf>
    <xf numFmtId="0" fontId="4" fillId="0" borderId="0" xfId="0" applyFont="1" applyAlignment="1">
      <alignment horizontal="center"/>
    </xf>
    <xf numFmtId="0" fontId="1" fillId="20" borderId="7" xfId="0" applyFont="1" applyFill="1" applyBorder="1" applyAlignment="1">
      <alignment horizontal="center"/>
    </xf>
    <xf numFmtId="0" fontId="1" fillId="20" borderId="0" xfId="0" applyFont="1" applyFill="1" applyAlignment="1">
      <alignment horizontal="center"/>
    </xf>
    <xf numFmtId="0" fontId="1" fillId="21" borderId="95" xfId="0" applyFont="1" applyFill="1" applyBorder="1" applyAlignment="1">
      <alignment horizontal="center"/>
    </xf>
    <xf numFmtId="0" fontId="1" fillId="21" borderId="19" xfId="0" applyFont="1" applyFill="1" applyBorder="1" applyAlignment="1">
      <alignment horizontal="center"/>
    </xf>
    <xf numFmtId="0" fontId="63" fillId="8" borderId="93" xfId="0" applyFont="1" applyFill="1" applyBorder="1" applyAlignment="1">
      <alignment horizontal="center"/>
    </xf>
    <xf numFmtId="0" fontId="63" fillId="8" borderId="16" xfId="0" applyFont="1" applyFill="1" applyBorder="1" applyAlignment="1">
      <alignment horizontal="center"/>
    </xf>
    <xf numFmtId="0" fontId="63" fillId="8" borderId="17" xfId="0" applyFont="1" applyFill="1" applyBorder="1" applyAlignment="1">
      <alignment horizontal="center"/>
    </xf>
    <xf numFmtId="165" fontId="1" fillId="18" borderId="96" xfId="0" applyNumberFormat="1" applyFont="1" applyFill="1" applyBorder="1" applyAlignment="1">
      <alignment horizontal="center"/>
    </xf>
    <xf numFmtId="165" fontId="1" fillId="18" borderId="97" xfId="0" applyNumberFormat="1" applyFont="1" applyFill="1" applyBorder="1" applyAlignment="1">
      <alignment horizontal="center"/>
    </xf>
    <xf numFmtId="0" fontId="1" fillId="0" borderId="0" xfId="0" applyFont="1" applyAlignment="1">
      <alignment horizontal="center"/>
    </xf>
    <xf numFmtId="0" fontId="62" fillId="0" borderId="0" xfId="0" applyFont="1" applyAlignment="1">
      <alignment horizontal="center"/>
    </xf>
    <xf numFmtId="0" fontId="3" fillId="0" borderId="0" xfId="0" applyFont="1" applyAlignment="1">
      <alignment horizontal="center"/>
    </xf>
    <xf numFmtId="0" fontId="0" fillId="0" borderId="0" xfId="0" applyAlignment="1">
      <alignment horizontal="center"/>
    </xf>
  </cellXfs>
  <cellStyles count="4">
    <cellStyle name="Currency" xfId="2" builtinId="4"/>
    <cellStyle name="Normal" xfId="0" builtinId="0"/>
    <cellStyle name="Normal 10" xfId="3" xr:uid="{DF49F16C-37E9-4373-8094-5048516243D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457200</xdr:rowOff>
    </xdr:from>
    <xdr:ext cx="5943600" cy="4295775"/>
    <xdr:pic>
      <xdr:nvPicPr>
        <xdr:cNvPr id="2" name="image1.jpeg">
          <a:extLst>
            <a:ext uri="{FF2B5EF4-FFF2-40B4-BE49-F238E27FC236}">
              <a16:creationId xmlns:a16="http://schemas.microsoft.com/office/drawing/2014/main" id="{3485E63F-D8E3-4E20-888B-12FD7FFED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5943600" cy="4295775"/>
        </a:xfrm>
        <a:prstGeom prst="rect">
          <a:avLst/>
        </a:prstGeom>
      </xdr:spPr>
    </xdr:pic>
    <xdr:clientData/>
  </xdr:oneCellAnchor>
  <xdr:oneCellAnchor>
    <xdr:from>
      <xdr:col>0</xdr:col>
      <xdr:colOff>3809</xdr:colOff>
      <xdr:row>4</xdr:row>
      <xdr:rowOff>259079</xdr:rowOff>
    </xdr:from>
    <xdr:ext cx="1076325" cy="209550"/>
    <xdr:pic>
      <xdr:nvPicPr>
        <xdr:cNvPr id="3" name="image3.png">
          <a:extLst>
            <a:ext uri="{FF2B5EF4-FFF2-40B4-BE49-F238E27FC236}">
              <a16:creationId xmlns:a16="http://schemas.microsoft.com/office/drawing/2014/main" id="{8602F7E2-7866-4D9D-8DF9-69F4F9C678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09" y="8545829"/>
          <a:ext cx="1076325" cy="209550"/>
        </a:xfrm>
        <a:prstGeom prst="rect">
          <a:avLst/>
        </a:prstGeom>
      </xdr:spPr>
    </xdr:pic>
    <xdr:clientData/>
  </xdr:oneCellAnchor>
  <xdr:oneCellAnchor>
    <xdr:from>
      <xdr:col>2</xdr:col>
      <xdr:colOff>440474</xdr:colOff>
      <xdr:row>6</xdr:row>
      <xdr:rowOff>0</xdr:rowOff>
    </xdr:from>
    <xdr:ext cx="2105025" cy="419100"/>
    <xdr:pic>
      <xdr:nvPicPr>
        <xdr:cNvPr id="4" name="image3.png">
          <a:extLst>
            <a:ext uri="{FF2B5EF4-FFF2-40B4-BE49-F238E27FC236}">
              <a16:creationId xmlns:a16="http://schemas.microsoft.com/office/drawing/2014/main" id="{1264CD56-56DF-4A05-9C04-EEE8710160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0974" y="17981295"/>
          <a:ext cx="2105025" cy="419100"/>
        </a:xfrm>
        <a:prstGeom prst="rect">
          <a:avLst/>
        </a:prstGeom>
      </xdr:spPr>
    </xdr:pic>
    <xdr:clientData/>
  </xdr:oneCellAnchor>
  <xdr:oneCellAnchor>
    <xdr:from>
      <xdr:col>0</xdr:col>
      <xdr:colOff>0</xdr:colOff>
      <xdr:row>7</xdr:row>
      <xdr:rowOff>0</xdr:rowOff>
    </xdr:from>
    <xdr:ext cx="7040880" cy="0"/>
    <xdr:sp macro="" textlink="">
      <xdr:nvSpPr>
        <xdr:cNvPr id="5" name="Shape 6">
          <a:extLst>
            <a:ext uri="{FF2B5EF4-FFF2-40B4-BE49-F238E27FC236}">
              <a16:creationId xmlns:a16="http://schemas.microsoft.com/office/drawing/2014/main" id="{353DD0E9-E991-48EF-8A1C-B68921401D6F}"/>
            </a:ext>
          </a:extLst>
        </xdr:cNvPr>
        <xdr:cNvSpPr/>
      </xdr:nvSpPr>
      <xdr:spPr>
        <a:xfrm>
          <a:off x="0" y="24374475"/>
          <a:ext cx="7040880" cy="0"/>
        </a:xfrm>
        <a:custGeom>
          <a:avLst/>
          <a:gdLst/>
          <a:ahLst/>
          <a:cxnLst/>
          <a:rect l="0" t="0" r="0" b="0"/>
          <a:pathLst>
            <a:path w="7040880">
              <a:moveTo>
                <a:pt x="0" y="0"/>
              </a:moveTo>
              <a:lnTo>
                <a:pt x="7040880" y="0"/>
              </a:lnTo>
            </a:path>
          </a:pathLst>
        </a:custGeom>
        <a:ln w="12708">
          <a:solidFill>
            <a:srgbClr val="414141"/>
          </a:solidFill>
        </a:ln>
      </xdr:spPr>
    </xdr:sp>
    <xdr:clientData/>
  </xdr:oneCellAnchor>
  <xdr:oneCellAnchor>
    <xdr:from>
      <xdr:col>0</xdr:col>
      <xdr:colOff>0</xdr:colOff>
      <xdr:row>7</xdr:row>
      <xdr:rowOff>0</xdr:rowOff>
    </xdr:from>
    <xdr:ext cx="7040880" cy="0"/>
    <xdr:sp macro="" textlink="">
      <xdr:nvSpPr>
        <xdr:cNvPr id="6" name="Shape 7">
          <a:extLst>
            <a:ext uri="{FF2B5EF4-FFF2-40B4-BE49-F238E27FC236}">
              <a16:creationId xmlns:a16="http://schemas.microsoft.com/office/drawing/2014/main" id="{D869AA60-FC67-4D36-B26D-26EB93140F74}"/>
            </a:ext>
          </a:extLst>
        </xdr:cNvPr>
        <xdr:cNvSpPr/>
      </xdr:nvSpPr>
      <xdr:spPr>
        <a:xfrm>
          <a:off x="0" y="24374475"/>
          <a:ext cx="7040880" cy="0"/>
        </a:xfrm>
        <a:custGeom>
          <a:avLst/>
          <a:gdLst/>
          <a:ahLst/>
          <a:cxnLst/>
          <a:rect l="0" t="0" r="0" b="0"/>
          <a:pathLst>
            <a:path w="7040880">
              <a:moveTo>
                <a:pt x="0" y="0"/>
              </a:moveTo>
              <a:lnTo>
                <a:pt x="7040886" y="0"/>
              </a:lnTo>
            </a:path>
          </a:pathLst>
        </a:custGeom>
        <a:ln w="12708">
          <a:solidFill>
            <a:srgbClr val="414141"/>
          </a:solidFill>
        </a:ln>
      </xdr:spPr>
    </xdr:sp>
    <xdr:clientData/>
  </xdr:oneCellAnchor>
  <xdr:oneCellAnchor>
    <xdr:from>
      <xdr:col>0</xdr:col>
      <xdr:colOff>0</xdr:colOff>
      <xdr:row>7</xdr:row>
      <xdr:rowOff>238964</xdr:rowOff>
    </xdr:from>
    <xdr:ext cx="7006590" cy="0"/>
    <xdr:sp macro="" textlink="">
      <xdr:nvSpPr>
        <xdr:cNvPr id="7" name="Shape 8">
          <a:extLst>
            <a:ext uri="{FF2B5EF4-FFF2-40B4-BE49-F238E27FC236}">
              <a16:creationId xmlns:a16="http://schemas.microsoft.com/office/drawing/2014/main" id="{D92B9CEA-6845-43D2-B3EA-BD2FB8DFD0A6}"/>
            </a:ext>
          </a:extLst>
        </xdr:cNvPr>
        <xdr:cNvSpPr/>
      </xdr:nvSpPr>
      <xdr:spPr>
        <a:xfrm>
          <a:off x="0" y="24613439"/>
          <a:ext cx="7006590" cy="0"/>
        </a:xfrm>
        <a:custGeom>
          <a:avLst/>
          <a:gdLst/>
          <a:ahLst/>
          <a:cxnLst/>
          <a:rect l="0" t="0" r="0" b="0"/>
          <a:pathLst>
            <a:path w="7006590">
              <a:moveTo>
                <a:pt x="0" y="0"/>
              </a:moveTo>
              <a:lnTo>
                <a:pt x="7005971" y="0"/>
              </a:lnTo>
            </a:path>
          </a:pathLst>
        </a:custGeom>
        <a:ln w="12708">
          <a:solidFill>
            <a:srgbClr val="414141"/>
          </a:solidFill>
        </a:ln>
      </xdr:spPr>
    </xdr:sp>
    <xdr:clientData/>
  </xdr:oneCellAnchor>
  <xdr:oneCellAnchor>
    <xdr:from>
      <xdr:col>2</xdr:col>
      <xdr:colOff>129540</xdr:colOff>
      <xdr:row>69</xdr:row>
      <xdr:rowOff>6354</xdr:rowOff>
    </xdr:from>
    <xdr:ext cx="7040880" cy="0"/>
    <xdr:sp macro="" textlink="">
      <xdr:nvSpPr>
        <xdr:cNvPr id="8" name="Shape 9">
          <a:extLst>
            <a:ext uri="{FF2B5EF4-FFF2-40B4-BE49-F238E27FC236}">
              <a16:creationId xmlns:a16="http://schemas.microsoft.com/office/drawing/2014/main" id="{C9405669-A790-48ED-98AF-6D5A7E52DB1B}"/>
            </a:ext>
          </a:extLst>
        </xdr:cNvPr>
        <xdr:cNvSpPr/>
      </xdr:nvSpPr>
      <xdr:spPr>
        <a:xfrm>
          <a:off x="320040" y="38382579"/>
          <a:ext cx="7040880" cy="0"/>
        </a:xfrm>
        <a:custGeom>
          <a:avLst/>
          <a:gdLst/>
          <a:ahLst/>
          <a:cxnLst/>
          <a:rect l="0" t="0" r="0" b="0"/>
          <a:pathLst>
            <a:path w="7040880">
              <a:moveTo>
                <a:pt x="0" y="0"/>
              </a:moveTo>
              <a:lnTo>
                <a:pt x="7040880" y="0"/>
              </a:lnTo>
            </a:path>
          </a:pathLst>
        </a:custGeom>
        <a:ln w="12708">
          <a:solidFill>
            <a:srgbClr val="414141"/>
          </a:solidFill>
        </a:ln>
      </xdr:spPr>
    </xdr:sp>
    <xdr:clientData/>
  </xdr:oneCellAnchor>
  <xdr:oneCellAnchor>
    <xdr:from>
      <xdr:col>2</xdr:col>
      <xdr:colOff>129540</xdr:colOff>
      <xdr:row>83</xdr:row>
      <xdr:rowOff>0</xdr:rowOff>
    </xdr:from>
    <xdr:ext cx="7040880" cy="0"/>
    <xdr:sp macro="" textlink="">
      <xdr:nvSpPr>
        <xdr:cNvPr id="9" name="Shape 10">
          <a:extLst>
            <a:ext uri="{FF2B5EF4-FFF2-40B4-BE49-F238E27FC236}">
              <a16:creationId xmlns:a16="http://schemas.microsoft.com/office/drawing/2014/main" id="{D13BBFAD-FC9A-4DA6-8719-785958399CB2}"/>
            </a:ext>
          </a:extLst>
        </xdr:cNvPr>
        <xdr:cNvSpPr/>
      </xdr:nvSpPr>
      <xdr:spPr>
        <a:xfrm>
          <a:off x="320040" y="42125902"/>
          <a:ext cx="7040880" cy="0"/>
        </a:xfrm>
        <a:custGeom>
          <a:avLst/>
          <a:gdLst/>
          <a:ahLst/>
          <a:cxnLst/>
          <a:rect l="0" t="0" r="0" b="0"/>
          <a:pathLst>
            <a:path w="7040880">
              <a:moveTo>
                <a:pt x="0" y="0"/>
              </a:moveTo>
              <a:lnTo>
                <a:pt x="7040880" y="0"/>
              </a:lnTo>
            </a:path>
          </a:pathLst>
        </a:custGeom>
        <a:ln w="12708">
          <a:solidFill>
            <a:srgbClr val="414141"/>
          </a:solidFill>
        </a:ln>
      </xdr:spPr>
    </xdr:sp>
    <xdr:clientData/>
  </xdr:oneCellAnchor>
  <xdr:oneCellAnchor>
    <xdr:from>
      <xdr:col>7</xdr:col>
      <xdr:colOff>27520</xdr:colOff>
      <xdr:row>84</xdr:row>
      <xdr:rowOff>0</xdr:rowOff>
    </xdr:from>
    <xdr:ext cx="731520" cy="12700"/>
    <xdr:sp macro="" textlink="">
      <xdr:nvSpPr>
        <xdr:cNvPr id="10" name="Shape 11">
          <a:extLst>
            <a:ext uri="{FF2B5EF4-FFF2-40B4-BE49-F238E27FC236}">
              <a16:creationId xmlns:a16="http://schemas.microsoft.com/office/drawing/2014/main" id="{3B658C01-7E87-4C9E-8CC0-9163186F2824}"/>
            </a:ext>
          </a:extLst>
        </xdr:cNvPr>
        <xdr:cNvSpPr/>
      </xdr:nvSpPr>
      <xdr:spPr>
        <a:xfrm>
          <a:off x="1199095" y="62684025"/>
          <a:ext cx="731520" cy="12700"/>
        </a:xfrm>
        <a:custGeom>
          <a:avLst/>
          <a:gdLst/>
          <a:ahLst/>
          <a:cxnLst/>
          <a:rect l="0" t="0" r="0" b="0"/>
          <a:pathLst>
            <a:path w="731520" h="12700">
              <a:moveTo>
                <a:pt x="731519" y="12700"/>
              </a:moveTo>
              <a:lnTo>
                <a:pt x="0" y="12700"/>
              </a:lnTo>
              <a:lnTo>
                <a:pt x="0" y="0"/>
              </a:lnTo>
              <a:lnTo>
                <a:pt x="731519" y="0"/>
              </a:lnTo>
              <a:lnTo>
                <a:pt x="731519" y="12700"/>
              </a:lnTo>
              <a:close/>
            </a:path>
          </a:pathLst>
        </a:custGeom>
        <a:solidFill>
          <a:srgbClr val="000000"/>
        </a:solidFill>
      </xdr:spPr>
    </xdr:sp>
    <xdr:clientData/>
  </xdr:oneCellAnchor>
  <xdr:oneCellAnchor>
    <xdr:from>
      <xdr:col>7</xdr:col>
      <xdr:colOff>27520</xdr:colOff>
      <xdr:row>84</xdr:row>
      <xdr:rowOff>0</xdr:rowOff>
    </xdr:from>
    <xdr:ext cx="731520" cy="12700"/>
    <xdr:sp macro="" textlink="">
      <xdr:nvSpPr>
        <xdr:cNvPr id="11" name="Shape 12">
          <a:extLst>
            <a:ext uri="{FF2B5EF4-FFF2-40B4-BE49-F238E27FC236}">
              <a16:creationId xmlns:a16="http://schemas.microsoft.com/office/drawing/2014/main" id="{A86DB7B6-BE52-489B-A19A-9EF1FEB57C80}"/>
            </a:ext>
          </a:extLst>
        </xdr:cNvPr>
        <xdr:cNvSpPr/>
      </xdr:nvSpPr>
      <xdr:spPr>
        <a:xfrm>
          <a:off x="1199095" y="62684025"/>
          <a:ext cx="731520" cy="12700"/>
        </a:xfrm>
        <a:custGeom>
          <a:avLst/>
          <a:gdLst/>
          <a:ahLst/>
          <a:cxnLst/>
          <a:rect l="0" t="0" r="0" b="0"/>
          <a:pathLst>
            <a:path w="731520" h="12700">
              <a:moveTo>
                <a:pt x="731519" y="12700"/>
              </a:moveTo>
              <a:lnTo>
                <a:pt x="0" y="12700"/>
              </a:lnTo>
              <a:lnTo>
                <a:pt x="0" y="0"/>
              </a:lnTo>
              <a:lnTo>
                <a:pt x="731519" y="0"/>
              </a:lnTo>
              <a:lnTo>
                <a:pt x="731519" y="12700"/>
              </a:lnTo>
              <a:close/>
            </a:path>
          </a:pathLst>
        </a:custGeom>
        <a:solidFill>
          <a:srgbClr val="000000"/>
        </a:solidFill>
      </xdr:spPr>
    </xdr:sp>
    <xdr:clientData/>
  </xdr:oneCellAnchor>
  <xdr:oneCellAnchor>
    <xdr:from>
      <xdr:col>1</xdr:col>
      <xdr:colOff>101375</xdr:colOff>
      <xdr:row>84</xdr:row>
      <xdr:rowOff>0</xdr:rowOff>
    </xdr:from>
    <xdr:ext cx="6797040" cy="0"/>
    <xdr:sp macro="" textlink="">
      <xdr:nvSpPr>
        <xdr:cNvPr id="12" name="Shape 13">
          <a:extLst>
            <a:ext uri="{FF2B5EF4-FFF2-40B4-BE49-F238E27FC236}">
              <a16:creationId xmlns:a16="http://schemas.microsoft.com/office/drawing/2014/main" id="{83047D25-61C0-43F5-A6C5-5C07645986FE}"/>
            </a:ext>
          </a:extLst>
        </xdr:cNvPr>
        <xdr:cNvSpPr/>
      </xdr:nvSpPr>
      <xdr:spPr>
        <a:xfrm>
          <a:off x="168050" y="62684025"/>
          <a:ext cx="6797040" cy="0"/>
        </a:xfrm>
        <a:custGeom>
          <a:avLst/>
          <a:gdLst/>
          <a:ahLst/>
          <a:cxnLst/>
          <a:rect l="0" t="0" r="0" b="0"/>
          <a:pathLst>
            <a:path w="6797040">
              <a:moveTo>
                <a:pt x="0" y="0"/>
              </a:moveTo>
              <a:lnTo>
                <a:pt x="6796800" y="0"/>
              </a:lnTo>
            </a:path>
          </a:pathLst>
        </a:custGeom>
        <a:ln w="19044">
          <a:solidFill>
            <a:srgbClr val="414141"/>
          </a:solidFill>
        </a:ln>
      </xdr:spPr>
    </xdr:sp>
    <xdr:clientData/>
  </xdr:oneCellAnchor>
  <xdr:oneCellAnchor>
    <xdr:from>
      <xdr:col>1</xdr:col>
      <xdr:colOff>91723</xdr:colOff>
      <xdr:row>84</xdr:row>
      <xdr:rowOff>0</xdr:rowOff>
    </xdr:from>
    <xdr:ext cx="6797040" cy="0"/>
    <xdr:sp macro="" textlink="">
      <xdr:nvSpPr>
        <xdr:cNvPr id="13" name="Shape 14">
          <a:extLst>
            <a:ext uri="{FF2B5EF4-FFF2-40B4-BE49-F238E27FC236}">
              <a16:creationId xmlns:a16="http://schemas.microsoft.com/office/drawing/2014/main" id="{024CC512-D68F-4B05-BBB2-32C3A0DED095}"/>
            </a:ext>
          </a:extLst>
        </xdr:cNvPr>
        <xdr:cNvSpPr/>
      </xdr:nvSpPr>
      <xdr:spPr>
        <a:xfrm>
          <a:off x="158398" y="62684025"/>
          <a:ext cx="6797040" cy="0"/>
        </a:xfrm>
        <a:custGeom>
          <a:avLst/>
          <a:gdLst/>
          <a:ahLst/>
          <a:cxnLst/>
          <a:rect l="0" t="0" r="0" b="0"/>
          <a:pathLst>
            <a:path w="6797040">
              <a:moveTo>
                <a:pt x="0" y="0"/>
              </a:moveTo>
              <a:lnTo>
                <a:pt x="6796800" y="0"/>
              </a:lnTo>
            </a:path>
          </a:pathLst>
        </a:custGeom>
        <a:ln w="19044">
          <a:solidFill>
            <a:srgbClr val="414141"/>
          </a:solidFill>
        </a:ln>
      </xdr:spPr>
    </xdr:sp>
    <xdr:clientData/>
  </xdr:oneCellAnchor>
  <xdr:oneCellAnchor>
    <xdr:from>
      <xdr:col>1</xdr:col>
      <xdr:colOff>91723</xdr:colOff>
      <xdr:row>84</xdr:row>
      <xdr:rowOff>0</xdr:rowOff>
    </xdr:from>
    <xdr:ext cx="6797040" cy="0"/>
    <xdr:sp macro="" textlink="">
      <xdr:nvSpPr>
        <xdr:cNvPr id="14" name="Shape 15">
          <a:extLst>
            <a:ext uri="{FF2B5EF4-FFF2-40B4-BE49-F238E27FC236}">
              <a16:creationId xmlns:a16="http://schemas.microsoft.com/office/drawing/2014/main" id="{F084BB5E-E777-4170-B515-229B8A75CF5F}"/>
            </a:ext>
          </a:extLst>
        </xdr:cNvPr>
        <xdr:cNvSpPr/>
      </xdr:nvSpPr>
      <xdr:spPr>
        <a:xfrm>
          <a:off x="158398" y="62684025"/>
          <a:ext cx="6797040" cy="0"/>
        </a:xfrm>
        <a:custGeom>
          <a:avLst/>
          <a:gdLst/>
          <a:ahLst/>
          <a:cxnLst/>
          <a:rect l="0" t="0" r="0" b="0"/>
          <a:pathLst>
            <a:path w="6797040">
              <a:moveTo>
                <a:pt x="0" y="0"/>
              </a:moveTo>
              <a:lnTo>
                <a:pt x="6796805" y="0"/>
              </a:lnTo>
            </a:path>
          </a:pathLst>
        </a:custGeom>
        <a:ln w="19044">
          <a:solidFill>
            <a:srgbClr val="414141"/>
          </a:solidFill>
        </a:ln>
      </xdr:spPr>
    </xdr:sp>
    <xdr:clientData/>
  </xdr:oneCellAnchor>
  <xdr:oneCellAnchor>
    <xdr:from>
      <xdr:col>23</xdr:col>
      <xdr:colOff>104775</xdr:colOff>
      <xdr:row>84</xdr:row>
      <xdr:rowOff>0</xdr:rowOff>
    </xdr:from>
    <xdr:ext cx="1076325" cy="209550"/>
    <xdr:pic>
      <xdr:nvPicPr>
        <xdr:cNvPr id="15" name="image3.png">
          <a:extLst>
            <a:ext uri="{FF2B5EF4-FFF2-40B4-BE49-F238E27FC236}">
              <a16:creationId xmlns:a16="http://schemas.microsoft.com/office/drawing/2014/main" id="{1B8C1951-4DFC-4923-96DC-369D1B359F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9950" y="62684025"/>
          <a:ext cx="1076325" cy="209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210210</xdr:colOff>
      <xdr:row>0</xdr:row>
      <xdr:rowOff>1188823</xdr:rowOff>
    </xdr:to>
    <xdr:pic>
      <xdr:nvPicPr>
        <xdr:cNvPr id="3" name="Picture 2">
          <a:extLst>
            <a:ext uri="{FF2B5EF4-FFF2-40B4-BE49-F238E27FC236}">
              <a16:creationId xmlns:a16="http://schemas.microsoft.com/office/drawing/2014/main" id="{29E5451C-7AF3-4E59-A8E5-1E6928477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20660" cy="1188823"/>
        </a:xfrm>
        <a:prstGeom prst="rect">
          <a:avLst/>
        </a:prstGeom>
      </xdr:spPr>
    </xdr:pic>
    <xdr:clientData/>
  </xdr:twoCellAnchor>
  <xdr:oneCellAnchor>
    <xdr:from>
      <xdr:col>0</xdr:col>
      <xdr:colOff>0</xdr:colOff>
      <xdr:row>2</xdr:row>
      <xdr:rowOff>192532</xdr:rowOff>
    </xdr:from>
    <xdr:ext cx="7084059" cy="0"/>
    <xdr:sp macro="" textlink="">
      <xdr:nvSpPr>
        <xdr:cNvPr id="4" name="Shape 2">
          <a:extLst>
            <a:ext uri="{FF2B5EF4-FFF2-40B4-BE49-F238E27FC236}">
              <a16:creationId xmlns:a16="http://schemas.microsoft.com/office/drawing/2014/main" id="{E9E074C2-5D44-4E2B-B350-B19052B3C4A4}"/>
            </a:ext>
          </a:extLst>
        </xdr:cNvPr>
        <xdr:cNvSpPr/>
      </xdr:nvSpPr>
      <xdr:spPr>
        <a:xfrm>
          <a:off x="0" y="3602482"/>
          <a:ext cx="7084059" cy="0"/>
        </a:xfrm>
        <a:custGeom>
          <a:avLst/>
          <a:gdLst/>
          <a:ahLst/>
          <a:cxnLst/>
          <a:rect l="0" t="0" r="0" b="0"/>
          <a:pathLst>
            <a:path w="7084059">
              <a:moveTo>
                <a:pt x="0" y="0"/>
              </a:moveTo>
              <a:lnTo>
                <a:pt x="7084059" y="0"/>
              </a:lnTo>
            </a:path>
          </a:pathLst>
        </a:custGeom>
        <a:ln w="6350">
          <a:solidFill>
            <a:srgbClr val="993333"/>
          </a:solidFill>
        </a:ln>
      </xdr:spPr>
    </xdr:sp>
    <xdr:clientData/>
  </xdr:oneCellAnchor>
  <xdr:oneCellAnchor>
    <xdr:from>
      <xdr:col>1</xdr:col>
      <xdr:colOff>38248</xdr:colOff>
      <xdr:row>4</xdr:row>
      <xdr:rowOff>3131</xdr:rowOff>
    </xdr:from>
    <xdr:ext cx="1351466" cy="56087"/>
    <xdr:pic>
      <xdr:nvPicPr>
        <xdr:cNvPr id="5" name="image3.png">
          <a:extLst>
            <a:ext uri="{FF2B5EF4-FFF2-40B4-BE49-F238E27FC236}">
              <a16:creationId xmlns:a16="http://schemas.microsoft.com/office/drawing/2014/main" id="{98AB6921-4105-46FC-946F-F0F92A5540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623" y="4146506"/>
          <a:ext cx="1351466" cy="56087"/>
        </a:xfrm>
        <a:prstGeom prst="rect">
          <a:avLst/>
        </a:prstGeom>
      </xdr:spPr>
    </xdr:pic>
    <xdr:clientData/>
  </xdr:oneCellAnchor>
  <xdr:oneCellAnchor>
    <xdr:from>
      <xdr:col>0</xdr:col>
      <xdr:colOff>1</xdr:colOff>
      <xdr:row>60</xdr:row>
      <xdr:rowOff>810769</xdr:rowOff>
    </xdr:from>
    <xdr:ext cx="6909288" cy="45719"/>
    <xdr:sp macro="" textlink="">
      <xdr:nvSpPr>
        <xdr:cNvPr id="6" name="Shape 7">
          <a:extLst>
            <a:ext uri="{FF2B5EF4-FFF2-40B4-BE49-F238E27FC236}">
              <a16:creationId xmlns:a16="http://schemas.microsoft.com/office/drawing/2014/main" id="{F806463B-6BF8-4D08-94F9-6804D63B4FD8}"/>
            </a:ext>
          </a:extLst>
        </xdr:cNvPr>
        <xdr:cNvSpPr/>
      </xdr:nvSpPr>
      <xdr:spPr>
        <a:xfrm flipV="1">
          <a:off x="1" y="11393044"/>
          <a:ext cx="6909288" cy="45719"/>
        </a:xfrm>
        <a:custGeom>
          <a:avLst/>
          <a:gdLst/>
          <a:ahLst/>
          <a:cxnLst/>
          <a:rect l="0" t="0" r="0" b="0"/>
          <a:pathLst>
            <a:path w="7757159" h="45720">
              <a:moveTo>
                <a:pt x="7757159" y="0"/>
              </a:moveTo>
              <a:lnTo>
                <a:pt x="0" y="0"/>
              </a:lnTo>
              <a:lnTo>
                <a:pt x="0" y="45720"/>
              </a:lnTo>
              <a:lnTo>
                <a:pt x="7757159" y="45720"/>
              </a:lnTo>
              <a:lnTo>
                <a:pt x="7757159" y="0"/>
              </a:lnTo>
              <a:close/>
            </a:path>
          </a:pathLst>
        </a:custGeom>
        <a:solidFill>
          <a:schemeClr val="accent1">
            <a:lumMod val="60000"/>
            <a:lumOff val="40000"/>
          </a:schemeClr>
        </a:solidFill>
      </xdr:spPr>
    </xdr:sp>
    <xdr:clientData/>
  </xdr:oneCellAnchor>
  <xdr:oneCellAnchor>
    <xdr:from>
      <xdr:col>0</xdr:col>
      <xdr:colOff>16544</xdr:colOff>
      <xdr:row>82</xdr:row>
      <xdr:rowOff>691388</xdr:rowOff>
    </xdr:from>
    <xdr:ext cx="7757159" cy="45720"/>
    <xdr:sp macro="" textlink="">
      <xdr:nvSpPr>
        <xdr:cNvPr id="7" name="Shape 8">
          <a:extLst>
            <a:ext uri="{FF2B5EF4-FFF2-40B4-BE49-F238E27FC236}">
              <a16:creationId xmlns:a16="http://schemas.microsoft.com/office/drawing/2014/main" id="{4E3DAF4A-34E0-4F0D-8B1A-54031544B4BE}"/>
            </a:ext>
          </a:extLst>
        </xdr:cNvPr>
        <xdr:cNvSpPr/>
      </xdr:nvSpPr>
      <xdr:spPr>
        <a:xfrm>
          <a:off x="16544" y="16007588"/>
          <a:ext cx="7757159" cy="45720"/>
        </a:xfrm>
        <a:custGeom>
          <a:avLst/>
          <a:gdLst/>
          <a:ahLst/>
          <a:cxnLst/>
          <a:rect l="0" t="0" r="0" b="0"/>
          <a:pathLst>
            <a:path w="7757159" h="45720">
              <a:moveTo>
                <a:pt x="7757159" y="0"/>
              </a:moveTo>
              <a:lnTo>
                <a:pt x="0" y="0"/>
              </a:lnTo>
              <a:lnTo>
                <a:pt x="0" y="45720"/>
              </a:lnTo>
              <a:lnTo>
                <a:pt x="7757159" y="45720"/>
              </a:lnTo>
              <a:lnTo>
                <a:pt x="7757159" y="0"/>
              </a:lnTo>
              <a:close/>
            </a:path>
          </a:pathLst>
        </a:custGeom>
        <a:solidFill>
          <a:schemeClr val="accent1">
            <a:lumMod val="60000"/>
            <a:lumOff val="40000"/>
          </a:schemeClr>
        </a:solidFill>
      </xdr:spPr>
    </xdr:sp>
    <xdr:clientData/>
  </xdr:oneCellAnchor>
  <xdr:twoCellAnchor editAs="oneCell">
    <xdr:from>
      <xdr:col>0</xdr:col>
      <xdr:colOff>0</xdr:colOff>
      <xdr:row>0</xdr:row>
      <xdr:rowOff>0</xdr:rowOff>
    </xdr:from>
    <xdr:to>
      <xdr:col>8</xdr:col>
      <xdr:colOff>198487</xdr:colOff>
      <xdr:row>0</xdr:row>
      <xdr:rowOff>1188823</xdr:rowOff>
    </xdr:to>
    <xdr:pic>
      <xdr:nvPicPr>
        <xdr:cNvPr id="8" name="Picture 7">
          <a:extLst>
            <a:ext uri="{FF2B5EF4-FFF2-40B4-BE49-F238E27FC236}">
              <a16:creationId xmlns:a16="http://schemas.microsoft.com/office/drawing/2014/main" id="{C08D1A53-7E42-47BF-8713-2F1A58CF7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8937" cy="1188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balliance-my.sharepoint.com/personal/lpaparello_thecorporatebenefitsalliance_com/Documents/CBAlliance/Prospects/Jewish%20Family%20Center/PV%20Discount%20estimnate/Holly%20Mgt%20Group%20SProVision%20Savings%20Report-20240808.xlsx" TargetMode="External"/><Relationship Id="rId2" Type="http://schemas.microsoft.com/office/2019/04/relationships/externalLinkLongPath" Target="https://outlook.office.com/owa/wopi/files/17bb27dd-9114-4535-8d1e-77834342f476@thecorporatebenefitsalliance.com/AAMkADE3YmIyN2RkLTkxMTQtNDUzNS04ZDFlLTc3ODM0MzQyZjQ3NgBGAAAAAACX7huoDC.PR7QHVMWTwTJzBwA6P0vdhVBTSaJyTRrrEL4-AAAAAAEJAAA6P0vdhVBTSaJyTRrrEL4-AAIZfKd.AAABEgAQADS104tBZoRDh6O9-9j0fa8=_s5ftxMLN3AgBAQAAAAA=/WOPIServiceId_FP_EXCHANGE_ORGID/WOPIUserId_c510127f-1475-4776-9b77-3c8b71a17b4c/Holly%20Mgt%20Group%20SProVision%20Savings%20Report-20240808.xlsx?434CBC1B" TargetMode="External"/><Relationship Id="rId1" Type="http://schemas.openxmlformats.org/officeDocument/2006/relationships/externalLinkPath" Target="file:///\\434CBC1B\Holly%20Mgt%20Group%20SProVision%20Savings%20Report-202408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P Savings Report"/>
      <sheetName val="Claims"/>
    </sheetNames>
    <sheetDataSet>
      <sheetData sheetId="0"/>
      <sheetData sheetId="1">
        <row r="1">
          <cell r="K1" t="str">
            <v>Total Charges</v>
          </cell>
          <cell r="L1" t="str">
            <v>Total Network Allowed</v>
          </cell>
          <cell r="M1" t="str">
            <v>SPP Max Allowable</v>
          </cell>
        </row>
        <row r="2">
          <cell r="K2">
            <v>22</v>
          </cell>
          <cell r="L2">
            <v>20.399999999999999</v>
          </cell>
          <cell r="M2">
            <v>12.92</v>
          </cell>
          <cell r="O2">
            <v>11</v>
          </cell>
        </row>
        <row r="3">
          <cell r="K3">
            <v>1780</v>
          </cell>
          <cell r="L3">
            <v>1780</v>
          </cell>
          <cell r="M3">
            <v>510.83</v>
          </cell>
          <cell r="O3">
            <v>12</v>
          </cell>
        </row>
        <row r="4">
          <cell r="K4">
            <v>621</v>
          </cell>
          <cell r="L4">
            <v>472.77</v>
          </cell>
          <cell r="M4">
            <v>211.4</v>
          </cell>
          <cell r="O4">
            <v>12</v>
          </cell>
        </row>
        <row r="5">
          <cell r="K5">
            <v>195.48</v>
          </cell>
          <cell r="L5">
            <v>54.92</v>
          </cell>
          <cell r="M5">
            <v>50.85</v>
          </cell>
          <cell r="O5">
            <v>12</v>
          </cell>
        </row>
        <row r="6">
          <cell r="K6">
            <v>2405.5700000000002</v>
          </cell>
          <cell r="L6">
            <v>1275.05</v>
          </cell>
          <cell r="M6">
            <v>366.38</v>
          </cell>
          <cell r="O6">
            <v>12</v>
          </cell>
        </row>
        <row r="7">
          <cell r="K7">
            <v>450</v>
          </cell>
          <cell r="L7">
            <v>250</v>
          </cell>
          <cell r="M7">
            <v>133.99</v>
          </cell>
          <cell r="O7">
            <v>12</v>
          </cell>
        </row>
        <row r="8">
          <cell r="K8">
            <v>1021</v>
          </cell>
          <cell r="L8">
            <v>288.89999999999998</v>
          </cell>
          <cell r="M8">
            <v>180.29</v>
          </cell>
          <cell r="O8">
            <v>12</v>
          </cell>
        </row>
        <row r="9">
          <cell r="K9">
            <v>815</v>
          </cell>
          <cell r="L9">
            <v>418.5</v>
          </cell>
          <cell r="M9">
            <v>180.35</v>
          </cell>
          <cell r="O9">
            <v>12</v>
          </cell>
        </row>
        <row r="10">
          <cell r="K10">
            <v>713</v>
          </cell>
          <cell r="L10">
            <v>316.81</v>
          </cell>
          <cell r="M10">
            <v>271.39999999999998</v>
          </cell>
          <cell r="O10">
            <v>12</v>
          </cell>
        </row>
        <row r="11">
          <cell r="K11">
            <v>80</v>
          </cell>
          <cell r="L11">
            <v>62.08</v>
          </cell>
          <cell r="M11">
            <v>53.99</v>
          </cell>
          <cell r="O11">
            <v>12</v>
          </cell>
        </row>
        <row r="12">
          <cell r="K12">
            <v>1217</v>
          </cell>
          <cell r="L12">
            <v>839.68</v>
          </cell>
          <cell r="M12">
            <v>338.07</v>
          </cell>
          <cell r="O12">
            <v>12</v>
          </cell>
        </row>
        <row r="13">
          <cell r="K13">
            <v>86</v>
          </cell>
          <cell r="L13">
            <v>72.739999999999995</v>
          </cell>
          <cell r="M13">
            <v>44.34</v>
          </cell>
          <cell r="O13">
            <v>12</v>
          </cell>
        </row>
        <row r="14">
          <cell r="K14">
            <v>46</v>
          </cell>
          <cell r="L14">
            <v>13.65</v>
          </cell>
          <cell r="M14">
            <v>11.91</v>
          </cell>
          <cell r="O14">
            <v>12</v>
          </cell>
        </row>
        <row r="15">
          <cell r="K15">
            <v>267</v>
          </cell>
          <cell r="L15">
            <v>234.24</v>
          </cell>
          <cell r="M15">
            <v>181.58</v>
          </cell>
          <cell r="O15">
            <v>12</v>
          </cell>
        </row>
        <row r="16">
          <cell r="K16">
            <v>7386.32</v>
          </cell>
          <cell r="L16">
            <v>3512.98</v>
          </cell>
          <cell r="M16">
            <v>973.6</v>
          </cell>
          <cell r="O16">
            <v>12</v>
          </cell>
        </row>
        <row r="17">
          <cell r="K17">
            <v>48633</v>
          </cell>
          <cell r="L17">
            <v>5364</v>
          </cell>
          <cell r="M17">
            <v>1813.39</v>
          </cell>
          <cell r="O17">
            <v>12</v>
          </cell>
        </row>
        <row r="18">
          <cell r="K18">
            <v>1107</v>
          </cell>
          <cell r="L18">
            <v>351.92</v>
          </cell>
          <cell r="M18">
            <v>260.83999999999997</v>
          </cell>
          <cell r="O18">
            <v>12</v>
          </cell>
        </row>
        <row r="19">
          <cell r="K19">
            <v>2307.16</v>
          </cell>
          <cell r="L19">
            <v>1234.27</v>
          </cell>
          <cell r="M19">
            <v>550.5</v>
          </cell>
          <cell r="O19">
            <v>12</v>
          </cell>
        </row>
        <row r="20">
          <cell r="K20">
            <v>600</v>
          </cell>
          <cell r="L20">
            <v>420</v>
          </cell>
          <cell r="M20">
            <v>185.58</v>
          </cell>
          <cell r="O20">
            <v>12</v>
          </cell>
        </row>
        <row r="21">
          <cell r="K21">
            <v>450</v>
          </cell>
          <cell r="L21">
            <v>250</v>
          </cell>
          <cell r="M21">
            <v>76</v>
          </cell>
          <cell r="O21">
            <v>12</v>
          </cell>
        </row>
        <row r="22">
          <cell r="K22">
            <v>1186</v>
          </cell>
          <cell r="L22">
            <v>566.53</v>
          </cell>
          <cell r="M22">
            <v>323.77999999999997</v>
          </cell>
          <cell r="O22">
            <v>12</v>
          </cell>
        </row>
        <row r="23">
          <cell r="K23">
            <v>3200</v>
          </cell>
          <cell r="L23">
            <v>2072.81</v>
          </cell>
          <cell r="M23">
            <v>722.52</v>
          </cell>
          <cell r="O23">
            <v>12</v>
          </cell>
        </row>
        <row r="24">
          <cell r="K24">
            <v>33836.85</v>
          </cell>
          <cell r="L24">
            <v>19300.669999999998</v>
          </cell>
          <cell r="M24">
            <v>4130.0200000000004</v>
          </cell>
          <cell r="O24">
            <v>12</v>
          </cell>
        </row>
        <row r="25">
          <cell r="K25">
            <v>1417</v>
          </cell>
          <cell r="L25">
            <v>185.27</v>
          </cell>
          <cell r="M25">
            <v>138.79</v>
          </cell>
          <cell r="O25">
            <v>12</v>
          </cell>
        </row>
        <row r="26">
          <cell r="K26">
            <v>521</v>
          </cell>
          <cell r="L26">
            <v>76.25</v>
          </cell>
          <cell r="M26">
            <v>55.93</v>
          </cell>
          <cell r="O26">
            <v>12</v>
          </cell>
        </row>
        <row r="27">
          <cell r="K27">
            <v>68.67</v>
          </cell>
          <cell r="L27">
            <v>50.02</v>
          </cell>
          <cell r="M27">
            <v>17.940000000000001</v>
          </cell>
          <cell r="O27">
            <v>12</v>
          </cell>
        </row>
        <row r="28">
          <cell r="K28">
            <v>297</v>
          </cell>
          <cell r="L28">
            <v>297</v>
          </cell>
          <cell r="M28">
            <v>196.8</v>
          </cell>
          <cell r="O28">
            <v>12</v>
          </cell>
        </row>
        <row r="29">
          <cell r="K29">
            <v>655</v>
          </cell>
          <cell r="L29">
            <v>349.25</v>
          </cell>
          <cell r="M29">
            <v>90.63</v>
          </cell>
          <cell r="O29">
            <v>12</v>
          </cell>
        </row>
        <row r="30">
          <cell r="K30">
            <v>1253</v>
          </cell>
          <cell r="L30">
            <v>1010.28</v>
          </cell>
          <cell r="M30">
            <v>351.44</v>
          </cell>
          <cell r="O30">
            <v>12</v>
          </cell>
        </row>
        <row r="31">
          <cell r="K31">
            <v>8799.83</v>
          </cell>
          <cell r="L31">
            <v>4628.8</v>
          </cell>
          <cell r="M31">
            <v>2281.4899999999998</v>
          </cell>
          <cell r="O31">
            <v>12</v>
          </cell>
        </row>
        <row r="32">
          <cell r="K32">
            <v>451</v>
          </cell>
          <cell r="L32">
            <v>363.02</v>
          </cell>
          <cell r="M32">
            <v>160.13999999999999</v>
          </cell>
          <cell r="O32">
            <v>12</v>
          </cell>
        </row>
        <row r="33">
          <cell r="K33">
            <v>649</v>
          </cell>
          <cell r="L33">
            <v>520.51</v>
          </cell>
          <cell r="M33">
            <v>241.07</v>
          </cell>
          <cell r="O33">
            <v>12</v>
          </cell>
        </row>
        <row r="34">
          <cell r="K34">
            <v>61534.7</v>
          </cell>
          <cell r="L34">
            <v>9095</v>
          </cell>
          <cell r="M34">
            <v>1507.64</v>
          </cell>
          <cell r="O34">
            <v>12</v>
          </cell>
        </row>
        <row r="35">
          <cell r="K35">
            <v>2418.81</v>
          </cell>
          <cell r="L35">
            <v>1002.36</v>
          </cell>
          <cell r="M35">
            <v>671.58</v>
          </cell>
          <cell r="O35">
            <v>12</v>
          </cell>
        </row>
        <row r="36">
          <cell r="K36">
            <v>553</v>
          </cell>
          <cell r="L36">
            <v>279.3</v>
          </cell>
          <cell r="M36">
            <v>241.07</v>
          </cell>
          <cell r="O36">
            <v>12</v>
          </cell>
        </row>
        <row r="37">
          <cell r="K37">
            <v>157</v>
          </cell>
          <cell r="L37">
            <v>157</v>
          </cell>
          <cell r="M37">
            <v>119.54</v>
          </cell>
          <cell r="O37">
            <v>12</v>
          </cell>
        </row>
        <row r="38">
          <cell r="K38">
            <v>157</v>
          </cell>
          <cell r="L38">
            <v>157</v>
          </cell>
          <cell r="M38">
            <v>119.54</v>
          </cell>
          <cell r="O38">
            <v>12</v>
          </cell>
        </row>
        <row r="39">
          <cell r="K39">
            <v>6264.8</v>
          </cell>
          <cell r="L39">
            <v>2296.09</v>
          </cell>
          <cell r="M39">
            <v>1804.16</v>
          </cell>
          <cell r="O39">
            <v>1</v>
          </cell>
        </row>
        <row r="40">
          <cell r="K40">
            <v>157</v>
          </cell>
          <cell r="L40">
            <v>157</v>
          </cell>
          <cell r="M40">
            <v>119.54</v>
          </cell>
          <cell r="O40">
            <v>1</v>
          </cell>
        </row>
        <row r="41">
          <cell r="K41">
            <v>157</v>
          </cell>
          <cell r="L41">
            <v>157</v>
          </cell>
          <cell r="M41">
            <v>119.54</v>
          </cell>
          <cell r="O41">
            <v>1</v>
          </cell>
        </row>
        <row r="42">
          <cell r="K42">
            <v>1144</v>
          </cell>
          <cell r="L42">
            <v>1031.0999999999999</v>
          </cell>
          <cell r="M42">
            <v>362.03</v>
          </cell>
          <cell r="O42">
            <v>1</v>
          </cell>
        </row>
        <row r="43">
          <cell r="K43">
            <v>1000</v>
          </cell>
          <cell r="L43">
            <v>353.6</v>
          </cell>
          <cell r="M43">
            <v>216.04</v>
          </cell>
          <cell r="O43">
            <v>1</v>
          </cell>
        </row>
        <row r="44">
          <cell r="K44">
            <v>265</v>
          </cell>
          <cell r="L44">
            <v>105.45</v>
          </cell>
          <cell r="M44">
            <v>100.01</v>
          </cell>
          <cell r="O44">
            <v>1</v>
          </cell>
        </row>
        <row r="45">
          <cell r="K45">
            <v>1243</v>
          </cell>
          <cell r="L45">
            <v>353.74</v>
          </cell>
          <cell r="M45">
            <v>180.29</v>
          </cell>
          <cell r="O45">
            <v>1</v>
          </cell>
        </row>
        <row r="46">
          <cell r="K46">
            <v>336</v>
          </cell>
          <cell r="L46">
            <v>42.57</v>
          </cell>
          <cell r="M46">
            <v>41.88</v>
          </cell>
          <cell r="O46">
            <v>1</v>
          </cell>
        </row>
        <row r="47">
          <cell r="K47">
            <v>139</v>
          </cell>
          <cell r="L47">
            <v>13.5</v>
          </cell>
          <cell r="M47">
            <v>13.26</v>
          </cell>
          <cell r="O47">
            <v>1</v>
          </cell>
        </row>
        <row r="48">
          <cell r="K48">
            <v>3959</v>
          </cell>
          <cell r="L48">
            <v>3140.85</v>
          </cell>
          <cell r="M48">
            <v>1432.61</v>
          </cell>
          <cell r="O48">
            <v>1</v>
          </cell>
        </row>
        <row r="49">
          <cell r="K49">
            <v>451</v>
          </cell>
          <cell r="L49">
            <v>363.02</v>
          </cell>
          <cell r="M49">
            <v>160.13999999999999</v>
          </cell>
          <cell r="O49">
            <v>1</v>
          </cell>
        </row>
        <row r="50">
          <cell r="K50">
            <v>1800</v>
          </cell>
          <cell r="L50">
            <v>553.51</v>
          </cell>
          <cell r="M50">
            <v>500.82</v>
          </cell>
          <cell r="O50">
            <v>1</v>
          </cell>
        </row>
        <row r="51">
          <cell r="K51">
            <v>217.02</v>
          </cell>
          <cell r="L51">
            <v>188.55</v>
          </cell>
          <cell r="M51">
            <v>67.52</v>
          </cell>
          <cell r="O51">
            <v>1</v>
          </cell>
        </row>
        <row r="52">
          <cell r="K52">
            <v>13983</v>
          </cell>
          <cell r="L52">
            <v>3405</v>
          </cell>
          <cell r="M52">
            <v>1349.57</v>
          </cell>
          <cell r="O52">
            <v>1</v>
          </cell>
        </row>
        <row r="53">
          <cell r="K53">
            <v>1888</v>
          </cell>
          <cell r="L53">
            <v>320.85000000000002</v>
          </cell>
          <cell r="M53">
            <v>266.93</v>
          </cell>
          <cell r="O53">
            <v>1</v>
          </cell>
        </row>
        <row r="54">
          <cell r="K54">
            <v>265</v>
          </cell>
          <cell r="L54">
            <v>105.45</v>
          </cell>
          <cell r="M54">
            <v>100.01</v>
          </cell>
          <cell r="O54">
            <v>1</v>
          </cell>
        </row>
        <row r="55">
          <cell r="K55">
            <v>57930</v>
          </cell>
          <cell r="L55">
            <v>24993.97</v>
          </cell>
          <cell r="M55">
            <v>12532.58</v>
          </cell>
          <cell r="O55">
            <v>1</v>
          </cell>
        </row>
        <row r="56">
          <cell r="K56">
            <v>338</v>
          </cell>
          <cell r="L56">
            <v>171.24</v>
          </cell>
          <cell r="M56">
            <v>132.33000000000001</v>
          </cell>
          <cell r="O56">
            <v>1</v>
          </cell>
        </row>
        <row r="57">
          <cell r="K57">
            <v>139</v>
          </cell>
          <cell r="L57">
            <v>13.5</v>
          </cell>
          <cell r="M57">
            <v>13.26</v>
          </cell>
          <cell r="O57">
            <v>1</v>
          </cell>
        </row>
        <row r="58">
          <cell r="K58">
            <v>139</v>
          </cell>
          <cell r="L58">
            <v>13.5</v>
          </cell>
          <cell r="M58">
            <v>13.26</v>
          </cell>
          <cell r="O58">
            <v>1</v>
          </cell>
        </row>
        <row r="59">
          <cell r="K59">
            <v>212</v>
          </cell>
          <cell r="L59">
            <v>16.61</v>
          </cell>
          <cell r="M59">
            <v>16.32</v>
          </cell>
          <cell r="O59">
            <v>1</v>
          </cell>
        </row>
        <row r="60">
          <cell r="K60">
            <v>831.26</v>
          </cell>
          <cell r="L60">
            <v>648.39</v>
          </cell>
          <cell r="M60">
            <v>234.71</v>
          </cell>
          <cell r="O60">
            <v>1</v>
          </cell>
        </row>
        <row r="61">
          <cell r="K61">
            <v>5016.2</v>
          </cell>
          <cell r="L61">
            <v>1671.7</v>
          </cell>
          <cell r="M61">
            <v>1246.47</v>
          </cell>
          <cell r="O61">
            <v>1</v>
          </cell>
        </row>
        <row r="62">
          <cell r="K62">
            <v>400</v>
          </cell>
          <cell r="L62">
            <v>350</v>
          </cell>
          <cell r="M62">
            <v>173.16</v>
          </cell>
          <cell r="O62">
            <v>1</v>
          </cell>
        </row>
        <row r="63">
          <cell r="K63">
            <v>2137</v>
          </cell>
          <cell r="L63">
            <v>166.66</v>
          </cell>
          <cell r="M63">
            <v>164.16</v>
          </cell>
          <cell r="O63">
            <v>1</v>
          </cell>
        </row>
        <row r="64">
          <cell r="K64">
            <v>2137</v>
          </cell>
          <cell r="L64">
            <v>166.66</v>
          </cell>
          <cell r="M64">
            <v>164.16</v>
          </cell>
          <cell r="O64">
            <v>1</v>
          </cell>
        </row>
        <row r="65">
          <cell r="K65">
            <v>451.77</v>
          </cell>
          <cell r="L65">
            <v>346.32</v>
          </cell>
          <cell r="M65">
            <v>124.7</v>
          </cell>
          <cell r="O65">
            <v>1</v>
          </cell>
        </row>
        <row r="66">
          <cell r="K66">
            <v>47</v>
          </cell>
          <cell r="L66">
            <v>14.72</v>
          </cell>
          <cell r="M66">
            <v>13.23</v>
          </cell>
          <cell r="O66">
            <v>1</v>
          </cell>
        </row>
        <row r="67">
          <cell r="K67">
            <v>2142</v>
          </cell>
          <cell r="L67">
            <v>1794</v>
          </cell>
          <cell r="M67">
            <v>629.79999999999995</v>
          </cell>
          <cell r="O67">
            <v>1</v>
          </cell>
        </row>
        <row r="68">
          <cell r="K68">
            <v>19286.5</v>
          </cell>
          <cell r="L68">
            <v>5334</v>
          </cell>
          <cell r="M68">
            <v>998.86</v>
          </cell>
          <cell r="O68">
            <v>1</v>
          </cell>
        </row>
        <row r="69">
          <cell r="K69">
            <v>15919</v>
          </cell>
          <cell r="L69">
            <v>4468</v>
          </cell>
          <cell r="M69">
            <v>1100.1199999999999</v>
          </cell>
          <cell r="O69">
            <v>1</v>
          </cell>
        </row>
        <row r="70">
          <cell r="K70">
            <v>2586</v>
          </cell>
          <cell r="L70">
            <v>1229.92</v>
          </cell>
          <cell r="M70">
            <v>555.1</v>
          </cell>
          <cell r="O70">
            <v>1</v>
          </cell>
        </row>
        <row r="71">
          <cell r="K71">
            <v>63851</v>
          </cell>
          <cell r="L71">
            <v>38008.49</v>
          </cell>
          <cell r="M71">
            <v>8521.1200000000008</v>
          </cell>
          <cell r="O71">
            <v>1</v>
          </cell>
        </row>
        <row r="72">
          <cell r="K72">
            <v>1040</v>
          </cell>
          <cell r="L72">
            <v>622.34</v>
          </cell>
          <cell r="M72">
            <v>407.19</v>
          </cell>
          <cell r="O72">
            <v>1</v>
          </cell>
        </row>
        <row r="73">
          <cell r="K73">
            <v>325</v>
          </cell>
          <cell r="L73">
            <v>120.16</v>
          </cell>
          <cell r="M73">
            <v>103.02</v>
          </cell>
          <cell r="O73">
            <v>1</v>
          </cell>
        </row>
        <row r="74">
          <cell r="K74">
            <v>614.25</v>
          </cell>
          <cell r="L74">
            <v>489.38</v>
          </cell>
          <cell r="M74">
            <v>57.75</v>
          </cell>
          <cell r="O74">
            <v>1</v>
          </cell>
        </row>
        <row r="75">
          <cell r="K75">
            <v>1348</v>
          </cell>
          <cell r="L75">
            <v>520.51</v>
          </cell>
          <cell r="M75">
            <v>458.51</v>
          </cell>
          <cell r="O75">
            <v>1</v>
          </cell>
        </row>
        <row r="76">
          <cell r="K76">
            <v>1465</v>
          </cell>
          <cell r="L76">
            <v>1118.67</v>
          </cell>
          <cell r="M76">
            <v>433.7</v>
          </cell>
          <cell r="O76">
            <v>1</v>
          </cell>
        </row>
        <row r="77">
          <cell r="K77">
            <v>1361</v>
          </cell>
          <cell r="L77">
            <v>1361</v>
          </cell>
          <cell r="M77">
            <v>510.83</v>
          </cell>
          <cell r="O77">
            <v>1</v>
          </cell>
        </row>
        <row r="78">
          <cell r="K78">
            <v>592</v>
          </cell>
          <cell r="L78">
            <v>184.89</v>
          </cell>
          <cell r="M78">
            <v>172.95</v>
          </cell>
          <cell r="O78">
            <v>1</v>
          </cell>
        </row>
        <row r="79">
          <cell r="K79">
            <v>475</v>
          </cell>
          <cell r="L79">
            <v>204.2</v>
          </cell>
          <cell r="M79">
            <v>198.66</v>
          </cell>
          <cell r="O79">
            <v>1</v>
          </cell>
        </row>
        <row r="80">
          <cell r="K80">
            <v>524.03</v>
          </cell>
          <cell r="L80">
            <v>229.46</v>
          </cell>
          <cell r="M80">
            <v>158.36000000000001</v>
          </cell>
          <cell r="O80">
            <v>1</v>
          </cell>
        </row>
        <row r="81">
          <cell r="K81">
            <v>701</v>
          </cell>
          <cell r="L81">
            <v>459.42</v>
          </cell>
          <cell r="M81">
            <v>170.96</v>
          </cell>
          <cell r="O81">
            <v>1</v>
          </cell>
        </row>
        <row r="82">
          <cell r="K82">
            <v>2520</v>
          </cell>
          <cell r="L82">
            <v>882.1</v>
          </cell>
          <cell r="M82">
            <v>270.27</v>
          </cell>
          <cell r="O82">
            <v>1</v>
          </cell>
        </row>
        <row r="83">
          <cell r="K83">
            <v>575</v>
          </cell>
          <cell r="L83">
            <v>219.48</v>
          </cell>
          <cell r="M83">
            <v>165.89</v>
          </cell>
          <cell r="O83">
            <v>1</v>
          </cell>
        </row>
        <row r="84">
          <cell r="K84">
            <v>1451</v>
          </cell>
          <cell r="L84">
            <v>1067.0999999999999</v>
          </cell>
          <cell r="M84">
            <v>378.65</v>
          </cell>
          <cell r="O84">
            <v>1</v>
          </cell>
        </row>
        <row r="85">
          <cell r="K85">
            <v>63</v>
          </cell>
          <cell r="L85">
            <v>48.36</v>
          </cell>
          <cell r="M85">
            <v>17.940000000000001</v>
          </cell>
          <cell r="O85">
            <v>1</v>
          </cell>
        </row>
        <row r="86">
          <cell r="K86">
            <v>295</v>
          </cell>
          <cell r="L86">
            <v>209.85</v>
          </cell>
          <cell r="M86">
            <v>147.06</v>
          </cell>
          <cell r="O86">
            <v>1</v>
          </cell>
        </row>
        <row r="87">
          <cell r="K87">
            <v>8438</v>
          </cell>
          <cell r="L87">
            <v>2739</v>
          </cell>
          <cell r="M87">
            <v>1268.02</v>
          </cell>
          <cell r="O87">
            <v>1</v>
          </cell>
        </row>
        <row r="88">
          <cell r="K88">
            <v>3699</v>
          </cell>
          <cell r="L88">
            <v>2396.9499999999998</v>
          </cell>
          <cell r="M88">
            <v>614.01</v>
          </cell>
          <cell r="O88">
            <v>1</v>
          </cell>
        </row>
        <row r="89">
          <cell r="K89">
            <v>582</v>
          </cell>
          <cell r="L89">
            <v>582</v>
          </cell>
          <cell r="M89">
            <v>529.70000000000005</v>
          </cell>
          <cell r="O89">
            <v>1</v>
          </cell>
        </row>
        <row r="90">
          <cell r="K90">
            <v>2976.94</v>
          </cell>
          <cell r="L90">
            <v>1341.78</v>
          </cell>
          <cell r="M90">
            <v>240.08</v>
          </cell>
          <cell r="O90">
            <v>1</v>
          </cell>
        </row>
        <row r="91">
          <cell r="K91">
            <v>1680</v>
          </cell>
          <cell r="L91">
            <v>594.46</v>
          </cell>
          <cell r="M91">
            <v>180.18</v>
          </cell>
          <cell r="O91">
            <v>1</v>
          </cell>
        </row>
        <row r="92">
          <cell r="K92">
            <v>293</v>
          </cell>
          <cell r="L92">
            <v>234.49</v>
          </cell>
          <cell r="M92">
            <v>114.66</v>
          </cell>
          <cell r="O92">
            <v>1</v>
          </cell>
        </row>
        <row r="93">
          <cell r="K93">
            <v>1266</v>
          </cell>
          <cell r="L93">
            <v>220.93</v>
          </cell>
          <cell r="M93">
            <v>183.32</v>
          </cell>
          <cell r="O93">
            <v>1</v>
          </cell>
        </row>
        <row r="94">
          <cell r="K94">
            <v>139</v>
          </cell>
          <cell r="L94">
            <v>13.5</v>
          </cell>
          <cell r="M94">
            <v>13.26</v>
          </cell>
          <cell r="O94">
            <v>1</v>
          </cell>
        </row>
        <row r="95">
          <cell r="K95">
            <v>732</v>
          </cell>
          <cell r="L95">
            <v>467.75</v>
          </cell>
          <cell r="M95">
            <v>91.62</v>
          </cell>
          <cell r="O95">
            <v>1</v>
          </cell>
        </row>
        <row r="96">
          <cell r="K96">
            <v>3416</v>
          </cell>
          <cell r="L96">
            <v>2295.9499999999998</v>
          </cell>
          <cell r="M96">
            <v>427.56</v>
          </cell>
          <cell r="O96">
            <v>1</v>
          </cell>
        </row>
        <row r="97">
          <cell r="K97">
            <v>140</v>
          </cell>
          <cell r="L97">
            <v>127.27</v>
          </cell>
          <cell r="M97">
            <v>76.97</v>
          </cell>
          <cell r="O97">
            <v>1</v>
          </cell>
        </row>
        <row r="98">
          <cell r="K98">
            <v>369</v>
          </cell>
          <cell r="L98">
            <v>277.41000000000003</v>
          </cell>
          <cell r="M98">
            <v>104.53</v>
          </cell>
          <cell r="O98">
            <v>1</v>
          </cell>
        </row>
        <row r="99">
          <cell r="K99">
            <v>51417.8</v>
          </cell>
          <cell r="L99">
            <v>24016.05</v>
          </cell>
          <cell r="M99">
            <v>8094.43</v>
          </cell>
          <cell r="O99">
            <v>1</v>
          </cell>
        </row>
        <row r="100">
          <cell r="K100">
            <v>729</v>
          </cell>
          <cell r="L100">
            <v>277.41000000000003</v>
          </cell>
          <cell r="M100">
            <v>104.53</v>
          </cell>
          <cell r="O100">
            <v>1</v>
          </cell>
        </row>
        <row r="101">
          <cell r="K101">
            <v>901</v>
          </cell>
          <cell r="L101">
            <v>528.29</v>
          </cell>
          <cell r="M101">
            <v>47.24</v>
          </cell>
          <cell r="O101">
            <v>1</v>
          </cell>
        </row>
        <row r="102">
          <cell r="K102">
            <v>139</v>
          </cell>
          <cell r="L102">
            <v>13.5</v>
          </cell>
          <cell r="M102">
            <v>13.26</v>
          </cell>
          <cell r="O102">
            <v>1</v>
          </cell>
        </row>
        <row r="103">
          <cell r="K103">
            <v>832</v>
          </cell>
          <cell r="L103">
            <v>333.82</v>
          </cell>
          <cell r="M103">
            <v>186.15</v>
          </cell>
          <cell r="O103">
            <v>1</v>
          </cell>
        </row>
        <row r="104">
          <cell r="K104">
            <v>1616</v>
          </cell>
          <cell r="L104">
            <v>1169.4100000000001</v>
          </cell>
          <cell r="M104">
            <v>472.06</v>
          </cell>
          <cell r="O104">
            <v>1</v>
          </cell>
        </row>
        <row r="105">
          <cell r="K105">
            <v>4939</v>
          </cell>
          <cell r="L105">
            <v>396.15</v>
          </cell>
          <cell r="M105">
            <v>391.44</v>
          </cell>
          <cell r="O105">
            <v>1</v>
          </cell>
        </row>
        <row r="106">
          <cell r="K106">
            <v>265</v>
          </cell>
          <cell r="L106">
            <v>105.45</v>
          </cell>
          <cell r="M106">
            <v>100.01</v>
          </cell>
          <cell r="O106">
            <v>1</v>
          </cell>
        </row>
        <row r="107">
          <cell r="K107">
            <v>612</v>
          </cell>
          <cell r="L107">
            <v>208.34</v>
          </cell>
          <cell r="M107">
            <v>111.33</v>
          </cell>
          <cell r="O107">
            <v>1</v>
          </cell>
        </row>
        <row r="108">
          <cell r="K108">
            <v>1144</v>
          </cell>
          <cell r="L108">
            <v>1031.0999999999999</v>
          </cell>
          <cell r="M108">
            <v>362.03</v>
          </cell>
          <cell r="O108">
            <v>1</v>
          </cell>
        </row>
        <row r="109">
          <cell r="K109">
            <v>344</v>
          </cell>
          <cell r="L109">
            <v>116.49</v>
          </cell>
          <cell r="M109">
            <v>107.15</v>
          </cell>
          <cell r="O109">
            <v>1</v>
          </cell>
        </row>
        <row r="110">
          <cell r="K110">
            <v>924</v>
          </cell>
          <cell r="L110">
            <v>687.67</v>
          </cell>
          <cell r="M110">
            <v>274.36</v>
          </cell>
          <cell r="O110">
            <v>1</v>
          </cell>
        </row>
        <row r="111">
          <cell r="K111">
            <v>924</v>
          </cell>
          <cell r="L111">
            <v>687.67</v>
          </cell>
          <cell r="M111">
            <v>274.36</v>
          </cell>
          <cell r="O111">
            <v>1</v>
          </cell>
        </row>
        <row r="112">
          <cell r="K112">
            <v>1882.64</v>
          </cell>
          <cell r="L112">
            <v>994.58</v>
          </cell>
          <cell r="M112">
            <v>251.12</v>
          </cell>
          <cell r="O112">
            <v>1</v>
          </cell>
        </row>
        <row r="113">
          <cell r="K113">
            <v>4939</v>
          </cell>
          <cell r="L113">
            <v>396.15</v>
          </cell>
          <cell r="M113">
            <v>391.44</v>
          </cell>
          <cell r="O113">
            <v>1</v>
          </cell>
        </row>
        <row r="114">
          <cell r="K114">
            <v>153</v>
          </cell>
          <cell r="L114">
            <v>13.5</v>
          </cell>
          <cell r="M114">
            <v>12.2</v>
          </cell>
          <cell r="O114">
            <v>1</v>
          </cell>
        </row>
        <row r="115">
          <cell r="K115">
            <v>28996</v>
          </cell>
          <cell r="L115">
            <v>20955.400000000001</v>
          </cell>
          <cell r="M115">
            <v>5017.71</v>
          </cell>
          <cell r="O115">
            <v>1</v>
          </cell>
        </row>
        <row r="116">
          <cell r="K116">
            <v>52.38</v>
          </cell>
          <cell r="L116">
            <v>16.829999999999998</v>
          </cell>
          <cell r="M116">
            <v>12.11</v>
          </cell>
          <cell r="O116">
            <v>1</v>
          </cell>
        </row>
        <row r="117">
          <cell r="K117">
            <v>323</v>
          </cell>
          <cell r="L117">
            <v>118.71</v>
          </cell>
          <cell r="M117">
            <v>115.08</v>
          </cell>
          <cell r="O117">
            <v>1</v>
          </cell>
        </row>
        <row r="118">
          <cell r="K118">
            <v>162</v>
          </cell>
          <cell r="L118">
            <v>162</v>
          </cell>
          <cell r="M118">
            <v>76.97</v>
          </cell>
          <cell r="O118">
            <v>1</v>
          </cell>
        </row>
        <row r="119">
          <cell r="K119">
            <v>225</v>
          </cell>
          <cell r="L119">
            <v>125</v>
          </cell>
          <cell r="M119">
            <v>95.99</v>
          </cell>
          <cell r="O119">
            <v>1</v>
          </cell>
        </row>
        <row r="120">
          <cell r="K120">
            <v>44074</v>
          </cell>
          <cell r="L120">
            <v>31852.27</v>
          </cell>
          <cell r="M120">
            <v>8041.72</v>
          </cell>
          <cell r="O120">
            <v>1</v>
          </cell>
        </row>
        <row r="121">
          <cell r="K121">
            <v>267</v>
          </cell>
          <cell r="L121">
            <v>234.24</v>
          </cell>
          <cell r="M121">
            <v>177.27</v>
          </cell>
          <cell r="O121">
            <v>1</v>
          </cell>
        </row>
        <row r="122">
          <cell r="K122">
            <v>47289</v>
          </cell>
          <cell r="L122">
            <v>34175.75</v>
          </cell>
          <cell r="M122">
            <v>8757.76</v>
          </cell>
          <cell r="O122">
            <v>1</v>
          </cell>
        </row>
        <row r="123">
          <cell r="K123">
            <v>850</v>
          </cell>
          <cell r="L123">
            <v>424.8</v>
          </cell>
          <cell r="M123">
            <v>270.36</v>
          </cell>
          <cell r="O123">
            <v>1</v>
          </cell>
        </row>
        <row r="124">
          <cell r="K124">
            <v>1516.8</v>
          </cell>
          <cell r="L124">
            <v>267.42</v>
          </cell>
          <cell r="M124">
            <v>250.53</v>
          </cell>
          <cell r="O124">
            <v>1</v>
          </cell>
        </row>
        <row r="125">
          <cell r="K125">
            <v>153</v>
          </cell>
          <cell r="L125">
            <v>12.45</v>
          </cell>
          <cell r="M125">
            <v>12.2</v>
          </cell>
          <cell r="O125">
            <v>1</v>
          </cell>
        </row>
        <row r="126">
          <cell r="K126">
            <v>2478</v>
          </cell>
          <cell r="L126">
            <v>1245</v>
          </cell>
          <cell r="M126">
            <v>913.89</v>
          </cell>
          <cell r="O126">
            <v>1</v>
          </cell>
        </row>
        <row r="127">
          <cell r="K127">
            <v>553</v>
          </cell>
          <cell r="L127">
            <v>279.3</v>
          </cell>
          <cell r="M127">
            <v>231.96</v>
          </cell>
          <cell r="O127">
            <v>1</v>
          </cell>
        </row>
        <row r="128">
          <cell r="K128">
            <v>153</v>
          </cell>
          <cell r="L128">
            <v>12.45</v>
          </cell>
          <cell r="M128">
            <v>12.2</v>
          </cell>
          <cell r="O128">
            <v>1</v>
          </cell>
        </row>
        <row r="129">
          <cell r="K129">
            <v>1073</v>
          </cell>
          <cell r="L129">
            <v>542.45000000000005</v>
          </cell>
          <cell r="M129">
            <v>351.44</v>
          </cell>
          <cell r="O129">
            <v>1</v>
          </cell>
        </row>
        <row r="130">
          <cell r="K130">
            <v>5118</v>
          </cell>
          <cell r="L130">
            <v>808</v>
          </cell>
          <cell r="M130">
            <v>251.09</v>
          </cell>
          <cell r="O130">
            <v>1</v>
          </cell>
        </row>
        <row r="131">
          <cell r="K131">
            <v>103</v>
          </cell>
          <cell r="L131">
            <v>55.11</v>
          </cell>
          <cell r="M131">
            <v>31.22</v>
          </cell>
          <cell r="O131">
            <v>1</v>
          </cell>
        </row>
        <row r="132">
          <cell r="K132">
            <v>678</v>
          </cell>
          <cell r="L132">
            <v>368.3</v>
          </cell>
          <cell r="M132">
            <v>181.34</v>
          </cell>
          <cell r="O132">
            <v>1</v>
          </cell>
        </row>
        <row r="133">
          <cell r="K133">
            <v>1045</v>
          </cell>
          <cell r="L133">
            <v>892.43</v>
          </cell>
          <cell r="M133">
            <v>185.27</v>
          </cell>
          <cell r="O133">
            <v>1</v>
          </cell>
        </row>
        <row r="134">
          <cell r="K134">
            <v>153</v>
          </cell>
          <cell r="L134">
            <v>12.45</v>
          </cell>
          <cell r="M134">
            <v>12.2</v>
          </cell>
          <cell r="O134">
            <v>1</v>
          </cell>
        </row>
        <row r="135">
          <cell r="K135">
            <v>214</v>
          </cell>
          <cell r="L135">
            <v>214</v>
          </cell>
          <cell r="M135">
            <v>119.45</v>
          </cell>
          <cell r="O135">
            <v>1</v>
          </cell>
        </row>
        <row r="136">
          <cell r="K136">
            <v>400</v>
          </cell>
          <cell r="L136">
            <v>350</v>
          </cell>
          <cell r="M136">
            <v>165.84</v>
          </cell>
          <cell r="O136">
            <v>1</v>
          </cell>
        </row>
        <row r="137">
          <cell r="K137">
            <v>400</v>
          </cell>
          <cell r="L137">
            <v>350</v>
          </cell>
          <cell r="M137">
            <v>165.84</v>
          </cell>
          <cell r="O137">
            <v>1</v>
          </cell>
        </row>
        <row r="138">
          <cell r="K138">
            <v>153</v>
          </cell>
          <cell r="L138">
            <v>12.45</v>
          </cell>
          <cell r="M138">
            <v>12.2</v>
          </cell>
          <cell r="O138">
            <v>1</v>
          </cell>
        </row>
        <row r="139">
          <cell r="K139">
            <v>348</v>
          </cell>
          <cell r="L139">
            <v>48.96</v>
          </cell>
          <cell r="M139">
            <v>33.67</v>
          </cell>
          <cell r="O139">
            <v>1</v>
          </cell>
        </row>
        <row r="140">
          <cell r="K140">
            <v>72.099999999999994</v>
          </cell>
          <cell r="L140">
            <v>50.02</v>
          </cell>
          <cell r="M140">
            <v>16.739999999999998</v>
          </cell>
          <cell r="O140">
            <v>1</v>
          </cell>
        </row>
        <row r="141">
          <cell r="K141">
            <v>42982.400000000001</v>
          </cell>
          <cell r="L141">
            <v>29271.040000000001</v>
          </cell>
          <cell r="M141">
            <v>16636.8</v>
          </cell>
          <cell r="O141">
            <v>1</v>
          </cell>
        </row>
        <row r="142">
          <cell r="K142">
            <v>4036.43</v>
          </cell>
          <cell r="L142">
            <v>2736.26</v>
          </cell>
          <cell r="M142">
            <v>2464.8000000000002</v>
          </cell>
          <cell r="O142">
            <v>1</v>
          </cell>
        </row>
        <row r="143">
          <cell r="K143">
            <v>1569</v>
          </cell>
          <cell r="L143">
            <v>283</v>
          </cell>
          <cell r="M143">
            <v>279.19</v>
          </cell>
          <cell r="O143">
            <v>1</v>
          </cell>
        </row>
        <row r="144">
          <cell r="K144">
            <v>396</v>
          </cell>
          <cell r="L144">
            <v>254.14</v>
          </cell>
          <cell r="M144">
            <v>250.47</v>
          </cell>
          <cell r="O144">
            <v>1</v>
          </cell>
        </row>
        <row r="145">
          <cell r="K145">
            <v>153</v>
          </cell>
          <cell r="L145">
            <v>12.45</v>
          </cell>
          <cell r="M145">
            <v>12.2</v>
          </cell>
          <cell r="O145">
            <v>1</v>
          </cell>
        </row>
        <row r="146">
          <cell r="K146">
            <v>153</v>
          </cell>
          <cell r="L146">
            <v>12.45</v>
          </cell>
          <cell r="M146">
            <v>12.2</v>
          </cell>
          <cell r="O146">
            <v>1</v>
          </cell>
        </row>
        <row r="147">
          <cell r="K147">
            <v>3491.17</v>
          </cell>
          <cell r="L147">
            <v>1649.07</v>
          </cell>
          <cell r="M147">
            <v>539.14</v>
          </cell>
          <cell r="O147">
            <v>1</v>
          </cell>
        </row>
        <row r="148">
          <cell r="K148">
            <v>153</v>
          </cell>
          <cell r="L148">
            <v>12.45</v>
          </cell>
          <cell r="M148">
            <v>12.2</v>
          </cell>
          <cell r="O148">
            <v>1</v>
          </cell>
        </row>
        <row r="149">
          <cell r="K149">
            <v>1022.4</v>
          </cell>
          <cell r="L149">
            <v>200</v>
          </cell>
          <cell r="M149">
            <v>143.1</v>
          </cell>
          <cell r="O149">
            <v>1</v>
          </cell>
        </row>
        <row r="150">
          <cell r="K150">
            <v>29</v>
          </cell>
          <cell r="L150">
            <v>18.68</v>
          </cell>
          <cell r="M150">
            <v>12.63</v>
          </cell>
          <cell r="O150">
            <v>1</v>
          </cell>
        </row>
        <row r="151">
          <cell r="K151">
            <v>400</v>
          </cell>
          <cell r="L151">
            <v>350</v>
          </cell>
          <cell r="M151">
            <v>165.84</v>
          </cell>
          <cell r="O151">
            <v>1</v>
          </cell>
        </row>
        <row r="152">
          <cell r="K152">
            <v>345.35</v>
          </cell>
          <cell r="L152">
            <v>154.83000000000001</v>
          </cell>
          <cell r="M152">
            <v>118.8</v>
          </cell>
          <cell r="O152">
            <v>1</v>
          </cell>
        </row>
        <row r="153">
          <cell r="K153">
            <v>9268.2999999999993</v>
          </cell>
          <cell r="L153">
            <v>3690</v>
          </cell>
          <cell r="M153">
            <v>1150.27</v>
          </cell>
          <cell r="O153">
            <v>2</v>
          </cell>
        </row>
        <row r="154">
          <cell r="K154">
            <v>256032</v>
          </cell>
          <cell r="L154">
            <v>28948.240000000002</v>
          </cell>
          <cell r="M154">
            <v>21882.75</v>
          </cell>
          <cell r="O154">
            <v>2</v>
          </cell>
        </row>
        <row r="155">
          <cell r="K155">
            <v>153</v>
          </cell>
          <cell r="L155">
            <v>12.45</v>
          </cell>
          <cell r="M155">
            <v>12.2</v>
          </cell>
          <cell r="O155">
            <v>2</v>
          </cell>
        </row>
        <row r="156">
          <cell r="K156">
            <v>1220</v>
          </cell>
          <cell r="L156">
            <v>1031.0999999999999</v>
          </cell>
          <cell r="M156">
            <v>361.8</v>
          </cell>
          <cell r="O156">
            <v>2</v>
          </cell>
        </row>
        <row r="157">
          <cell r="K157">
            <v>1562</v>
          </cell>
          <cell r="L157">
            <v>459.25</v>
          </cell>
          <cell r="M157">
            <v>117.31</v>
          </cell>
          <cell r="O157">
            <v>2</v>
          </cell>
        </row>
        <row r="158">
          <cell r="K158">
            <v>349.64</v>
          </cell>
          <cell r="L158">
            <v>157.77000000000001</v>
          </cell>
          <cell r="M158">
            <v>98.15</v>
          </cell>
          <cell r="O158">
            <v>2</v>
          </cell>
        </row>
        <row r="159">
          <cell r="K159">
            <v>28816.61</v>
          </cell>
          <cell r="L159">
            <v>18674.310000000001</v>
          </cell>
          <cell r="M159">
            <v>5452.92</v>
          </cell>
          <cell r="O159">
            <v>2</v>
          </cell>
        </row>
        <row r="160">
          <cell r="K160">
            <v>5424</v>
          </cell>
          <cell r="L160">
            <v>3919.93</v>
          </cell>
          <cell r="M160">
            <v>1440.47</v>
          </cell>
          <cell r="O160">
            <v>2</v>
          </cell>
        </row>
        <row r="161">
          <cell r="K161">
            <v>5785</v>
          </cell>
          <cell r="L161">
            <v>4180.82</v>
          </cell>
          <cell r="M161">
            <v>1691.75</v>
          </cell>
          <cell r="O161">
            <v>2</v>
          </cell>
        </row>
        <row r="162">
          <cell r="K162">
            <v>887</v>
          </cell>
          <cell r="L162">
            <v>333.82</v>
          </cell>
          <cell r="M162">
            <v>231.23</v>
          </cell>
          <cell r="O162">
            <v>2</v>
          </cell>
        </row>
        <row r="163">
          <cell r="K163">
            <v>349.54</v>
          </cell>
          <cell r="L163">
            <v>278.18</v>
          </cell>
          <cell r="M163">
            <v>242.08</v>
          </cell>
          <cell r="O163">
            <v>2</v>
          </cell>
        </row>
        <row r="164">
          <cell r="K164">
            <v>93</v>
          </cell>
          <cell r="L164">
            <v>46.5</v>
          </cell>
          <cell r="M164">
            <v>40.74</v>
          </cell>
          <cell r="O164">
            <v>2</v>
          </cell>
        </row>
        <row r="165">
          <cell r="K165">
            <v>122</v>
          </cell>
          <cell r="L165">
            <v>105.61</v>
          </cell>
          <cell r="M165">
            <v>58.65</v>
          </cell>
          <cell r="O165">
            <v>2</v>
          </cell>
        </row>
        <row r="166">
          <cell r="K166">
            <v>3897.81</v>
          </cell>
          <cell r="L166">
            <v>1748.98</v>
          </cell>
          <cell r="M166">
            <v>611.59</v>
          </cell>
          <cell r="O166">
            <v>2</v>
          </cell>
        </row>
        <row r="167">
          <cell r="K167">
            <v>25777.32</v>
          </cell>
          <cell r="L167">
            <v>11566.34</v>
          </cell>
          <cell r="M167">
            <v>1875.81</v>
          </cell>
          <cell r="O167">
            <v>2</v>
          </cell>
        </row>
        <row r="168">
          <cell r="K168">
            <v>2097.02</v>
          </cell>
          <cell r="L168">
            <v>1103.04</v>
          </cell>
          <cell r="M168">
            <v>412.94</v>
          </cell>
          <cell r="O168">
            <v>2</v>
          </cell>
        </row>
        <row r="169">
          <cell r="K169">
            <v>2449</v>
          </cell>
          <cell r="L169">
            <v>720.01</v>
          </cell>
          <cell r="M169">
            <v>159.12</v>
          </cell>
          <cell r="O169">
            <v>2</v>
          </cell>
        </row>
        <row r="170">
          <cell r="K170">
            <v>984.64</v>
          </cell>
          <cell r="L170">
            <v>388.66</v>
          </cell>
          <cell r="M170">
            <v>37.6</v>
          </cell>
          <cell r="O170">
            <v>2</v>
          </cell>
        </row>
        <row r="171">
          <cell r="K171">
            <v>1800</v>
          </cell>
          <cell r="L171">
            <v>1284.97</v>
          </cell>
          <cell r="M171">
            <v>1191.71</v>
          </cell>
          <cell r="O171">
            <v>2</v>
          </cell>
        </row>
        <row r="172">
          <cell r="K172">
            <v>639.5</v>
          </cell>
          <cell r="L172">
            <v>209.7</v>
          </cell>
          <cell r="M172">
            <v>201</v>
          </cell>
          <cell r="O172">
            <v>2</v>
          </cell>
        </row>
        <row r="173">
          <cell r="K173">
            <v>829</v>
          </cell>
          <cell r="L173">
            <v>452.4</v>
          </cell>
          <cell r="M173">
            <v>336.35</v>
          </cell>
          <cell r="O173">
            <v>2</v>
          </cell>
        </row>
        <row r="174">
          <cell r="K174">
            <v>1925</v>
          </cell>
          <cell r="L174">
            <v>1405.07</v>
          </cell>
          <cell r="M174">
            <v>480.81</v>
          </cell>
          <cell r="O174">
            <v>2</v>
          </cell>
        </row>
        <row r="175">
          <cell r="K175">
            <v>78</v>
          </cell>
          <cell r="L175">
            <v>40.56</v>
          </cell>
          <cell r="M175">
            <v>16</v>
          </cell>
          <cell r="O175">
            <v>2</v>
          </cell>
        </row>
        <row r="176">
          <cell r="K176">
            <v>1000</v>
          </cell>
          <cell r="L176">
            <v>700</v>
          </cell>
          <cell r="M176">
            <v>298.8</v>
          </cell>
          <cell r="O176">
            <v>2</v>
          </cell>
        </row>
        <row r="177">
          <cell r="K177">
            <v>1232</v>
          </cell>
          <cell r="L177">
            <v>751.52</v>
          </cell>
          <cell r="M177">
            <v>309.62</v>
          </cell>
          <cell r="O177">
            <v>2</v>
          </cell>
        </row>
        <row r="178">
          <cell r="K178">
            <v>1971</v>
          </cell>
          <cell r="L178">
            <v>320.85000000000002</v>
          </cell>
          <cell r="M178">
            <v>279.17</v>
          </cell>
          <cell r="O178">
            <v>2</v>
          </cell>
        </row>
        <row r="179">
          <cell r="K179">
            <v>50</v>
          </cell>
          <cell r="L179">
            <v>37.159999999999997</v>
          </cell>
          <cell r="M179">
            <v>13.23</v>
          </cell>
          <cell r="O179">
            <v>2</v>
          </cell>
        </row>
        <row r="180">
          <cell r="K180">
            <v>1648</v>
          </cell>
          <cell r="L180">
            <v>519.04999999999995</v>
          </cell>
          <cell r="M180">
            <v>252.67</v>
          </cell>
          <cell r="O180">
            <v>2</v>
          </cell>
        </row>
        <row r="181">
          <cell r="K181">
            <v>1145</v>
          </cell>
          <cell r="L181">
            <v>353.74</v>
          </cell>
          <cell r="M181">
            <v>174.34</v>
          </cell>
          <cell r="O181">
            <v>2</v>
          </cell>
        </row>
        <row r="182">
          <cell r="K182">
            <v>5667.36</v>
          </cell>
          <cell r="L182">
            <v>5667.36</v>
          </cell>
          <cell r="M182">
            <v>621.19000000000005</v>
          </cell>
          <cell r="O182">
            <v>2</v>
          </cell>
        </row>
        <row r="183">
          <cell r="K183">
            <v>4880</v>
          </cell>
          <cell r="L183">
            <v>2902.65</v>
          </cell>
          <cell r="M183">
            <v>2296.7800000000002</v>
          </cell>
          <cell r="O183">
            <v>2</v>
          </cell>
        </row>
        <row r="184">
          <cell r="K184">
            <v>1011</v>
          </cell>
          <cell r="L184">
            <v>530.41999999999996</v>
          </cell>
          <cell r="M184">
            <v>117.42</v>
          </cell>
          <cell r="O184">
            <v>2</v>
          </cell>
        </row>
        <row r="185">
          <cell r="K185">
            <v>425</v>
          </cell>
          <cell r="L185">
            <v>192.25</v>
          </cell>
          <cell r="M185">
            <v>68.88</v>
          </cell>
          <cell r="O185">
            <v>2</v>
          </cell>
        </row>
        <row r="186">
          <cell r="K186">
            <v>173</v>
          </cell>
          <cell r="L186">
            <v>91.14</v>
          </cell>
          <cell r="M186">
            <v>29.16</v>
          </cell>
          <cell r="O186">
            <v>2</v>
          </cell>
        </row>
        <row r="187">
          <cell r="K187">
            <v>659</v>
          </cell>
          <cell r="L187">
            <v>490.26</v>
          </cell>
          <cell r="M187">
            <v>221.16</v>
          </cell>
          <cell r="O187">
            <v>2</v>
          </cell>
        </row>
        <row r="188">
          <cell r="K188">
            <v>1253</v>
          </cell>
          <cell r="L188">
            <v>1010.28</v>
          </cell>
          <cell r="M188">
            <v>338.69</v>
          </cell>
          <cell r="O188">
            <v>2</v>
          </cell>
        </row>
        <row r="189">
          <cell r="K189">
            <v>924</v>
          </cell>
          <cell r="L189">
            <v>695.5</v>
          </cell>
          <cell r="M189">
            <v>267.89</v>
          </cell>
          <cell r="O189">
            <v>2</v>
          </cell>
        </row>
        <row r="190">
          <cell r="K190">
            <v>924</v>
          </cell>
          <cell r="L190">
            <v>695.5</v>
          </cell>
          <cell r="M190">
            <v>267.89</v>
          </cell>
          <cell r="O190">
            <v>2</v>
          </cell>
        </row>
        <row r="191">
          <cell r="K191">
            <v>534</v>
          </cell>
          <cell r="L191">
            <v>351.52</v>
          </cell>
          <cell r="M191">
            <v>136.09</v>
          </cell>
          <cell r="O191">
            <v>2</v>
          </cell>
        </row>
        <row r="192">
          <cell r="K192">
            <v>122</v>
          </cell>
          <cell r="L192">
            <v>105.61</v>
          </cell>
          <cell r="M192">
            <v>58.65</v>
          </cell>
          <cell r="O192">
            <v>2</v>
          </cell>
        </row>
        <row r="193">
          <cell r="K193">
            <v>1050</v>
          </cell>
          <cell r="L193">
            <v>481.9</v>
          </cell>
          <cell r="M193">
            <v>209.16</v>
          </cell>
          <cell r="O193">
            <v>2</v>
          </cell>
        </row>
        <row r="194">
          <cell r="K194">
            <v>173</v>
          </cell>
          <cell r="L194">
            <v>149.61000000000001</v>
          </cell>
          <cell r="M194">
            <v>82.83</v>
          </cell>
          <cell r="O194">
            <v>2</v>
          </cell>
        </row>
        <row r="195">
          <cell r="K195">
            <v>9900</v>
          </cell>
          <cell r="L195">
            <v>2215</v>
          </cell>
          <cell r="M195">
            <v>522.26</v>
          </cell>
          <cell r="O195">
            <v>3</v>
          </cell>
        </row>
        <row r="196">
          <cell r="K196">
            <v>326</v>
          </cell>
          <cell r="L196">
            <v>326</v>
          </cell>
          <cell r="M196">
            <v>117.42</v>
          </cell>
          <cell r="O196">
            <v>3</v>
          </cell>
        </row>
        <row r="197">
          <cell r="K197">
            <v>3662</v>
          </cell>
          <cell r="L197">
            <v>2372.98</v>
          </cell>
          <cell r="M197">
            <v>684.48</v>
          </cell>
          <cell r="O197">
            <v>3</v>
          </cell>
        </row>
        <row r="198">
          <cell r="K198">
            <v>900</v>
          </cell>
          <cell r="L198">
            <v>125</v>
          </cell>
          <cell r="M198">
            <v>299.63</v>
          </cell>
          <cell r="O198">
            <v>3</v>
          </cell>
        </row>
        <row r="199">
          <cell r="K199">
            <v>225</v>
          </cell>
          <cell r="L199">
            <v>125</v>
          </cell>
          <cell r="M199">
            <v>95.99</v>
          </cell>
          <cell r="O199">
            <v>3</v>
          </cell>
        </row>
        <row r="200">
          <cell r="K200">
            <v>4036.43</v>
          </cell>
          <cell r="L200">
            <v>3012.01</v>
          </cell>
          <cell r="M200">
            <v>2464.79</v>
          </cell>
          <cell r="O200">
            <v>3</v>
          </cell>
        </row>
        <row r="201">
          <cell r="K201">
            <v>80</v>
          </cell>
          <cell r="L201">
            <v>15.4</v>
          </cell>
          <cell r="M201">
            <v>12.11</v>
          </cell>
          <cell r="O201">
            <v>3</v>
          </cell>
        </row>
        <row r="202">
          <cell r="K202">
            <v>22277.65</v>
          </cell>
          <cell r="L202">
            <v>5028</v>
          </cell>
          <cell r="M202">
            <v>907.55</v>
          </cell>
          <cell r="O202">
            <v>3</v>
          </cell>
        </row>
        <row r="203">
          <cell r="K203">
            <v>602.4</v>
          </cell>
          <cell r="L203">
            <v>356.59</v>
          </cell>
          <cell r="M203">
            <v>194.27</v>
          </cell>
          <cell r="O203">
            <v>3</v>
          </cell>
        </row>
        <row r="204">
          <cell r="K204">
            <v>825</v>
          </cell>
          <cell r="L204">
            <v>396.52</v>
          </cell>
          <cell r="M204">
            <v>247.07</v>
          </cell>
          <cell r="O204">
            <v>3</v>
          </cell>
        </row>
        <row r="205">
          <cell r="K205">
            <v>2016</v>
          </cell>
          <cell r="L205">
            <v>1048.32</v>
          </cell>
          <cell r="M205">
            <v>184.88</v>
          </cell>
          <cell r="O205">
            <v>3</v>
          </cell>
        </row>
        <row r="206">
          <cell r="K206">
            <v>444.5</v>
          </cell>
          <cell r="L206">
            <v>35.619999999999997</v>
          </cell>
          <cell r="M206">
            <v>33.18</v>
          </cell>
          <cell r="O206">
            <v>3</v>
          </cell>
        </row>
        <row r="207">
          <cell r="K207">
            <v>267</v>
          </cell>
          <cell r="L207">
            <v>234.24</v>
          </cell>
          <cell r="M207">
            <v>177.27</v>
          </cell>
          <cell r="O207">
            <v>3</v>
          </cell>
        </row>
        <row r="208">
          <cell r="K208">
            <v>286</v>
          </cell>
          <cell r="L208">
            <v>191.24</v>
          </cell>
          <cell r="M208">
            <v>126.38</v>
          </cell>
          <cell r="O208">
            <v>3</v>
          </cell>
        </row>
        <row r="209">
          <cell r="K209">
            <v>162</v>
          </cell>
          <cell r="L209">
            <v>89.03</v>
          </cell>
          <cell r="M209">
            <v>67.22</v>
          </cell>
          <cell r="O209">
            <v>3</v>
          </cell>
        </row>
        <row r="210">
          <cell r="K210">
            <v>1380</v>
          </cell>
          <cell r="L210">
            <v>288.42</v>
          </cell>
          <cell r="M210">
            <v>182.07</v>
          </cell>
          <cell r="O210">
            <v>3</v>
          </cell>
        </row>
        <row r="211">
          <cell r="K211">
            <v>233</v>
          </cell>
          <cell r="L211">
            <v>162.33000000000001</v>
          </cell>
          <cell r="M211">
            <v>112.41</v>
          </cell>
          <cell r="O211">
            <v>3</v>
          </cell>
        </row>
        <row r="212">
          <cell r="K212">
            <v>3900</v>
          </cell>
          <cell r="L212">
            <v>2862.75</v>
          </cell>
          <cell r="M212">
            <v>1039.6199999999999</v>
          </cell>
          <cell r="O212">
            <v>3</v>
          </cell>
        </row>
        <row r="213">
          <cell r="K213">
            <v>448</v>
          </cell>
          <cell r="L213">
            <v>133.04</v>
          </cell>
          <cell r="M213">
            <v>120.1</v>
          </cell>
          <cell r="O213">
            <v>3</v>
          </cell>
        </row>
        <row r="214">
          <cell r="K214">
            <v>33</v>
          </cell>
          <cell r="L214">
            <v>23.14</v>
          </cell>
          <cell r="M214">
            <v>16.14</v>
          </cell>
          <cell r="O214">
            <v>3</v>
          </cell>
        </row>
        <row r="215">
          <cell r="K215">
            <v>219</v>
          </cell>
          <cell r="L215">
            <v>64.73</v>
          </cell>
          <cell r="M215">
            <v>58.48</v>
          </cell>
          <cell r="O215">
            <v>3</v>
          </cell>
        </row>
        <row r="216">
          <cell r="K216">
            <v>48</v>
          </cell>
          <cell r="L216">
            <v>14.72</v>
          </cell>
          <cell r="M216">
            <v>13.26</v>
          </cell>
          <cell r="O216">
            <v>3</v>
          </cell>
        </row>
        <row r="217">
          <cell r="K217">
            <v>275</v>
          </cell>
          <cell r="L217">
            <v>76.27</v>
          </cell>
          <cell r="M217">
            <v>68.88</v>
          </cell>
          <cell r="O217">
            <v>3</v>
          </cell>
        </row>
        <row r="218">
          <cell r="K218">
            <v>153</v>
          </cell>
          <cell r="L218">
            <v>17.989999999999998</v>
          </cell>
          <cell r="M218">
            <v>12.33</v>
          </cell>
          <cell r="O218">
            <v>3</v>
          </cell>
        </row>
        <row r="219">
          <cell r="K219">
            <v>178</v>
          </cell>
          <cell r="L219">
            <v>21.25</v>
          </cell>
          <cell r="M219">
            <v>15.27</v>
          </cell>
          <cell r="O219">
            <v>3</v>
          </cell>
        </row>
        <row r="220">
          <cell r="K220">
            <v>387</v>
          </cell>
          <cell r="L220">
            <v>333.85</v>
          </cell>
          <cell r="M220">
            <v>181.28</v>
          </cell>
          <cell r="O220">
            <v>3</v>
          </cell>
        </row>
        <row r="221">
          <cell r="K221">
            <v>1224</v>
          </cell>
          <cell r="L221">
            <v>210.6</v>
          </cell>
          <cell r="M221">
            <v>79.569999999999993</v>
          </cell>
          <cell r="O221">
            <v>3</v>
          </cell>
        </row>
        <row r="222">
          <cell r="K222">
            <v>475</v>
          </cell>
          <cell r="L222">
            <v>189.8</v>
          </cell>
          <cell r="M222">
            <v>157.02000000000001</v>
          </cell>
          <cell r="O222">
            <v>3</v>
          </cell>
        </row>
        <row r="223">
          <cell r="K223">
            <v>27</v>
          </cell>
          <cell r="L223">
            <v>22.86</v>
          </cell>
          <cell r="M223">
            <v>12.33</v>
          </cell>
          <cell r="O223">
            <v>3</v>
          </cell>
        </row>
        <row r="224">
          <cell r="K224">
            <v>834.24</v>
          </cell>
          <cell r="L224">
            <v>240.95</v>
          </cell>
          <cell r="M224">
            <v>121.08</v>
          </cell>
          <cell r="O224">
            <v>3</v>
          </cell>
        </row>
        <row r="225">
          <cell r="K225">
            <v>903.76</v>
          </cell>
          <cell r="L225">
            <v>240.95</v>
          </cell>
          <cell r="M225">
            <v>121.08</v>
          </cell>
          <cell r="O225">
            <v>3</v>
          </cell>
        </row>
        <row r="226">
          <cell r="K226">
            <v>342</v>
          </cell>
          <cell r="L226">
            <v>284.64</v>
          </cell>
          <cell r="M226">
            <v>164.62</v>
          </cell>
          <cell r="O226">
            <v>3</v>
          </cell>
        </row>
        <row r="227">
          <cell r="K227">
            <v>491</v>
          </cell>
          <cell r="L227">
            <v>195.8</v>
          </cell>
          <cell r="M227">
            <v>182.61</v>
          </cell>
          <cell r="O227">
            <v>3</v>
          </cell>
        </row>
        <row r="228">
          <cell r="K228">
            <v>330</v>
          </cell>
          <cell r="L228">
            <v>198.59</v>
          </cell>
          <cell r="M228">
            <v>123.69</v>
          </cell>
          <cell r="O228">
            <v>3</v>
          </cell>
        </row>
        <row r="229">
          <cell r="K229">
            <v>386</v>
          </cell>
          <cell r="L229">
            <v>193.8</v>
          </cell>
          <cell r="M229">
            <v>154.08000000000001</v>
          </cell>
          <cell r="O229">
            <v>3</v>
          </cell>
        </row>
        <row r="230">
          <cell r="K230">
            <v>4636</v>
          </cell>
          <cell r="L230">
            <v>3078.27</v>
          </cell>
          <cell r="M230">
            <v>247.08</v>
          </cell>
          <cell r="O230">
            <v>3</v>
          </cell>
        </row>
        <row r="231">
          <cell r="K231">
            <v>2170</v>
          </cell>
          <cell r="L231">
            <v>1787.18</v>
          </cell>
          <cell r="M231">
            <v>486.22</v>
          </cell>
          <cell r="O231">
            <v>3</v>
          </cell>
        </row>
        <row r="232">
          <cell r="K232">
            <v>265</v>
          </cell>
          <cell r="L232">
            <v>105.45</v>
          </cell>
          <cell r="M232">
            <v>96.47</v>
          </cell>
          <cell r="O232">
            <v>3</v>
          </cell>
        </row>
        <row r="233">
          <cell r="K233">
            <v>11656</v>
          </cell>
          <cell r="L233">
            <v>6398.7</v>
          </cell>
          <cell r="M233">
            <v>3803.99</v>
          </cell>
          <cell r="O233">
            <v>3</v>
          </cell>
        </row>
        <row r="234">
          <cell r="K234">
            <v>869</v>
          </cell>
          <cell r="L234">
            <v>549.13</v>
          </cell>
          <cell r="M234">
            <v>379.37</v>
          </cell>
          <cell r="O234">
            <v>3</v>
          </cell>
        </row>
        <row r="235">
          <cell r="K235">
            <v>600</v>
          </cell>
          <cell r="L235">
            <v>357.82</v>
          </cell>
          <cell r="M235">
            <v>291.32</v>
          </cell>
          <cell r="O235">
            <v>3</v>
          </cell>
        </row>
        <row r="236">
          <cell r="K236">
            <v>2945</v>
          </cell>
          <cell r="L236">
            <v>2370.5</v>
          </cell>
          <cell r="M236">
            <v>648.29999999999995</v>
          </cell>
          <cell r="O236">
            <v>3</v>
          </cell>
        </row>
        <row r="237">
          <cell r="K237">
            <v>1253</v>
          </cell>
          <cell r="L237">
            <v>1010.28</v>
          </cell>
          <cell r="M237">
            <v>338.69</v>
          </cell>
          <cell r="O237">
            <v>3</v>
          </cell>
        </row>
        <row r="238">
          <cell r="K238">
            <v>2557</v>
          </cell>
          <cell r="L238">
            <v>1045.31</v>
          </cell>
          <cell r="M238">
            <v>952.06</v>
          </cell>
          <cell r="O238">
            <v>3</v>
          </cell>
        </row>
        <row r="239">
          <cell r="K239">
            <v>805</v>
          </cell>
          <cell r="L239">
            <v>440.15</v>
          </cell>
          <cell r="M239">
            <v>271.68</v>
          </cell>
          <cell r="O239">
            <v>3</v>
          </cell>
        </row>
        <row r="240">
          <cell r="K240">
            <v>649</v>
          </cell>
          <cell r="L240">
            <v>520.51</v>
          </cell>
          <cell r="M240">
            <v>231.96</v>
          </cell>
          <cell r="O240">
            <v>3</v>
          </cell>
        </row>
        <row r="241">
          <cell r="K241">
            <v>1822.5</v>
          </cell>
          <cell r="L241">
            <v>1015.18</v>
          </cell>
          <cell r="M241">
            <v>702.13</v>
          </cell>
          <cell r="O241">
            <v>3</v>
          </cell>
        </row>
        <row r="242">
          <cell r="K242">
            <v>943.67</v>
          </cell>
          <cell r="L242">
            <v>717.65</v>
          </cell>
          <cell r="M242">
            <v>233.74</v>
          </cell>
          <cell r="O242">
            <v>3</v>
          </cell>
        </row>
        <row r="243">
          <cell r="K243">
            <v>451</v>
          </cell>
          <cell r="L243">
            <v>363.02</v>
          </cell>
          <cell r="M243">
            <v>154.08000000000001</v>
          </cell>
          <cell r="O243">
            <v>3</v>
          </cell>
        </row>
        <row r="244">
          <cell r="K244">
            <v>6819</v>
          </cell>
          <cell r="L244">
            <v>4055.26</v>
          </cell>
          <cell r="M244">
            <v>2401.71</v>
          </cell>
          <cell r="O244">
            <v>3</v>
          </cell>
        </row>
        <row r="245">
          <cell r="K245">
            <v>1680</v>
          </cell>
          <cell r="L245">
            <v>671.16</v>
          </cell>
          <cell r="M245">
            <v>212.42</v>
          </cell>
          <cell r="O245">
            <v>3</v>
          </cell>
        </row>
        <row r="246">
          <cell r="K246">
            <v>1922</v>
          </cell>
          <cell r="L246">
            <v>540.36</v>
          </cell>
          <cell r="M246">
            <v>264.20999999999998</v>
          </cell>
          <cell r="O246">
            <v>3</v>
          </cell>
        </row>
        <row r="247">
          <cell r="K247">
            <v>32252.45</v>
          </cell>
          <cell r="L247">
            <v>14487.95</v>
          </cell>
          <cell r="M247">
            <v>1904.31</v>
          </cell>
          <cell r="O247">
            <v>3</v>
          </cell>
        </row>
        <row r="248">
          <cell r="K248">
            <v>39785.699999999997</v>
          </cell>
          <cell r="L248">
            <v>57664.86</v>
          </cell>
          <cell r="M248">
            <v>18159.28</v>
          </cell>
          <cell r="O248">
            <v>3</v>
          </cell>
        </row>
        <row r="249">
          <cell r="K249">
            <v>72.099999999999994</v>
          </cell>
          <cell r="L249">
            <v>50.02</v>
          </cell>
          <cell r="M249">
            <v>16.739999999999998</v>
          </cell>
          <cell r="O249">
            <v>3</v>
          </cell>
        </row>
        <row r="250">
          <cell r="K250">
            <v>902</v>
          </cell>
          <cell r="L250">
            <v>726.04</v>
          </cell>
          <cell r="M250">
            <v>308.16000000000003</v>
          </cell>
          <cell r="O250">
            <v>3</v>
          </cell>
        </row>
        <row r="251">
          <cell r="K251">
            <v>293</v>
          </cell>
          <cell r="L251">
            <v>234.49</v>
          </cell>
          <cell r="M251">
            <v>101.48</v>
          </cell>
          <cell r="O251">
            <v>3</v>
          </cell>
        </row>
        <row r="252">
          <cell r="K252">
            <v>425</v>
          </cell>
          <cell r="L252">
            <v>425</v>
          </cell>
          <cell r="M252">
            <v>143.4</v>
          </cell>
          <cell r="O252">
            <v>3</v>
          </cell>
        </row>
        <row r="253">
          <cell r="K253">
            <v>1144</v>
          </cell>
          <cell r="L253">
            <v>1031.0999999999999</v>
          </cell>
          <cell r="M253">
            <v>348.33</v>
          </cell>
          <cell r="O253">
            <v>3</v>
          </cell>
        </row>
        <row r="254">
          <cell r="K254">
            <v>402.26</v>
          </cell>
          <cell r="L254">
            <v>292.45</v>
          </cell>
          <cell r="M254">
            <v>101.49</v>
          </cell>
          <cell r="O254">
            <v>3</v>
          </cell>
        </row>
        <row r="255">
          <cell r="K255">
            <v>720</v>
          </cell>
          <cell r="L255">
            <v>561.66</v>
          </cell>
          <cell r="M255">
            <v>269.01</v>
          </cell>
          <cell r="O255">
            <v>3</v>
          </cell>
        </row>
        <row r="256">
          <cell r="K256">
            <v>214</v>
          </cell>
          <cell r="L256">
            <v>135.97999999999999</v>
          </cell>
          <cell r="M256">
            <v>95.45</v>
          </cell>
          <cell r="O256">
            <v>3</v>
          </cell>
        </row>
        <row r="257">
          <cell r="K257">
            <v>402</v>
          </cell>
          <cell r="L257">
            <v>171.4</v>
          </cell>
          <cell r="M257">
            <v>159.28</v>
          </cell>
          <cell r="O257">
            <v>3</v>
          </cell>
        </row>
        <row r="258">
          <cell r="K258">
            <v>600</v>
          </cell>
          <cell r="L258">
            <v>77.739999999999995</v>
          </cell>
          <cell r="M258">
            <v>61.08</v>
          </cell>
          <cell r="O258">
            <v>3</v>
          </cell>
        </row>
        <row r="259">
          <cell r="K259">
            <v>28</v>
          </cell>
          <cell r="L259">
            <v>13.73</v>
          </cell>
          <cell r="M259">
            <v>12.69</v>
          </cell>
          <cell r="O259">
            <v>3</v>
          </cell>
        </row>
        <row r="260">
          <cell r="K260">
            <v>1358</v>
          </cell>
          <cell r="L260">
            <v>368.26</v>
          </cell>
          <cell r="M260">
            <v>174.34</v>
          </cell>
          <cell r="O260">
            <v>3</v>
          </cell>
        </row>
        <row r="261">
          <cell r="K261">
            <v>374</v>
          </cell>
          <cell r="L261">
            <v>304.75</v>
          </cell>
          <cell r="M261">
            <v>252.9</v>
          </cell>
          <cell r="O261">
            <v>3</v>
          </cell>
        </row>
        <row r="262">
          <cell r="K262">
            <v>52</v>
          </cell>
          <cell r="L262">
            <v>37.32</v>
          </cell>
          <cell r="M262">
            <v>22.76</v>
          </cell>
          <cell r="O262">
            <v>3</v>
          </cell>
        </row>
        <row r="263">
          <cell r="K263">
            <v>374</v>
          </cell>
          <cell r="L263">
            <v>152.63999999999999</v>
          </cell>
          <cell r="M263">
            <v>126.68</v>
          </cell>
          <cell r="O263">
            <v>3</v>
          </cell>
        </row>
        <row r="264">
          <cell r="K264">
            <v>1300</v>
          </cell>
          <cell r="L264">
            <v>308.58999999999997</v>
          </cell>
          <cell r="M264">
            <v>179.35</v>
          </cell>
          <cell r="O264">
            <v>3</v>
          </cell>
        </row>
        <row r="265">
          <cell r="K265">
            <v>1173</v>
          </cell>
          <cell r="L265">
            <v>1072.24</v>
          </cell>
          <cell r="M265">
            <v>142.06</v>
          </cell>
          <cell r="O265">
            <v>3</v>
          </cell>
        </row>
        <row r="266">
          <cell r="K266">
            <v>146</v>
          </cell>
          <cell r="L266">
            <v>226.93</v>
          </cell>
          <cell r="M266">
            <v>146</v>
          </cell>
          <cell r="O266">
            <v>3</v>
          </cell>
        </row>
        <row r="267">
          <cell r="K267">
            <v>1987</v>
          </cell>
          <cell r="L267">
            <v>1816.36</v>
          </cell>
          <cell r="M267">
            <v>263.55</v>
          </cell>
          <cell r="O267">
            <v>3</v>
          </cell>
        </row>
        <row r="268">
          <cell r="K268">
            <v>1353</v>
          </cell>
          <cell r="L268">
            <v>404</v>
          </cell>
          <cell r="M268">
            <v>253.71</v>
          </cell>
          <cell r="O268">
            <v>3</v>
          </cell>
        </row>
        <row r="269">
          <cell r="K269">
            <v>103824</v>
          </cell>
          <cell r="L269">
            <v>75033.570000000007</v>
          </cell>
          <cell r="M269">
            <v>17312.28</v>
          </cell>
          <cell r="O269">
            <v>3</v>
          </cell>
        </row>
        <row r="270">
          <cell r="K270">
            <v>1852</v>
          </cell>
          <cell r="L270">
            <v>963.04</v>
          </cell>
          <cell r="M270">
            <v>292.79000000000002</v>
          </cell>
          <cell r="O270">
            <v>3</v>
          </cell>
        </row>
        <row r="271">
          <cell r="K271">
            <v>3151</v>
          </cell>
          <cell r="L271">
            <v>1763.87</v>
          </cell>
          <cell r="M271">
            <v>1033.92</v>
          </cell>
          <cell r="O271">
            <v>3</v>
          </cell>
        </row>
        <row r="272">
          <cell r="K272">
            <v>997</v>
          </cell>
          <cell r="L272">
            <v>242.04</v>
          </cell>
          <cell r="M272">
            <v>143.07</v>
          </cell>
          <cell r="O272">
            <v>3</v>
          </cell>
        </row>
        <row r="273">
          <cell r="K273">
            <v>2804</v>
          </cell>
          <cell r="L273">
            <v>2026.44</v>
          </cell>
          <cell r="M273">
            <v>954.26</v>
          </cell>
          <cell r="O273">
            <v>3</v>
          </cell>
        </row>
        <row r="274">
          <cell r="K274">
            <v>1193</v>
          </cell>
          <cell r="L274">
            <v>1018.82</v>
          </cell>
          <cell r="M274">
            <v>480.79</v>
          </cell>
          <cell r="O274">
            <v>4</v>
          </cell>
        </row>
        <row r="275">
          <cell r="K275">
            <v>4793.8999999999996</v>
          </cell>
          <cell r="L275">
            <v>2718.45</v>
          </cell>
          <cell r="M275">
            <v>611.07000000000005</v>
          </cell>
          <cell r="O275">
            <v>4</v>
          </cell>
        </row>
        <row r="276">
          <cell r="K276">
            <v>406</v>
          </cell>
          <cell r="L276">
            <v>217.22</v>
          </cell>
          <cell r="M276">
            <v>105.28</v>
          </cell>
          <cell r="O276">
            <v>4</v>
          </cell>
        </row>
        <row r="277">
          <cell r="K277">
            <v>673.13</v>
          </cell>
          <cell r="L277">
            <v>346.86</v>
          </cell>
          <cell r="M277">
            <v>177.69</v>
          </cell>
          <cell r="O277">
            <v>4</v>
          </cell>
        </row>
        <row r="278">
          <cell r="K278">
            <v>12316.08</v>
          </cell>
          <cell r="L278">
            <v>6404.38</v>
          </cell>
          <cell r="M278">
            <v>2002.67</v>
          </cell>
          <cell r="O278">
            <v>4</v>
          </cell>
        </row>
        <row r="279">
          <cell r="K279">
            <v>1501</v>
          </cell>
          <cell r="L279">
            <v>1372.08</v>
          </cell>
          <cell r="M279">
            <v>464.49</v>
          </cell>
          <cell r="O279">
            <v>4</v>
          </cell>
        </row>
        <row r="280">
          <cell r="K280">
            <v>4692</v>
          </cell>
          <cell r="L280">
            <v>3123</v>
          </cell>
          <cell r="M280">
            <v>2109.84</v>
          </cell>
          <cell r="O280">
            <v>4</v>
          </cell>
        </row>
        <row r="281">
          <cell r="K281">
            <v>21599</v>
          </cell>
          <cell r="L281">
            <v>4356</v>
          </cell>
          <cell r="M281">
            <v>1597.03</v>
          </cell>
          <cell r="O281">
            <v>4</v>
          </cell>
        </row>
        <row r="282">
          <cell r="K282">
            <v>2016</v>
          </cell>
          <cell r="L282">
            <v>995.91</v>
          </cell>
          <cell r="M282">
            <v>163</v>
          </cell>
          <cell r="O282">
            <v>4</v>
          </cell>
        </row>
        <row r="283">
          <cell r="K283">
            <v>592.76</v>
          </cell>
          <cell r="L283">
            <v>500.09</v>
          </cell>
          <cell r="M283">
            <v>183.44</v>
          </cell>
          <cell r="O283">
            <v>4</v>
          </cell>
        </row>
        <row r="284">
          <cell r="K284">
            <v>6078.71</v>
          </cell>
          <cell r="L284">
            <v>2730.6</v>
          </cell>
          <cell r="M284">
            <v>611.58000000000004</v>
          </cell>
          <cell r="O284">
            <v>4</v>
          </cell>
        </row>
        <row r="285">
          <cell r="K285">
            <v>472</v>
          </cell>
          <cell r="L285">
            <v>52.64</v>
          </cell>
          <cell r="M285">
            <v>33.31</v>
          </cell>
          <cell r="O285">
            <v>4</v>
          </cell>
        </row>
        <row r="286">
          <cell r="K286">
            <v>204</v>
          </cell>
          <cell r="L286">
            <v>117.63</v>
          </cell>
          <cell r="M286">
            <v>52.19</v>
          </cell>
          <cell r="O286">
            <v>4</v>
          </cell>
        </row>
        <row r="287">
          <cell r="K287">
            <v>47</v>
          </cell>
          <cell r="L287">
            <v>14.19</v>
          </cell>
          <cell r="M287">
            <v>12.79</v>
          </cell>
          <cell r="O287">
            <v>4</v>
          </cell>
        </row>
        <row r="288">
          <cell r="K288">
            <v>1665</v>
          </cell>
          <cell r="L288">
            <v>932.04</v>
          </cell>
          <cell r="M288">
            <v>429.16</v>
          </cell>
          <cell r="O288">
            <v>4</v>
          </cell>
        </row>
        <row r="289">
          <cell r="K289">
            <v>306.79000000000002</v>
          </cell>
          <cell r="L289">
            <v>137.6</v>
          </cell>
          <cell r="M289">
            <v>74.59</v>
          </cell>
          <cell r="O289">
            <v>4</v>
          </cell>
        </row>
        <row r="290">
          <cell r="K290">
            <v>242</v>
          </cell>
          <cell r="L290">
            <v>24.92</v>
          </cell>
          <cell r="M290">
            <v>23.42</v>
          </cell>
          <cell r="O290">
            <v>4</v>
          </cell>
        </row>
        <row r="291">
          <cell r="K291">
            <v>36</v>
          </cell>
          <cell r="L291">
            <v>35.85</v>
          </cell>
          <cell r="M291">
            <v>13.27</v>
          </cell>
          <cell r="O291">
            <v>4</v>
          </cell>
        </row>
        <row r="292">
          <cell r="K292">
            <v>153</v>
          </cell>
          <cell r="L292">
            <v>13.5</v>
          </cell>
          <cell r="M292">
            <v>12.2</v>
          </cell>
          <cell r="O292">
            <v>4</v>
          </cell>
        </row>
        <row r="293">
          <cell r="K293">
            <v>4150</v>
          </cell>
          <cell r="L293">
            <v>3001.35</v>
          </cell>
          <cell r="M293">
            <v>1086.33</v>
          </cell>
          <cell r="O293">
            <v>4</v>
          </cell>
        </row>
        <row r="294">
          <cell r="K294">
            <v>400</v>
          </cell>
          <cell r="L294">
            <v>350</v>
          </cell>
          <cell r="M294">
            <v>165.84</v>
          </cell>
          <cell r="O294">
            <v>4</v>
          </cell>
        </row>
        <row r="295">
          <cell r="K295">
            <v>153</v>
          </cell>
          <cell r="L295">
            <v>13.5</v>
          </cell>
          <cell r="M295">
            <v>12.2</v>
          </cell>
          <cell r="O295">
            <v>4</v>
          </cell>
        </row>
        <row r="296">
          <cell r="K296">
            <v>231</v>
          </cell>
          <cell r="L296">
            <v>190.36</v>
          </cell>
          <cell r="M296">
            <v>162.36000000000001</v>
          </cell>
          <cell r="O296">
            <v>4</v>
          </cell>
        </row>
        <row r="297">
          <cell r="K297">
            <v>24</v>
          </cell>
          <cell r="L297">
            <v>17.100000000000001</v>
          </cell>
          <cell r="M297">
            <v>11.83</v>
          </cell>
          <cell r="O297">
            <v>4</v>
          </cell>
        </row>
        <row r="298">
          <cell r="K298">
            <v>1448</v>
          </cell>
          <cell r="L298">
            <v>132.91999999999999</v>
          </cell>
          <cell r="M298">
            <v>124.48</v>
          </cell>
          <cell r="O298">
            <v>4</v>
          </cell>
        </row>
        <row r="299">
          <cell r="K299">
            <v>1888</v>
          </cell>
          <cell r="L299">
            <v>320.85000000000002</v>
          </cell>
          <cell r="M299">
            <v>252.18</v>
          </cell>
          <cell r="O299">
            <v>4</v>
          </cell>
        </row>
        <row r="300">
          <cell r="K300">
            <v>2331</v>
          </cell>
          <cell r="L300">
            <v>392.84</v>
          </cell>
          <cell r="M300">
            <v>328.16</v>
          </cell>
          <cell r="O300">
            <v>4</v>
          </cell>
        </row>
        <row r="301">
          <cell r="K301">
            <v>749</v>
          </cell>
          <cell r="L301">
            <v>407.82</v>
          </cell>
          <cell r="M301">
            <v>289.16000000000003</v>
          </cell>
          <cell r="O301">
            <v>4</v>
          </cell>
        </row>
        <row r="302">
          <cell r="K302">
            <v>36</v>
          </cell>
          <cell r="L302">
            <v>14.29</v>
          </cell>
          <cell r="M302">
            <v>12.54</v>
          </cell>
          <cell r="O302">
            <v>4</v>
          </cell>
        </row>
        <row r="303">
          <cell r="K303">
            <v>831</v>
          </cell>
          <cell r="L303">
            <v>305.39</v>
          </cell>
          <cell r="M303">
            <v>208.83</v>
          </cell>
          <cell r="O303">
            <v>4</v>
          </cell>
        </row>
        <row r="304">
          <cell r="K304">
            <v>424</v>
          </cell>
          <cell r="L304">
            <v>275.25</v>
          </cell>
          <cell r="M304">
            <v>258.11</v>
          </cell>
          <cell r="O304">
            <v>4</v>
          </cell>
        </row>
        <row r="305">
          <cell r="K305">
            <v>1927</v>
          </cell>
          <cell r="L305">
            <v>632.36</v>
          </cell>
          <cell r="M305">
            <v>344.67</v>
          </cell>
          <cell r="O305">
            <v>4</v>
          </cell>
        </row>
        <row r="306">
          <cell r="K306">
            <v>1922</v>
          </cell>
          <cell r="L306">
            <v>540.36</v>
          </cell>
          <cell r="M306">
            <v>264.20999999999998</v>
          </cell>
          <cell r="O306">
            <v>4</v>
          </cell>
        </row>
        <row r="307">
          <cell r="K307">
            <v>388</v>
          </cell>
          <cell r="L307">
            <v>147.63999999999999</v>
          </cell>
          <cell r="M307">
            <v>137.22999999999999</v>
          </cell>
          <cell r="O307">
            <v>4</v>
          </cell>
        </row>
        <row r="308">
          <cell r="K308">
            <v>205</v>
          </cell>
          <cell r="L308">
            <v>148.22999999999999</v>
          </cell>
          <cell r="M308">
            <v>76.23</v>
          </cell>
          <cell r="O308">
            <v>4</v>
          </cell>
        </row>
        <row r="309">
          <cell r="K309">
            <v>35</v>
          </cell>
          <cell r="L309">
            <v>25.57</v>
          </cell>
          <cell r="M309">
            <v>13.26</v>
          </cell>
          <cell r="O309">
            <v>4</v>
          </cell>
        </row>
        <row r="310">
          <cell r="K310">
            <v>34</v>
          </cell>
          <cell r="L310">
            <v>24.43</v>
          </cell>
          <cell r="M310">
            <v>12.66</v>
          </cell>
          <cell r="O310">
            <v>4</v>
          </cell>
        </row>
        <row r="311">
          <cell r="K311">
            <v>369</v>
          </cell>
          <cell r="L311">
            <v>243.37</v>
          </cell>
          <cell r="M311">
            <v>174.09</v>
          </cell>
          <cell r="O311">
            <v>4</v>
          </cell>
        </row>
        <row r="312">
          <cell r="K312">
            <v>1860</v>
          </cell>
          <cell r="L312">
            <v>1476.91</v>
          </cell>
          <cell r="M312">
            <v>395.46</v>
          </cell>
          <cell r="O312">
            <v>4</v>
          </cell>
        </row>
        <row r="313">
          <cell r="K313">
            <v>704</v>
          </cell>
          <cell r="L313">
            <v>204.62</v>
          </cell>
          <cell r="M313">
            <v>162.25</v>
          </cell>
          <cell r="O313">
            <v>4</v>
          </cell>
        </row>
        <row r="314">
          <cell r="K314">
            <v>314</v>
          </cell>
          <cell r="L314">
            <v>163.05000000000001</v>
          </cell>
          <cell r="M314">
            <v>56.28</v>
          </cell>
          <cell r="O314">
            <v>4</v>
          </cell>
        </row>
        <row r="315">
          <cell r="K315">
            <v>3003</v>
          </cell>
          <cell r="L315">
            <v>1660.63</v>
          </cell>
          <cell r="M315">
            <v>1583.14</v>
          </cell>
          <cell r="O315">
            <v>4</v>
          </cell>
        </row>
        <row r="316">
          <cell r="K316">
            <v>137</v>
          </cell>
          <cell r="L316">
            <v>44.45</v>
          </cell>
          <cell r="M316">
            <v>41.73</v>
          </cell>
          <cell r="O316">
            <v>4</v>
          </cell>
        </row>
        <row r="317">
          <cell r="K317">
            <v>290</v>
          </cell>
          <cell r="L317">
            <v>116.9</v>
          </cell>
          <cell r="M317">
            <v>98.9</v>
          </cell>
          <cell r="O317">
            <v>4</v>
          </cell>
        </row>
        <row r="318">
          <cell r="K318">
            <v>330</v>
          </cell>
          <cell r="L318">
            <v>198.59</v>
          </cell>
          <cell r="M318">
            <v>123.69</v>
          </cell>
          <cell r="O318">
            <v>4</v>
          </cell>
        </row>
        <row r="319">
          <cell r="K319">
            <v>3540</v>
          </cell>
          <cell r="L319">
            <v>1983.05</v>
          </cell>
          <cell r="M319">
            <v>1204.48</v>
          </cell>
          <cell r="O319">
            <v>4</v>
          </cell>
        </row>
        <row r="320">
          <cell r="K320">
            <v>39460</v>
          </cell>
          <cell r="L320">
            <v>1051.49</v>
          </cell>
          <cell r="M320">
            <v>967.26</v>
          </cell>
          <cell r="O320">
            <v>4</v>
          </cell>
        </row>
        <row r="321">
          <cell r="K321">
            <v>1903</v>
          </cell>
          <cell r="L321">
            <v>602.9</v>
          </cell>
          <cell r="M321">
            <v>485.07</v>
          </cell>
          <cell r="O321">
            <v>4</v>
          </cell>
        </row>
        <row r="322">
          <cell r="K322">
            <v>45</v>
          </cell>
          <cell r="L322">
            <v>13.66</v>
          </cell>
          <cell r="M322">
            <v>12.3</v>
          </cell>
          <cell r="O322">
            <v>4</v>
          </cell>
        </row>
        <row r="323">
          <cell r="K323">
            <v>1068</v>
          </cell>
          <cell r="L323">
            <v>305.7</v>
          </cell>
          <cell r="M323">
            <v>274.57</v>
          </cell>
          <cell r="O323">
            <v>4</v>
          </cell>
        </row>
        <row r="324">
          <cell r="K324">
            <v>406</v>
          </cell>
          <cell r="L324">
            <v>126.29</v>
          </cell>
          <cell r="M324">
            <v>118.95</v>
          </cell>
          <cell r="O324">
            <v>4</v>
          </cell>
        </row>
        <row r="325">
          <cell r="K325">
            <v>398</v>
          </cell>
          <cell r="L325">
            <v>125.49</v>
          </cell>
          <cell r="M325">
            <v>115.59</v>
          </cell>
          <cell r="O325">
            <v>4</v>
          </cell>
        </row>
        <row r="326">
          <cell r="K326">
            <v>962</v>
          </cell>
          <cell r="L326">
            <v>709.8</v>
          </cell>
          <cell r="M326">
            <v>240.03</v>
          </cell>
          <cell r="O326">
            <v>4</v>
          </cell>
        </row>
        <row r="327">
          <cell r="K327">
            <v>977</v>
          </cell>
          <cell r="L327">
            <v>292.52</v>
          </cell>
          <cell r="M327">
            <v>262.74</v>
          </cell>
          <cell r="O327">
            <v>4</v>
          </cell>
        </row>
        <row r="328">
          <cell r="K328">
            <v>1194</v>
          </cell>
          <cell r="L328">
            <v>376.47</v>
          </cell>
          <cell r="M328">
            <v>346.77</v>
          </cell>
          <cell r="O328">
            <v>4</v>
          </cell>
        </row>
        <row r="329">
          <cell r="K329">
            <v>398</v>
          </cell>
          <cell r="L329">
            <v>125.49</v>
          </cell>
          <cell r="M329">
            <v>115.59</v>
          </cell>
          <cell r="O329">
            <v>4</v>
          </cell>
        </row>
        <row r="330">
          <cell r="K330">
            <v>701</v>
          </cell>
          <cell r="L330">
            <v>370.99</v>
          </cell>
          <cell r="M330">
            <v>312.36</v>
          </cell>
          <cell r="O330">
            <v>4</v>
          </cell>
        </row>
        <row r="331">
          <cell r="K331">
            <v>398</v>
          </cell>
          <cell r="L331">
            <v>125.49</v>
          </cell>
          <cell r="M331">
            <v>115.59</v>
          </cell>
          <cell r="O331">
            <v>4</v>
          </cell>
        </row>
        <row r="332">
          <cell r="K332">
            <v>984</v>
          </cell>
          <cell r="L332">
            <v>535.52</v>
          </cell>
          <cell r="M332">
            <v>257.92</v>
          </cell>
          <cell r="O332">
            <v>4</v>
          </cell>
        </row>
        <row r="333">
          <cell r="K333">
            <v>1107</v>
          </cell>
          <cell r="L333">
            <v>351.92</v>
          </cell>
          <cell r="M333">
            <v>253.89</v>
          </cell>
          <cell r="O333">
            <v>4</v>
          </cell>
        </row>
        <row r="334">
          <cell r="K334">
            <v>1068</v>
          </cell>
          <cell r="L334">
            <v>305.7</v>
          </cell>
          <cell r="M334">
            <v>274.57</v>
          </cell>
          <cell r="O334">
            <v>4</v>
          </cell>
        </row>
        <row r="335">
          <cell r="K335">
            <v>1194</v>
          </cell>
          <cell r="L335">
            <v>376.47</v>
          </cell>
          <cell r="M335">
            <v>346.77</v>
          </cell>
          <cell r="O335">
            <v>4</v>
          </cell>
        </row>
        <row r="336">
          <cell r="K336">
            <v>652</v>
          </cell>
          <cell r="L336">
            <v>641.76</v>
          </cell>
          <cell r="M336">
            <v>142.06</v>
          </cell>
          <cell r="O336">
            <v>4</v>
          </cell>
        </row>
        <row r="337">
          <cell r="K337">
            <v>199393.83</v>
          </cell>
          <cell r="L337">
            <v>99366.81</v>
          </cell>
          <cell r="M337">
            <v>25973.19</v>
          </cell>
          <cell r="O337">
            <v>4</v>
          </cell>
        </row>
        <row r="338">
          <cell r="K338">
            <v>7443.2</v>
          </cell>
          <cell r="L338">
            <v>3423.17</v>
          </cell>
          <cell r="M338">
            <v>1727.43</v>
          </cell>
          <cell r="O338">
            <v>4</v>
          </cell>
        </row>
        <row r="339">
          <cell r="K339">
            <v>952</v>
          </cell>
          <cell r="L339">
            <v>280.86</v>
          </cell>
          <cell r="M339">
            <v>96.68</v>
          </cell>
          <cell r="O339">
            <v>4</v>
          </cell>
        </row>
        <row r="340">
          <cell r="K340">
            <v>522</v>
          </cell>
          <cell r="L340">
            <v>321.17</v>
          </cell>
          <cell r="M340">
            <v>154.75</v>
          </cell>
          <cell r="O340">
            <v>4</v>
          </cell>
        </row>
        <row r="341">
          <cell r="K341">
            <v>375.5</v>
          </cell>
          <cell r="L341">
            <v>151.43</v>
          </cell>
          <cell r="M341">
            <v>63.7</v>
          </cell>
          <cell r="O341">
            <v>4</v>
          </cell>
        </row>
        <row r="342">
          <cell r="K342">
            <v>316.95999999999998</v>
          </cell>
          <cell r="L342">
            <v>316.95999999999998</v>
          </cell>
          <cell r="M342">
            <v>302.89999999999998</v>
          </cell>
          <cell r="O342">
            <v>4</v>
          </cell>
        </row>
        <row r="343">
          <cell r="K343">
            <v>2542</v>
          </cell>
          <cell r="L343">
            <v>1837.1</v>
          </cell>
          <cell r="M343">
            <v>954.25</v>
          </cell>
          <cell r="O343">
            <v>4</v>
          </cell>
        </row>
        <row r="344">
          <cell r="K344">
            <v>13480</v>
          </cell>
          <cell r="L344">
            <v>3405</v>
          </cell>
          <cell r="M344">
            <v>1479.91</v>
          </cell>
          <cell r="O344">
            <v>4</v>
          </cell>
        </row>
        <row r="345">
          <cell r="K345">
            <v>2411.86</v>
          </cell>
          <cell r="L345">
            <v>1740.5</v>
          </cell>
          <cell r="M345">
            <v>891.62</v>
          </cell>
          <cell r="O345">
            <v>4</v>
          </cell>
        </row>
        <row r="346">
          <cell r="K346">
            <v>855.9</v>
          </cell>
          <cell r="L346">
            <v>659.33</v>
          </cell>
          <cell r="M346">
            <v>183.3</v>
          </cell>
          <cell r="O346">
            <v>4</v>
          </cell>
        </row>
        <row r="347">
          <cell r="K347">
            <v>1888</v>
          </cell>
          <cell r="L347">
            <v>320.85000000000002</v>
          </cell>
          <cell r="M347">
            <v>252.18</v>
          </cell>
          <cell r="O347">
            <v>4</v>
          </cell>
        </row>
        <row r="348">
          <cell r="K348">
            <v>1860</v>
          </cell>
          <cell r="L348">
            <v>290.45999999999998</v>
          </cell>
          <cell r="M348">
            <v>255.3</v>
          </cell>
          <cell r="O348">
            <v>4</v>
          </cell>
        </row>
        <row r="349">
          <cell r="K349">
            <v>894</v>
          </cell>
          <cell r="L349">
            <v>679.08</v>
          </cell>
          <cell r="M349">
            <v>252.99</v>
          </cell>
          <cell r="O349">
            <v>4</v>
          </cell>
        </row>
        <row r="350">
          <cell r="K350">
            <v>894</v>
          </cell>
          <cell r="L350">
            <v>679.08</v>
          </cell>
          <cell r="M350">
            <v>252.99</v>
          </cell>
          <cell r="O350">
            <v>4</v>
          </cell>
        </row>
        <row r="351">
          <cell r="K351">
            <v>1349</v>
          </cell>
          <cell r="L351">
            <v>220.93</v>
          </cell>
          <cell r="M351">
            <v>185.81</v>
          </cell>
          <cell r="O351">
            <v>4</v>
          </cell>
        </row>
        <row r="352">
          <cell r="K352">
            <v>516</v>
          </cell>
          <cell r="L352">
            <v>167.94</v>
          </cell>
          <cell r="M352">
            <v>131.1</v>
          </cell>
          <cell r="O352">
            <v>4</v>
          </cell>
        </row>
        <row r="353">
          <cell r="K353">
            <v>4153</v>
          </cell>
          <cell r="L353">
            <v>1663.33</v>
          </cell>
          <cell r="M353">
            <v>377.01</v>
          </cell>
          <cell r="O353">
            <v>4</v>
          </cell>
        </row>
        <row r="354">
          <cell r="K354">
            <v>900</v>
          </cell>
          <cell r="L354">
            <v>435.31</v>
          </cell>
          <cell r="M354">
            <v>354.6</v>
          </cell>
          <cell r="O354">
            <v>4</v>
          </cell>
        </row>
        <row r="355">
          <cell r="K355">
            <v>160684.03</v>
          </cell>
          <cell r="L355">
            <v>65968.17</v>
          </cell>
          <cell r="M355">
            <v>45417.96</v>
          </cell>
          <cell r="O355">
            <v>4</v>
          </cell>
        </row>
        <row r="356">
          <cell r="K356">
            <v>73602.289999999994</v>
          </cell>
          <cell r="L356">
            <v>44629.15</v>
          </cell>
          <cell r="M356">
            <v>31705.64</v>
          </cell>
          <cell r="O356">
            <v>4</v>
          </cell>
        </row>
        <row r="357">
          <cell r="K357">
            <v>3991</v>
          </cell>
          <cell r="L357">
            <v>2177.9</v>
          </cell>
          <cell r="M357">
            <v>13.25</v>
          </cell>
          <cell r="O357">
            <v>4</v>
          </cell>
        </row>
        <row r="358">
          <cell r="K358">
            <v>199.53</v>
          </cell>
          <cell r="L358">
            <v>219.5</v>
          </cell>
          <cell r="M358">
            <v>199.53</v>
          </cell>
          <cell r="O358">
            <v>4</v>
          </cell>
        </row>
        <row r="359">
          <cell r="K359">
            <v>695</v>
          </cell>
          <cell r="L359">
            <v>530.41999999999996</v>
          </cell>
          <cell r="M359">
            <v>117.42</v>
          </cell>
          <cell r="O359">
            <v>4</v>
          </cell>
        </row>
        <row r="360">
          <cell r="K360">
            <v>699.99</v>
          </cell>
          <cell r="L360">
            <v>699.99</v>
          </cell>
          <cell r="M360">
            <v>245.01</v>
          </cell>
          <cell r="O360">
            <v>5</v>
          </cell>
        </row>
        <row r="361">
          <cell r="K361">
            <v>466.66</v>
          </cell>
          <cell r="L361">
            <v>466.66</v>
          </cell>
          <cell r="M361">
            <v>163.34</v>
          </cell>
          <cell r="O361">
            <v>5</v>
          </cell>
        </row>
        <row r="362">
          <cell r="K362">
            <v>233.33</v>
          </cell>
          <cell r="L362">
            <v>233.33</v>
          </cell>
          <cell r="M362">
            <v>81.67</v>
          </cell>
          <cell r="O362">
            <v>5</v>
          </cell>
        </row>
        <row r="363">
          <cell r="K363">
            <v>1829.38</v>
          </cell>
          <cell r="L363">
            <v>1829.38</v>
          </cell>
          <cell r="M363">
            <v>640.29</v>
          </cell>
          <cell r="O363">
            <v>5</v>
          </cell>
        </row>
        <row r="364">
          <cell r="K364">
            <v>204</v>
          </cell>
          <cell r="L364">
            <v>119.58</v>
          </cell>
          <cell r="M364">
            <v>52.19</v>
          </cell>
          <cell r="O364">
            <v>5</v>
          </cell>
        </row>
        <row r="365">
          <cell r="K365">
            <v>1179</v>
          </cell>
          <cell r="L365">
            <v>1006.87</v>
          </cell>
          <cell r="M365">
            <v>325.60000000000002</v>
          </cell>
          <cell r="O365">
            <v>5</v>
          </cell>
        </row>
        <row r="366">
          <cell r="K366">
            <v>2406.35</v>
          </cell>
          <cell r="L366">
            <v>134.93</v>
          </cell>
          <cell r="M366">
            <v>125.2</v>
          </cell>
          <cell r="O366">
            <v>5</v>
          </cell>
        </row>
        <row r="367">
          <cell r="K367">
            <v>1228</v>
          </cell>
          <cell r="L367">
            <v>1214.8599999999999</v>
          </cell>
          <cell r="M367">
            <v>588.25</v>
          </cell>
          <cell r="O367">
            <v>5</v>
          </cell>
        </row>
        <row r="368">
          <cell r="K368">
            <v>189.72</v>
          </cell>
          <cell r="L368">
            <v>178.34</v>
          </cell>
          <cell r="M368">
            <v>142.97999999999999</v>
          </cell>
          <cell r="O368">
            <v>5</v>
          </cell>
        </row>
        <row r="369">
          <cell r="K369">
            <v>2025</v>
          </cell>
          <cell r="L369">
            <v>669.35</v>
          </cell>
          <cell r="M369">
            <v>238.51</v>
          </cell>
          <cell r="O369">
            <v>5</v>
          </cell>
        </row>
        <row r="370">
          <cell r="K370">
            <v>458</v>
          </cell>
          <cell r="L370">
            <v>226.26</v>
          </cell>
          <cell r="M370">
            <v>195.99</v>
          </cell>
          <cell r="O370">
            <v>5</v>
          </cell>
        </row>
        <row r="371">
          <cell r="K371">
            <v>884</v>
          </cell>
          <cell r="L371">
            <v>132.03</v>
          </cell>
          <cell r="M371">
            <v>117.04</v>
          </cell>
          <cell r="O371">
            <v>5</v>
          </cell>
        </row>
        <row r="372">
          <cell r="K372">
            <v>5743.18</v>
          </cell>
          <cell r="L372">
            <v>1776</v>
          </cell>
          <cell r="M372">
            <v>1182.5</v>
          </cell>
          <cell r="O372">
            <v>5</v>
          </cell>
        </row>
        <row r="373">
          <cell r="K373">
            <v>1162</v>
          </cell>
          <cell r="L373">
            <v>501.68</v>
          </cell>
          <cell r="M373">
            <v>261.32</v>
          </cell>
          <cell r="O373">
            <v>5</v>
          </cell>
        </row>
        <row r="374">
          <cell r="K374">
            <v>620</v>
          </cell>
          <cell r="L374">
            <v>566.75</v>
          </cell>
          <cell r="M374">
            <v>57.99</v>
          </cell>
          <cell r="O374">
            <v>5</v>
          </cell>
        </row>
        <row r="375">
          <cell r="K375">
            <v>703</v>
          </cell>
          <cell r="L375">
            <v>331.68</v>
          </cell>
          <cell r="M375">
            <v>130.27000000000001</v>
          </cell>
          <cell r="O375">
            <v>5</v>
          </cell>
        </row>
        <row r="376">
          <cell r="K376">
            <v>10439.049999999999</v>
          </cell>
          <cell r="L376">
            <v>3186.43</v>
          </cell>
          <cell r="M376">
            <v>1890.46</v>
          </cell>
          <cell r="O376">
            <v>5</v>
          </cell>
        </row>
        <row r="377">
          <cell r="K377">
            <v>277</v>
          </cell>
          <cell r="L377">
            <v>136.84</v>
          </cell>
          <cell r="M377">
            <v>25.2</v>
          </cell>
          <cell r="O377">
            <v>5</v>
          </cell>
        </row>
        <row r="378">
          <cell r="K378">
            <v>411</v>
          </cell>
          <cell r="L378">
            <v>246.19</v>
          </cell>
          <cell r="M378">
            <v>118.25</v>
          </cell>
          <cell r="O378">
            <v>5</v>
          </cell>
        </row>
        <row r="379">
          <cell r="K379">
            <v>16364.54</v>
          </cell>
          <cell r="L379">
            <v>15699.88</v>
          </cell>
          <cell r="M379">
            <v>8758.5300000000007</v>
          </cell>
          <cell r="O379">
            <v>5</v>
          </cell>
        </row>
        <row r="380">
          <cell r="K380">
            <v>3086</v>
          </cell>
          <cell r="L380">
            <v>536.73</v>
          </cell>
          <cell r="M380">
            <v>258.64</v>
          </cell>
          <cell r="O380">
            <v>5</v>
          </cell>
        </row>
        <row r="381">
          <cell r="K381">
            <v>2698.8</v>
          </cell>
          <cell r="L381">
            <v>1152</v>
          </cell>
          <cell r="M381">
            <v>1019.94</v>
          </cell>
          <cell r="O381">
            <v>5</v>
          </cell>
        </row>
        <row r="382">
          <cell r="K382">
            <v>21962.13</v>
          </cell>
          <cell r="L382">
            <v>14494.12</v>
          </cell>
          <cell r="M382">
            <v>9987.57</v>
          </cell>
          <cell r="O382">
            <v>5</v>
          </cell>
        </row>
        <row r="383">
          <cell r="K383">
            <v>611.74</v>
          </cell>
          <cell r="L383">
            <v>492.83</v>
          </cell>
          <cell r="M383">
            <v>252.47</v>
          </cell>
          <cell r="O383">
            <v>5</v>
          </cell>
        </row>
        <row r="384">
          <cell r="K384">
            <v>10835.79</v>
          </cell>
          <cell r="L384">
            <v>11374.05</v>
          </cell>
          <cell r="M384">
            <v>1633.09</v>
          </cell>
          <cell r="O384">
            <v>5</v>
          </cell>
        </row>
        <row r="385">
          <cell r="K385">
            <v>16894</v>
          </cell>
          <cell r="L385">
            <v>3915.8</v>
          </cell>
          <cell r="M385">
            <v>2504.4699999999998</v>
          </cell>
          <cell r="O385">
            <v>5</v>
          </cell>
        </row>
        <row r="386">
          <cell r="K386">
            <v>1353.68</v>
          </cell>
          <cell r="L386">
            <v>915.08</v>
          </cell>
          <cell r="M386">
            <v>162.68</v>
          </cell>
          <cell r="O386">
            <v>5</v>
          </cell>
        </row>
        <row r="387">
          <cell r="K387">
            <v>2650.42</v>
          </cell>
          <cell r="L387">
            <v>1219.23</v>
          </cell>
          <cell r="M387">
            <v>197.78</v>
          </cell>
          <cell r="O387">
            <v>5</v>
          </cell>
        </row>
        <row r="388">
          <cell r="K388">
            <v>21573.43</v>
          </cell>
          <cell r="L388">
            <v>11541.83</v>
          </cell>
          <cell r="M388">
            <v>1695.24</v>
          </cell>
          <cell r="O388">
            <v>5</v>
          </cell>
        </row>
        <row r="389">
          <cell r="K389">
            <v>46798.42</v>
          </cell>
          <cell r="L389">
            <v>17858.439999999999</v>
          </cell>
          <cell r="M389">
            <v>4519.6000000000004</v>
          </cell>
          <cell r="O389">
            <v>5</v>
          </cell>
        </row>
        <row r="390">
          <cell r="K390">
            <v>15921</v>
          </cell>
          <cell r="L390">
            <v>8517.7999999999993</v>
          </cell>
          <cell r="M390">
            <v>2117.9699999999998</v>
          </cell>
          <cell r="O390">
            <v>5</v>
          </cell>
        </row>
        <row r="391">
          <cell r="K391">
            <v>15800.4</v>
          </cell>
          <cell r="L391">
            <v>15800.4</v>
          </cell>
          <cell r="M391">
            <v>8394.2999999999993</v>
          </cell>
          <cell r="O391">
            <v>5</v>
          </cell>
        </row>
        <row r="392">
          <cell r="K392">
            <v>262</v>
          </cell>
          <cell r="L392">
            <v>85.5</v>
          </cell>
          <cell r="M392">
            <v>36.869999999999997</v>
          </cell>
          <cell r="O392">
            <v>5</v>
          </cell>
        </row>
        <row r="393">
          <cell r="K393">
            <v>989</v>
          </cell>
          <cell r="L393">
            <v>193.43</v>
          </cell>
          <cell r="M393">
            <v>143.07</v>
          </cell>
          <cell r="O393">
            <v>5</v>
          </cell>
        </row>
        <row r="394">
          <cell r="K394">
            <v>310</v>
          </cell>
          <cell r="L394">
            <v>161.62</v>
          </cell>
          <cell r="M394">
            <v>91.68</v>
          </cell>
          <cell r="O394">
            <v>5</v>
          </cell>
        </row>
        <row r="395">
          <cell r="K395">
            <v>185.46</v>
          </cell>
          <cell r="L395">
            <v>172.48</v>
          </cell>
          <cell r="M395">
            <v>93.81</v>
          </cell>
          <cell r="O395">
            <v>5</v>
          </cell>
        </row>
        <row r="396">
          <cell r="K396">
            <v>37111.160000000003</v>
          </cell>
          <cell r="L396">
            <v>32062.560000000001</v>
          </cell>
          <cell r="M396">
            <v>16892.61</v>
          </cell>
          <cell r="O396">
            <v>5</v>
          </cell>
        </row>
        <row r="397">
          <cell r="K397">
            <v>2032</v>
          </cell>
          <cell r="L397">
            <v>381</v>
          </cell>
          <cell r="M397">
            <v>176.36</v>
          </cell>
          <cell r="O397">
            <v>5</v>
          </cell>
        </row>
        <row r="398">
          <cell r="K398">
            <v>2468</v>
          </cell>
          <cell r="L398">
            <v>1252.68</v>
          </cell>
          <cell r="M398">
            <v>127.15</v>
          </cell>
          <cell r="O398">
            <v>5</v>
          </cell>
        </row>
        <row r="399">
          <cell r="K399">
            <v>8830.5</v>
          </cell>
          <cell r="L399">
            <v>6172.22</v>
          </cell>
          <cell r="M399">
            <v>1964.88</v>
          </cell>
          <cell r="O399">
            <v>5</v>
          </cell>
        </row>
        <row r="400">
          <cell r="K400">
            <v>253</v>
          </cell>
          <cell r="L400">
            <v>217.14</v>
          </cell>
          <cell r="M400">
            <v>177.69</v>
          </cell>
          <cell r="O400">
            <v>5</v>
          </cell>
        </row>
        <row r="401">
          <cell r="K401">
            <v>678</v>
          </cell>
          <cell r="L401">
            <v>368.3</v>
          </cell>
          <cell r="M401">
            <v>182.13</v>
          </cell>
          <cell r="O401">
            <v>5</v>
          </cell>
        </row>
        <row r="402">
          <cell r="K402">
            <v>653</v>
          </cell>
          <cell r="L402">
            <v>201.88</v>
          </cell>
          <cell r="M402">
            <v>181.34</v>
          </cell>
          <cell r="O402">
            <v>5</v>
          </cell>
        </row>
        <row r="403">
          <cell r="K403">
            <v>323.93</v>
          </cell>
          <cell r="L403">
            <v>145.80000000000001</v>
          </cell>
          <cell r="M403">
            <v>93.16</v>
          </cell>
          <cell r="O403">
            <v>5</v>
          </cell>
        </row>
        <row r="404">
          <cell r="K404">
            <v>704</v>
          </cell>
          <cell r="L404">
            <v>204.62</v>
          </cell>
          <cell r="M404">
            <v>162.25</v>
          </cell>
          <cell r="O404">
            <v>5</v>
          </cell>
        </row>
        <row r="405">
          <cell r="K405">
            <v>704</v>
          </cell>
          <cell r="L405">
            <v>207.02</v>
          </cell>
          <cell r="M405">
            <v>162.25</v>
          </cell>
          <cell r="O405">
            <v>5</v>
          </cell>
        </row>
        <row r="406">
          <cell r="K406">
            <v>704</v>
          </cell>
          <cell r="L406">
            <v>207.02</v>
          </cell>
          <cell r="M406">
            <v>162.25</v>
          </cell>
          <cell r="O406">
            <v>5</v>
          </cell>
        </row>
        <row r="407">
          <cell r="K407">
            <v>547</v>
          </cell>
          <cell r="L407">
            <v>286.56</v>
          </cell>
          <cell r="M407">
            <v>208.22</v>
          </cell>
          <cell r="O407">
            <v>5</v>
          </cell>
        </row>
        <row r="408">
          <cell r="K408">
            <v>704</v>
          </cell>
          <cell r="L408">
            <v>204.62</v>
          </cell>
          <cell r="M408">
            <v>162.25</v>
          </cell>
          <cell r="O408">
            <v>5</v>
          </cell>
        </row>
        <row r="409">
          <cell r="K409">
            <v>1632</v>
          </cell>
          <cell r="L409">
            <v>379.44</v>
          </cell>
          <cell r="M409">
            <v>262.74</v>
          </cell>
          <cell r="O409">
            <v>5</v>
          </cell>
        </row>
        <row r="410">
          <cell r="K410">
            <v>9407</v>
          </cell>
          <cell r="L410">
            <v>4589.6899999999996</v>
          </cell>
          <cell r="M410">
            <v>2654.94</v>
          </cell>
          <cell r="O410">
            <v>5</v>
          </cell>
        </row>
        <row r="411">
          <cell r="K411">
            <v>755</v>
          </cell>
          <cell r="L411">
            <v>425.3</v>
          </cell>
          <cell r="M411">
            <v>328.47</v>
          </cell>
          <cell r="O411">
            <v>5</v>
          </cell>
        </row>
        <row r="412">
          <cell r="K412">
            <v>267</v>
          </cell>
          <cell r="L412">
            <v>151.65</v>
          </cell>
          <cell r="M412">
            <v>93.11</v>
          </cell>
          <cell r="O412">
            <v>5</v>
          </cell>
        </row>
        <row r="413">
          <cell r="K413">
            <v>2906.01</v>
          </cell>
          <cell r="L413">
            <v>569.67999999999995</v>
          </cell>
          <cell r="M413">
            <v>564.96</v>
          </cell>
          <cell r="O413">
            <v>5</v>
          </cell>
        </row>
        <row r="414">
          <cell r="K414">
            <v>351</v>
          </cell>
          <cell r="L414">
            <v>289.60000000000002</v>
          </cell>
          <cell r="M414">
            <v>246.1</v>
          </cell>
          <cell r="O414">
            <v>5</v>
          </cell>
        </row>
        <row r="415">
          <cell r="K415">
            <v>2497</v>
          </cell>
          <cell r="L415">
            <v>1226.72</v>
          </cell>
          <cell r="M415">
            <v>363.93</v>
          </cell>
          <cell r="O415">
            <v>5</v>
          </cell>
        </row>
        <row r="416">
          <cell r="K416">
            <v>2263.5</v>
          </cell>
          <cell r="L416">
            <v>901.64</v>
          </cell>
          <cell r="M416">
            <v>860.16</v>
          </cell>
          <cell r="O416">
            <v>5</v>
          </cell>
        </row>
        <row r="417">
          <cell r="K417">
            <v>1021</v>
          </cell>
          <cell r="L417">
            <v>553.66999999999996</v>
          </cell>
          <cell r="M417">
            <v>348.03</v>
          </cell>
          <cell r="O417">
            <v>5</v>
          </cell>
        </row>
        <row r="418">
          <cell r="K418">
            <v>1150</v>
          </cell>
          <cell r="L418">
            <v>1142.3599999999999</v>
          </cell>
          <cell r="M418">
            <v>551.44000000000005</v>
          </cell>
          <cell r="O418">
            <v>5</v>
          </cell>
        </row>
        <row r="419">
          <cell r="K419">
            <v>148</v>
          </cell>
          <cell r="L419">
            <v>136.57</v>
          </cell>
          <cell r="M419">
            <v>118.22</v>
          </cell>
          <cell r="O419">
            <v>5</v>
          </cell>
        </row>
        <row r="420">
          <cell r="K420">
            <v>437</v>
          </cell>
          <cell r="L420">
            <v>276.89999999999998</v>
          </cell>
          <cell r="M420">
            <v>262.58999999999997</v>
          </cell>
          <cell r="O420">
            <v>5</v>
          </cell>
        </row>
        <row r="421">
          <cell r="K421">
            <v>267</v>
          </cell>
          <cell r="L421">
            <v>234.24</v>
          </cell>
          <cell r="M421">
            <v>180.21</v>
          </cell>
          <cell r="O421">
            <v>5</v>
          </cell>
        </row>
        <row r="422">
          <cell r="K422">
            <v>50</v>
          </cell>
          <cell r="L422">
            <v>37.159999999999997</v>
          </cell>
          <cell r="M422">
            <v>11.98</v>
          </cell>
          <cell r="O422">
            <v>5</v>
          </cell>
        </row>
        <row r="423">
          <cell r="K423">
            <v>78</v>
          </cell>
          <cell r="L423">
            <v>40.56</v>
          </cell>
          <cell r="M423">
            <v>16.260000000000002</v>
          </cell>
          <cell r="O423">
            <v>5</v>
          </cell>
        </row>
        <row r="424">
          <cell r="K424">
            <v>305</v>
          </cell>
          <cell r="L424">
            <v>178.19</v>
          </cell>
          <cell r="M424">
            <v>109.36</v>
          </cell>
          <cell r="O424">
            <v>5</v>
          </cell>
        </row>
        <row r="425">
          <cell r="K425">
            <v>36</v>
          </cell>
          <cell r="L425">
            <v>14.04</v>
          </cell>
          <cell r="M425">
            <v>11.23</v>
          </cell>
          <cell r="O425">
            <v>5</v>
          </cell>
        </row>
        <row r="426">
          <cell r="K426">
            <v>370</v>
          </cell>
          <cell r="L426">
            <v>148.53</v>
          </cell>
          <cell r="M426">
            <v>124.48</v>
          </cell>
          <cell r="O426">
            <v>5</v>
          </cell>
        </row>
        <row r="427">
          <cell r="K427">
            <v>370</v>
          </cell>
          <cell r="L427">
            <v>148.53</v>
          </cell>
          <cell r="M427">
            <v>124.48</v>
          </cell>
          <cell r="O427">
            <v>5</v>
          </cell>
        </row>
        <row r="428">
          <cell r="K428">
            <v>47</v>
          </cell>
          <cell r="L428">
            <v>13.89</v>
          </cell>
          <cell r="M428">
            <v>12.54</v>
          </cell>
          <cell r="O428">
            <v>5</v>
          </cell>
        </row>
        <row r="429">
          <cell r="K429">
            <v>222</v>
          </cell>
          <cell r="L429">
            <v>117.18</v>
          </cell>
          <cell r="M429">
            <v>42.15</v>
          </cell>
          <cell r="O429">
            <v>5</v>
          </cell>
        </row>
        <row r="430">
          <cell r="K430">
            <v>389</v>
          </cell>
          <cell r="L430">
            <v>386.4</v>
          </cell>
          <cell r="M430">
            <v>143.19999999999999</v>
          </cell>
          <cell r="O430">
            <v>5</v>
          </cell>
        </row>
        <row r="431">
          <cell r="K431">
            <v>72.099999999999994</v>
          </cell>
          <cell r="L431">
            <v>50.02</v>
          </cell>
          <cell r="M431">
            <v>17.010000000000002</v>
          </cell>
          <cell r="O431">
            <v>5</v>
          </cell>
        </row>
        <row r="432">
          <cell r="K432">
            <v>987</v>
          </cell>
          <cell r="L432">
            <v>100.73</v>
          </cell>
          <cell r="M432">
            <v>94.67</v>
          </cell>
          <cell r="O432">
            <v>5</v>
          </cell>
        </row>
        <row r="433">
          <cell r="K433">
            <v>1144</v>
          </cell>
          <cell r="L433">
            <v>1031.0999999999999</v>
          </cell>
          <cell r="M433">
            <v>354.11</v>
          </cell>
          <cell r="O433">
            <v>5</v>
          </cell>
        </row>
        <row r="434">
          <cell r="K434">
            <v>267</v>
          </cell>
          <cell r="L434">
            <v>234.24</v>
          </cell>
          <cell r="M434">
            <v>180.21</v>
          </cell>
          <cell r="O434">
            <v>5</v>
          </cell>
        </row>
        <row r="435">
          <cell r="K435">
            <v>870</v>
          </cell>
          <cell r="L435">
            <v>538.76</v>
          </cell>
          <cell r="M435">
            <v>312.36</v>
          </cell>
          <cell r="O435">
            <v>5</v>
          </cell>
        </row>
        <row r="436">
          <cell r="K436">
            <v>240</v>
          </cell>
          <cell r="L436">
            <v>123.2</v>
          </cell>
          <cell r="M436">
            <v>115.59</v>
          </cell>
          <cell r="O436">
            <v>5</v>
          </cell>
        </row>
        <row r="437">
          <cell r="K437">
            <v>27</v>
          </cell>
          <cell r="L437">
            <v>22.86</v>
          </cell>
          <cell r="M437">
            <v>12.33</v>
          </cell>
          <cell r="O437">
            <v>5</v>
          </cell>
        </row>
        <row r="438">
          <cell r="K438">
            <v>50</v>
          </cell>
          <cell r="L438">
            <v>16.21</v>
          </cell>
          <cell r="M438">
            <v>12.04</v>
          </cell>
          <cell r="O438">
            <v>5</v>
          </cell>
        </row>
        <row r="439">
          <cell r="K439">
            <v>1350</v>
          </cell>
          <cell r="L439">
            <v>547.76</v>
          </cell>
          <cell r="M439">
            <v>317.52999999999997</v>
          </cell>
          <cell r="O439">
            <v>5</v>
          </cell>
        </row>
        <row r="440">
          <cell r="K440">
            <v>204</v>
          </cell>
          <cell r="L440">
            <v>123.44</v>
          </cell>
          <cell r="M440">
            <v>99.45</v>
          </cell>
          <cell r="O440">
            <v>5</v>
          </cell>
        </row>
        <row r="441">
          <cell r="K441">
            <v>563</v>
          </cell>
          <cell r="L441">
            <v>364.32</v>
          </cell>
          <cell r="M441">
            <v>272.85000000000002</v>
          </cell>
          <cell r="O441">
            <v>5</v>
          </cell>
        </row>
        <row r="442">
          <cell r="K442">
            <v>188</v>
          </cell>
          <cell r="L442">
            <v>84.13</v>
          </cell>
          <cell r="M442">
            <v>58.16</v>
          </cell>
          <cell r="O442">
            <v>5</v>
          </cell>
        </row>
        <row r="443">
          <cell r="K443">
            <v>1412</v>
          </cell>
          <cell r="L443">
            <v>502.86</v>
          </cell>
          <cell r="M443">
            <v>380.89</v>
          </cell>
          <cell r="O443">
            <v>5</v>
          </cell>
        </row>
        <row r="444">
          <cell r="K444">
            <v>1207</v>
          </cell>
          <cell r="L444">
            <v>446.38</v>
          </cell>
          <cell r="M444">
            <v>354.23</v>
          </cell>
          <cell r="O444">
            <v>5</v>
          </cell>
        </row>
        <row r="445">
          <cell r="K445">
            <v>977</v>
          </cell>
          <cell r="L445">
            <v>292.52</v>
          </cell>
          <cell r="M445">
            <v>262.74</v>
          </cell>
          <cell r="O445">
            <v>5</v>
          </cell>
        </row>
        <row r="446">
          <cell r="K446">
            <v>785</v>
          </cell>
          <cell r="L446">
            <v>709.8</v>
          </cell>
          <cell r="M446">
            <v>244.02</v>
          </cell>
          <cell r="O446">
            <v>5</v>
          </cell>
        </row>
        <row r="447">
          <cell r="K447">
            <v>3540</v>
          </cell>
          <cell r="L447">
            <v>2116.8000000000002</v>
          </cell>
          <cell r="M447">
            <v>925.65</v>
          </cell>
          <cell r="O447">
            <v>5</v>
          </cell>
        </row>
        <row r="448">
          <cell r="K448">
            <v>2500</v>
          </cell>
          <cell r="L448">
            <v>1252.92</v>
          </cell>
          <cell r="M448">
            <v>377.01</v>
          </cell>
          <cell r="O448">
            <v>5</v>
          </cell>
        </row>
        <row r="449">
          <cell r="K449">
            <v>3345</v>
          </cell>
          <cell r="L449">
            <v>2559.4699999999998</v>
          </cell>
          <cell r="M449">
            <v>1689.36</v>
          </cell>
          <cell r="O449">
            <v>5</v>
          </cell>
        </row>
        <row r="450">
          <cell r="K450">
            <v>26</v>
          </cell>
          <cell r="L450">
            <v>17.71</v>
          </cell>
          <cell r="M450">
            <v>12.54</v>
          </cell>
          <cell r="O450">
            <v>5</v>
          </cell>
        </row>
        <row r="451">
          <cell r="K451">
            <v>26</v>
          </cell>
          <cell r="L451">
            <v>17.71</v>
          </cell>
          <cell r="M451">
            <v>12.54</v>
          </cell>
          <cell r="O451">
            <v>5</v>
          </cell>
        </row>
        <row r="452">
          <cell r="K452">
            <v>486.25</v>
          </cell>
          <cell r="L452">
            <v>198.88</v>
          </cell>
          <cell r="M452">
            <v>173.94</v>
          </cell>
          <cell r="O452">
            <v>5</v>
          </cell>
        </row>
        <row r="453">
          <cell r="K453">
            <v>1302.42</v>
          </cell>
          <cell r="L453">
            <v>1302.42</v>
          </cell>
          <cell r="M453">
            <v>818.81</v>
          </cell>
          <cell r="O453">
            <v>6</v>
          </cell>
        </row>
        <row r="454">
          <cell r="K454">
            <v>5440</v>
          </cell>
          <cell r="L454">
            <v>2474</v>
          </cell>
          <cell r="M454">
            <v>527.21</v>
          </cell>
          <cell r="O454">
            <v>6</v>
          </cell>
        </row>
        <row r="455">
          <cell r="K455">
            <v>357</v>
          </cell>
          <cell r="L455">
            <v>247.12</v>
          </cell>
          <cell r="M455">
            <v>93.21</v>
          </cell>
          <cell r="O455">
            <v>6</v>
          </cell>
        </row>
        <row r="456">
          <cell r="K456">
            <v>25983.21</v>
          </cell>
          <cell r="L456">
            <v>2333</v>
          </cell>
          <cell r="M456">
            <v>840.35</v>
          </cell>
          <cell r="O456">
            <v>6</v>
          </cell>
        </row>
        <row r="457">
          <cell r="K457">
            <v>103</v>
          </cell>
          <cell r="L457">
            <v>55.11</v>
          </cell>
          <cell r="M457">
            <v>31.22</v>
          </cell>
          <cell r="O457">
            <v>6</v>
          </cell>
        </row>
        <row r="458">
          <cell r="K458">
            <v>188.82</v>
          </cell>
          <cell r="L458">
            <v>53.61</v>
          </cell>
          <cell r="M458">
            <v>49.82</v>
          </cell>
          <cell r="O458">
            <v>6</v>
          </cell>
        </row>
        <row r="459">
          <cell r="K459">
            <v>34</v>
          </cell>
          <cell r="L459">
            <v>32.229999999999997</v>
          </cell>
          <cell r="M459">
            <v>15.95</v>
          </cell>
          <cell r="O459">
            <v>6</v>
          </cell>
        </row>
        <row r="460">
          <cell r="K460">
            <v>909</v>
          </cell>
          <cell r="L460">
            <v>179.42</v>
          </cell>
          <cell r="M460">
            <v>177</v>
          </cell>
          <cell r="O460">
            <v>6</v>
          </cell>
        </row>
        <row r="461">
          <cell r="K461">
            <v>195</v>
          </cell>
          <cell r="L461">
            <v>185.1</v>
          </cell>
          <cell r="M461">
            <v>103.98</v>
          </cell>
          <cell r="O461">
            <v>6</v>
          </cell>
        </row>
        <row r="462">
          <cell r="K462">
            <v>173</v>
          </cell>
          <cell r="L462">
            <v>64.67</v>
          </cell>
          <cell r="M462">
            <v>62.1</v>
          </cell>
          <cell r="O462">
            <v>6</v>
          </cell>
        </row>
        <row r="463">
          <cell r="K463">
            <v>510</v>
          </cell>
          <cell r="L463">
            <v>287.81</v>
          </cell>
          <cell r="M463">
            <v>263.79000000000002</v>
          </cell>
          <cell r="O463">
            <v>6</v>
          </cell>
        </row>
        <row r="464">
          <cell r="K464">
            <v>427</v>
          </cell>
          <cell r="L464">
            <v>161.02000000000001</v>
          </cell>
          <cell r="M464">
            <v>117.51</v>
          </cell>
          <cell r="O464">
            <v>6</v>
          </cell>
        </row>
        <row r="465">
          <cell r="K465">
            <v>326</v>
          </cell>
          <cell r="L465">
            <v>138.49</v>
          </cell>
          <cell r="M465">
            <v>133.77000000000001</v>
          </cell>
          <cell r="O465">
            <v>6</v>
          </cell>
        </row>
        <row r="466">
          <cell r="K466">
            <v>1036.3</v>
          </cell>
          <cell r="L466">
            <v>1036.3</v>
          </cell>
          <cell r="M466">
            <v>170.98</v>
          </cell>
          <cell r="O466">
            <v>6</v>
          </cell>
        </row>
        <row r="467">
          <cell r="K467">
            <v>463</v>
          </cell>
          <cell r="L467">
            <v>463</v>
          </cell>
          <cell r="M467">
            <v>263.56</v>
          </cell>
          <cell r="O467">
            <v>6</v>
          </cell>
        </row>
        <row r="468">
          <cell r="K468">
            <v>1406</v>
          </cell>
          <cell r="L468">
            <v>147.30000000000001</v>
          </cell>
          <cell r="M468">
            <v>117.14</v>
          </cell>
          <cell r="O468">
            <v>6</v>
          </cell>
        </row>
        <row r="469">
          <cell r="K469">
            <v>49</v>
          </cell>
          <cell r="L469">
            <v>21.9</v>
          </cell>
          <cell r="M469">
            <v>15.13</v>
          </cell>
          <cell r="O469">
            <v>6</v>
          </cell>
        </row>
        <row r="470">
          <cell r="K470">
            <v>287</v>
          </cell>
          <cell r="L470">
            <v>182.65</v>
          </cell>
          <cell r="M470">
            <v>147.69</v>
          </cell>
          <cell r="O470">
            <v>6</v>
          </cell>
        </row>
        <row r="471">
          <cell r="K471">
            <v>40</v>
          </cell>
          <cell r="L471">
            <v>14.96</v>
          </cell>
          <cell r="M471">
            <v>12.2</v>
          </cell>
          <cell r="O471">
            <v>6</v>
          </cell>
        </row>
        <row r="472">
          <cell r="K472">
            <v>370</v>
          </cell>
          <cell r="L472">
            <v>148.53</v>
          </cell>
          <cell r="M472">
            <v>124.48</v>
          </cell>
          <cell r="O472">
            <v>6</v>
          </cell>
        </row>
        <row r="473">
          <cell r="K473">
            <v>1730</v>
          </cell>
          <cell r="L473">
            <v>508.54</v>
          </cell>
          <cell r="M473">
            <v>322.63</v>
          </cell>
          <cell r="O473">
            <v>6</v>
          </cell>
        </row>
        <row r="474">
          <cell r="K474">
            <v>36</v>
          </cell>
          <cell r="L474">
            <v>16.3</v>
          </cell>
          <cell r="M474">
            <v>11.8</v>
          </cell>
          <cell r="O474">
            <v>6</v>
          </cell>
        </row>
        <row r="475">
          <cell r="K475">
            <v>3097</v>
          </cell>
          <cell r="L475">
            <v>2240.81</v>
          </cell>
          <cell r="M475">
            <v>2183.5</v>
          </cell>
          <cell r="O475">
            <v>6</v>
          </cell>
        </row>
        <row r="476">
          <cell r="K476">
            <v>41</v>
          </cell>
          <cell r="L476">
            <v>16.71</v>
          </cell>
          <cell r="M476">
            <v>16.16</v>
          </cell>
          <cell r="O476">
            <v>6</v>
          </cell>
        </row>
        <row r="477">
          <cell r="K477">
            <v>2398</v>
          </cell>
          <cell r="L477">
            <v>1924.55</v>
          </cell>
          <cell r="M477">
            <v>824.81</v>
          </cell>
          <cell r="O477">
            <v>6</v>
          </cell>
        </row>
        <row r="478">
          <cell r="K478">
            <v>1866</v>
          </cell>
          <cell r="L478">
            <v>447.81</v>
          </cell>
          <cell r="M478">
            <v>334.02</v>
          </cell>
          <cell r="O478">
            <v>6</v>
          </cell>
        </row>
        <row r="479">
          <cell r="K479">
            <v>2948.27</v>
          </cell>
          <cell r="L479">
            <v>1856</v>
          </cell>
          <cell r="M479">
            <v>1806.55</v>
          </cell>
          <cell r="O479">
            <v>6</v>
          </cell>
        </row>
        <row r="480">
          <cell r="K480">
            <v>17523.689999999999</v>
          </cell>
          <cell r="L480">
            <v>10950.28</v>
          </cell>
          <cell r="M480">
            <v>6133.29</v>
          </cell>
          <cell r="O480">
            <v>6</v>
          </cell>
        </row>
        <row r="481">
          <cell r="K481">
            <v>5704.75</v>
          </cell>
          <cell r="L481">
            <v>2966.47</v>
          </cell>
          <cell r="M481">
            <v>1443.38</v>
          </cell>
          <cell r="O481">
            <v>6</v>
          </cell>
        </row>
        <row r="482">
          <cell r="K482">
            <v>7471.85</v>
          </cell>
          <cell r="L482">
            <v>3713.67</v>
          </cell>
          <cell r="M482">
            <v>2202.63</v>
          </cell>
          <cell r="O482">
            <v>6</v>
          </cell>
        </row>
        <row r="483">
          <cell r="K483">
            <v>3138.8</v>
          </cell>
          <cell r="L483">
            <v>1344</v>
          </cell>
          <cell r="M483">
            <v>1174.93</v>
          </cell>
          <cell r="O483">
            <v>6</v>
          </cell>
        </row>
        <row r="484">
          <cell r="K484">
            <v>3483.5</v>
          </cell>
          <cell r="L484">
            <v>1536</v>
          </cell>
          <cell r="M484">
            <v>1294.51</v>
          </cell>
          <cell r="O484">
            <v>6</v>
          </cell>
        </row>
        <row r="485">
          <cell r="K485">
            <v>4818</v>
          </cell>
          <cell r="L485">
            <v>2815.68</v>
          </cell>
          <cell r="M485">
            <v>815.42</v>
          </cell>
          <cell r="O485">
            <v>6</v>
          </cell>
        </row>
        <row r="486">
          <cell r="K486">
            <v>2202.84</v>
          </cell>
          <cell r="L486">
            <v>1927.3</v>
          </cell>
          <cell r="M486">
            <v>1577.16</v>
          </cell>
          <cell r="O486">
            <v>6</v>
          </cell>
        </row>
        <row r="487">
          <cell r="K487">
            <v>1623</v>
          </cell>
          <cell r="L487">
            <v>1089.57</v>
          </cell>
          <cell r="M487">
            <v>891.62</v>
          </cell>
          <cell r="O487">
            <v>6</v>
          </cell>
        </row>
        <row r="488">
          <cell r="K488">
            <v>1971</v>
          </cell>
          <cell r="L488">
            <v>335.74</v>
          </cell>
          <cell r="M488">
            <v>279.17</v>
          </cell>
          <cell r="O488">
            <v>6</v>
          </cell>
        </row>
        <row r="489">
          <cell r="K489">
            <v>665</v>
          </cell>
          <cell r="L489">
            <v>198.24</v>
          </cell>
          <cell r="M489">
            <v>179.03</v>
          </cell>
          <cell r="O489">
            <v>6</v>
          </cell>
        </row>
        <row r="490">
          <cell r="K490">
            <v>1648.2</v>
          </cell>
          <cell r="L490">
            <v>1060.1199999999999</v>
          </cell>
          <cell r="M490">
            <v>355.02</v>
          </cell>
          <cell r="O490">
            <v>6</v>
          </cell>
        </row>
        <row r="491">
          <cell r="K491">
            <v>47</v>
          </cell>
          <cell r="L491">
            <v>13.89</v>
          </cell>
          <cell r="M491">
            <v>12.54</v>
          </cell>
          <cell r="O491">
            <v>6</v>
          </cell>
        </row>
        <row r="492">
          <cell r="K492">
            <v>6580</v>
          </cell>
          <cell r="L492">
            <v>5833.4</v>
          </cell>
          <cell r="M492">
            <v>533.72</v>
          </cell>
          <cell r="O492">
            <v>6</v>
          </cell>
        </row>
        <row r="493">
          <cell r="K493">
            <v>380</v>
          </cell>
          <cell r="L493">
            <v>240.18</v>
          </cell>
          <cell r="M493">
            <v>70.89</v>
          </cell>
          <cell r="O493">
            <v>6</v>
          </cell>
        </row>
        <row r="494">
          <cell r="K494">
            <v>1205</v>
          </cell>
          <cell r="L494">
            <v>1205</v>
          </cell>
          <cell r="M494">
            <v>292.52</v>
          </cell>
          <cell r="O494">
            <v>6</v>
          </cell>
        </row>
        <row r="495">
          <cell r="K495">
            <v>96178.27</v>
          </cell>
          <cell r="L495">
            <v>25513.79</v>
          </cell>
          <cell r="M495">
            <v>2519.89</v>
          </cell>
          <cell r="O495">
            <v>6</v>
          </cell>
        </row>
        <row r="496">
          <cell r="K496">
            <v>260</v>
          </cell>
          <cell r="L496">
            <v>158.6</v>
          </cell>
          <cell r="M496">
            <v>23.38</v>
          </cell>
          <cell r="O496">
            <v>6</v>
          </cell>
        </row>
        <row r="497">
          <cell r="K497">
            <v>39075.1</v>
          </cell>
          <cell r="L497">
            <v>26610.16</v>
          </cell>
          <cell r="M497">
            <v>9325.51</v>
          </cell>
          <cell r="O497">
            <v>6</v>
          </cell>
        </row>
        <row r="498">
          <cell r="K498">
            <v>673</v>
          </cell>
          <cell r="L498">
            <v>648.57000000000005</v>
          </cell>
          <cell r="M498">
            <v>117.42</v>
          </cell>
          <cell r="O498">
            <v>7</v>
          </cell>
        </row>
        <row r="499">
          <cell r="K499">
            <v>12739</v>
          </cell>
          <cell r="L499">
            <v>6489</v>
          </cell>
          <cell r="M499">
            <v>1132.96</v>
          </cell>
          <cell r="O499">
            <v>7</v>
          </cell>
        </row>
        <row r="500">
          <cell r="K500">
            <v>9210</v>
          </cell>
          <cell r="L500">
            <v>3489.05</v>
          </cell>
          <cell r="M500">
            <v>841.76</v>
          </cell>
          <cell r="O500">
            <v>7</v>
          </cell>
        </row>
        <row r="501">
          <cell r="K501">
            <v>1314</v>
          </cell>
          <cell r="L501">
            <v>351.52</v>
          </cell>
          <cell r="M501">
            <v>206.04</v>
          </cell>
          <cell r="O501">
            <v>7</v>
          </cell>
        </row>
        <row r="502">
          <cell r="K502">
            <v>2694.71</v>
          </cell>
          <cell r="L502">
            <v>669.1</v>
          </cell>
          <cell r="M502">
            <v>333.36</v>
          </cell>
          <cell r="O502">
            <v>7</v>
          </cell>
        </row>
        <row r="503">
          <cell r="K503">
            <v>285.11</v>
          </cell>
          <cell r="L503">
            <v>174.1</v>
          </cell>
          <cell r="M503">
            <v>98.86</v>
          </cell>
          <cell r="O503">
            <v>7</v>
          </cell>
        </row>
        <row r="504">
          <cell r="K504">
            <v>802.38</v>
          </cell>
          <cell r="L504">
            <v>477.05</v>
          </cell>
          <cell r="M504">
            <v>298.38</v>
          </cell>
          <cell r="O504">
            <v>7</v>
          </cell>
        </row>
        <row r="505">
          <cell r="K505">
            <v>3457</v>
          </cell>
          <cell r="L505">
            <v>1801.11</v>
          </cell>
          <cell r="M505">
            <v>326</v>
          </cell>
          <cell r="O505">
            <v>7</v>
          </cell>
        </row>
        <row r="506">
          <cell r="K506">
            <v>3588</v>
          </cell>
          <cell r="L506">
            <v>3588</v>
          </cell>
          <cell r="M506">
            <v>603.38</v>
          </cell>
          <cell r="O506">
            <v>7</v>
          </cell>
        </row>
        <row r="507">
          <cell r="K507">
            <v>1282</v>
          </cell>
          <cell r="L507">
            <v>575.66</v>
          </cell>
          <cell r="M507">
            <v>286.14</v>
          </cell>
          <cell r="O507">
            <v>7</v>
          </cell>
        </row>
        <row r="508">
          <cell r="K508">
            <v>2978.8</v>
          </cell>
          <cell r="L508">
            <v>772.25</v>
          </cell>
          <cell r="M508">
            <v>758.64</v>
          </cell>
          <cell r="O508">
            <v>7</v>
          </cell>
        </row>
        <row r="509">
          <cell r="K509">
            <v>5105</v>
          </cell>
          <cell r="L509">
            <v>5105</v>
          </cell>
          <cell r="M509">
            <v>862.29</v>
          </cell>
          <cell r="O509">
            <v>7</v>
          </cell>
        </row>
        <row r="510">
          <cell r="K510">
            <v>66</v>
          </cell>
          <cell r="L510">
            <v>65.56</v>
          </cell>
          <cell r="M510">
            <v>19.47</v>
          </cell>
          <cell r="O510">
            <v>7</v>
          </cell>
        </row>
        <row r="511">
          <cell r="K511">
            <v>1406</v>
          </cell>
          <cell r="L511">
            <v>127.2</v>
          </cell>
          <cell r="M511">
            <v>121.12</v>
          </cell>
          <cell r="O511">
            <v>7</v>
          </cell>
        </row>
        <row r="512">
          <cell r="K512">
            <v>1740</v>
          </cell>
          <cell r="L512">
            <v>1160</v>
          </cell>
          <cell r="M512">
            <v>364.5</v>
          </cell>
          <cell r="O512">
            <v>7</v>
          </cell>
        </row>
        <row r="513">
          <cell r="K513">
            <v>1085</v>
          </cell>
          <cell r="L513">
            <v>238.39</v>
          </cell>
          <cell r="M513">
            <v>237.21</v>
          </cell>
          <cell r="O513">
            <v>7</v>
          </cell>
        </row>
        <row r="514">
          <cell r="K514">
            <v>609</v>
          </cell>
          <cell r="L514">
            <v>106.34</v>
          </cell>
          <cell r="M514">
            <v>104.02</v>
          </cell>
          <cell r="O514">
            <v>7</v>
          </cell>
        </row>
        <row r="515">
          <cell r="K515">
            <v>1495</v>
          </cell>
          <cell r="L515">
            <v>283</v>
          </cell>
          <cell r="M515">
            <v>256.37</v>
          </cell>
          <cell r="O515">
            <v>7</v>
          </cell>
        </row>
        <row r="516">
          <cell r="K516">
            <v>29.09</v>
          </cell>
          <cell r="L516">
            <v>22.74</v>
          </cell>
          <cell r="M516">
            <v>15.18</v>
          </cell>
          <cell r="O516">
            <v>7</v>
          </cell>
        </row>
        <row r="517">
          <cell r="K517">
            <v>219</v>
          </cell>
          <cell r="L517">
            <v>65.8</v>
          </cell>
          <cell r="M517">
            <v>59.45</v>
          </cell>
          <cell r="O517">
            <v>7</v>
          </cell>
        </row>
        <row r="518">
          <cell r="K518">
            <v>1335</v>
          </cell>
          <cell r="L518">
            <v>388.34</v>
          </cell>
          <cell r="M518">
            <v>267.32</v>
          </cell>
          <cell r="O518">
            <v>7</v>
          </cell>
        </row>
        <row r="519">
          <cell r="K519">
            <v>25</v>
          </cell>
          <cell r="L519">
            <v>12.74</v>
          </cell>
          <cell r="M519">
            <v>12.51</v>
          </cell>
          <cell r="O519">
            <v>7</v>
          </cell>
        </row>
        <row r="520">
          <cell r="K520">
            <v>178</v>
          </cell>
          <cell r="L520">
            <v>16.100000000000001</v>
          </cell>
          <cell r="M520">
            <v>15.4</v>
          </cell>
          <cell r="O520">
            <v>7</v>
          </cell>
        </row>
        <row r="521">
          <cell r="K521">
            <v>1052</v>
          </cell>
          <cell r="L521">
            <v>288.89999999999998</v>
          </cell>
          <cell r="M521">
            <v>177.24</v>
          </cell>
          <cell r="O521">
            <v>7</v>
          </cell>
        </row>
        <row r="522">
          <cell r="K522">
            <v>2266</v>
          </cell>
          <cell r="L522">
            <v>540.36</v>
          </cell>
          <cell r="M522">
            <v>256.88</v>
          </cell>
          <cell r="O522">
            <v>7</v>
          </cell>
        </row>
        <row r="523">
          <cell r="K523">
            <v>2133</v>
          </cell>
          <cell r="L523">
            <v>826.58</v>
          </cell>
          <cell r="M523">
            <v>125.58</v>
          </cell>
          <cell r="O523">
            <v>7</v>
          </cell>
        </row>
        <row r="524">
          <cell r="K524">
            <v>767</v>
          </cell>
          <cell r="L524">
            <v>384.93</v>
          </cell>
          <cell r="M524">
            <v>283.77</v>
          </cell>
          <cell r="O524">
            <v>7</v>
          </cell>
        </row>
        <row r="525">
          <cell r="K525">
            <v>1369</v>
          </cell>
          <cell r="L525">
            <v>527.29999999999995</v>
          </cell>
          <cell r="M525">
            <v>424.5</v>
          </cell>
          <cell r="O525">
            <v>7</v>
          </cell>
        </row>
        <row r="526">
          <cell r="K526">
            <v>2938</v>
          </cell>
          <cell r="L526">
            <v>524.13</v>
          </cell>
          <cell r="M526">
            <v>518.58000000000004</v>
          </cell>
          <cell r="O526">
            <v>7</v>
          </cell>
        </row>
        <row r="527">
          <cell r="K527">
            <v>595</v>
          </cell>
          <cell r="L527">
            <v>190.7</v>
          </cell>
          <cell r="M527">
            <v>160.41</v>
          </cell>
          <cell r="O527">
            <v>7</v>
          </cell>
        </row>
        <row r="528">
          <cell r="K528">
            <v>243</v>
          </cell>
          <cell r="L528">
            <v>131.27000000000001</v>
          </cell>
          <cell r="M528">
            <v>115.91</v>
          </cell>
          <cell r="O528">
            <v>7</v>
          </cell>
        </row>
        <row r="529">
          <cell r="K529">
            <v>400</v>
          </cell>
          <cell r="L529">
            <v>271.13</v>
          </cell>
          <cell r="M529">
            <v>191.94</v>
          </cell>
          <cell r="O529">
            <v>7</v>
          </cell>
        </row>
        <row r="530">
          <cell r="K530">
            <v>25306.99</v>
          </cell>
          <cell r="L530">
            <v>7613</v>
          </cell>
          <cell r="M530">
            <v>2655.92</v>
          </cell>
          <cell r="O530">
            <v>7</v>
          </cell>
        </row>
        <row r="531">
          <cell r="K531">
            <v>1261.18</v>
          </cell>
          <cell r="L531">
            <v>838.87</v>
          </cell>
          <cell r="M531">
            <v>279.27999999999997</v>
          </cell>
          <cell r="O531">
            <v>7</v>
          </cell>
        </row>
        <row r="532">
          <cell r="K532">
            <v>66</v>
          </cell>
          <cell r="L532">
            <v>44.14</v>
          </cell>
          <cell r="M532">
            <v>30.72</v>
          </cell>
          <cell r="O532">
            <v>7</v>
          </cell>
        </row>
        <row r="533">
          <cell r="K533">
            <v>478</v>
          </cell>
          <cell r="L533">
            <v>336.16</v>
          </cell>
          <cell r="M533">
            <v>235.81</v>
          </cell>
          <cell r="O533">
            <v>7</v>
          </cell>
        </row>
        <row r="534">
          <cell r="K534">
            <v>1680</v>
          </cell>
          <cell r="L534">
            <v>565.88</v>
          </cell>
          <cell r="M534">
            <v>224.75</v>
          </cell>
          <cell r="O534">
            <v>7</v>
          </cell>
        </row>
        <row r="535">
          <cell r="K535">
            <v>900</v>
          </cell>
          <cell r="L535">
            <v>478.18</v>
          </cell>
          <cell r="M535">
            <v>273.79000000000002</v>
          </cell>
          <cell r="O535">
            <v>7</v>
          </cell>
        </row>
        <row r="536">
          <cell r="K536">
            <v>25</v>
          </cell>
          <cell r="L536">
            <v>17.100000000000001</v>
          </cell>
          <cell r="M536">
            <v>12.51</v>
          </cell>
          <cell r="O536">
            <v>7</v>
          </cell>
        </row>
        <row r="537">
          <cell r="K537">
            <v>78</v>
          </cell>
          <cell r="L537">
            <v>40.56</v>
          </cell>
          <cell r="M537">
            <v>16.260000000000002</v>
          </cell>
          <cell r="O537">
            <v>7</v>
          </cell>
        </row>
        <row r="538">
          <cell r="K538">
            <v>2648</v>
          </cell>
          <cell r="L538">
            <v>1527</v>
          </cell>
          <cell r="M538">
            <v>346.51</v>
          </cell>
          <cell r="O538">
            <v>7</v>
          </cell>
        </row>
        <row r="539">
          <cell r="K539">
            <v>440.7</v>
          </cell>
          <cell r="L539">
            <v>440.7</v>
          </cell>
          <cell r="M539">
            <v>154.26</v>
          </cell>
          <cell r="O539">
            <v>7</v>
          </cell>
        </row>
        <row r="540">
          <cell r="K540">
            <v>2051.02</v>
          </cell>
          <cell r="L540">
            <v>335.49</v>
          </cell>
          <cell r="M540">
            <v>158.36000000000001</v>
          </cell>
          <cell r="O540">
            <v>7</v>
          </cell>
        </row>
        <row r="541">
          <cell r="K541">
            <v>314</v>
          </cell>
          <cell r="L541">
            <v>163.05000000000001</v>
          </cell>
          <cell r="M541">
            <v>57.22</v>
          </cell>
          <cell r="O541">
            <v>7</v>
          </cell>
        </row>
        <row r="542">
          <cell r="K542">
            <v>47474.81</v>
          </cell>
          <cell r="L542">
            <v>30760.18</v>
          </cell>
          <cell r="M542">
            <v>7144.88</v>
          </cell>
          <cell r="O542">
            <v>7</v>
          </cell>
        </row>
        <row r="543">
          <cell r="K543">
            <v>922.5</v>
          </cell>
          <cell r="L543">
            <v>182.32</v>
          </cell>
          <cell r="M543">
            <v>108.41</v>
          </cell>
          <cell r="O543">
            <v>7</v>
          </cell>
        </row>
        <row r="544">
          <cell r="K544">
            <v>18270.98</v>
          </cell>
          <cell r="L544">
            <v>13656</v>
          </cell>
          <cell r="M544">
            <v>10649.37</v>
          </cell>
          <cell r="O544">
            <v>7</v>
          </cell>
        </row>
        <row r="545">
          <cell r="K545">
            <v>79929.8</v>
          </cell>
          <cell r="L545">
            <v>30021.64</v>
          </cell>
          <cell r="M545">
            <v>12067.4</v>
          </cell>
          <cell r="O545">
            <v>7</v>
          </cell>
        </row>
        <row r="546">
          <cell r="K546">
            <v>3409</v>
          </cell>
          <cell r="L546">
            <v>1743.23</v>
          </cell>
          <cell r="M546">
            <v>211.39</v>
          </cell>
          <cell r="O546">
            <v>7</v>
          </cell>
        </row>
        <row r="547">
          <cell r="K547">
            <v>2202.84</v>
          </cell>
          <cell r="L547">
            <v>1927.3</v>
          </cell>
          <cell r="M547">
            <v>1577.16</v>
          </cell>
          <cell r="O547">
            <v>7</v>
          </cell>
        </row>
        <row r="548">
          <cell r="K548">
            <v>16374.71</v>
          </cell>
          <cell r="L548">
            <v>8353.8799999999992</v>
          </cell>
          <cell r="M548">
            <v>4743.9399999999996</v>
          </cell>
          <cell r="O548">
            <v>7</v>
          </cell>
        </row>
        <row r="549">
          <cell r="K549">
            <v>522.67999999999995</v>
          </cell>
          <cell r="L549">
            <v>1568.04</v>
          </cell>
          <cell r="M549">
            <v>182.94</v>
          </cell>
          <cell r="O549">
            <v>7</v>
          </cell>
        </row>
        <row r="550">
          <cell r="K550">
            <v>636.79999999999995</v>
          </cell>
          <cell r="L550">
            <v>200.56</v>
          </cell>
          <cell r="M550">
            <v>123.46</v>
          </cell>
          <cell r="O550">
            <v>7</v>
          </cell>
        </row>
        <row r="551">
          <cell r="K551">
            <v>3543.61</v>
          </cell>
          <cell r="L551">
            <v>1630.11</v>
          </cell>
          <cell r="M551">
            <v>313.12</v>
          </cell>
          <cell r="O551">
            <v>7</v>
          </cell>
        </row>
        <row r="552">
          <cell r="K552">
            <v>59899.28</v>
          </cell>
          <cell r="L552">
            <v>3841</v>
          </cell>
          <cell r="M552">
            <v>2211.44</v>
          </cell>
          <cell r="O552">
            <v>7</v>
          </cell>
        </row>
        <row r="553">
          <cell r="K553">
            <v>2902.16</v>
          </cell>
          <cell r="L553">
            <v>1644</v>
          </cell>
          <cell r="M553">
            <v>393.97</v>
          </cell>
          <cell r="O553">
            <v>7</v>
          </cell>
        </row>
        <row r="554">
          <cell r="K554">
            <v>50687.5</v>
          </cell>
          <cell r="L554">
            <v>13870.45</v>
          </cell>
          <cell r="M554">
            <v>8871.27</v>
          </cell>
          <cell r="O554">
            <v>7</v>
          </cell>
        </row>
        <row r="555">
          <cell r="K555">
            <v>977</v>
          </cell>
          <cell r="L555">
            <v>297.37</v>
          </cell>
          <cell r="M555">
            <v>267.11</v>
          </cell>
          <cell r="O555">
            <v>7</v>
          </cell>
        </row>
        <row r="556">
          <cell r="K556">
            <v>57</v>
          </cell>
          <cell r="L556">
            <v>17.66</v>
          </cell>
          <cell r="M556">
            <v>15.95</v>
          </cell>
          <cell r="O556">
            <v>7</v>
          </cell>
        </row>
        <row r="557">
          <cell r="K557">
            <v>8058</v>
          </cell>
          <cell r="L557">
            <v>3644.35</v>
          </cell>
          <cell r="M557">
            <v>370.62</v>
          </cell>
          <cell r="O557">
            <v>7</v>
          </cell>
        </row>
        <row r="558">
          <cell r="K558">
            <v>480</v>
          </cell>
          <cell r="L558">
            <v>276.98</v>
          </cell>
          <cell r="M558">
            <v>208.37</v>
          </cell>
          <cell r="O558">
            <v>7</v>
          </cell>
        </row>
        <row r="559">
          <cell r="K559">
            <v>7020</v>
          </cell>
          <cell r="L559">
            <v>1799.98</v>
          </cell>
          <cell r="M559">
            <v>997.39</v>
          </cell>
          <cell r="O559">
            <v>7</v>
          </cell>
        </row>
        <row r="560">
          <cell r="K560">
            <v>1209</v>
          </cell>
          <cell r="L560">
            <v>925.65</v>
          </cell>
          <cell r="M560">
            <v>280.19</v>
          </cell>
          <cell r="O560">
            <v>7</v>
          </cell>
        </row>
        <row r="561">
          <cell r="K561">
            <v>3020</v>
          </cell>
          <cell r="L561">
            <v>595.47</v>
          </cell>
          <cell r="M561">
            <v>541.70000000000005</v>
          </cell>
          <cell r="O561">
            <v>7</v>
          </cell>
        </row>
        <row r="562">
          <cell r="K562">
            <v>366</v>
          </cell>
          <cell r="L562">
            <v>206.68</v>
          </cell>
          <cell r="M562">
            <v>174.36</v>
          </cell>
          <cell r="O562">
            <v>7</v>
          </cell>
        </row>
        <row r="563">
          <cell r="K563">
            <v>1675</v>
          </cell>
          <cell r="L563">
            <v>710.48</v>
          </cell>
          <cell r="M563">
            <v>334.72</v>
          </cell>
          <cell r="O563">
            <v>7</v>
          </cell>
        </row>
        <row r="564">
          <cell r="K564">
            <v>1024</v>
          </cell>
          <cell r="L564">
            <v>580.65</v>
          </cell>
          <cell r="M564">
            <v>408.06</v>
          </cell>
          <cell r="O564">
            <v>7</v>
          </cell>
        </row>
        <row r="565">
          <cell r="K565">
            <v>1144</v>
          </cell>
          <cell r="L565">
            <v>1031.0999999999999</v>
          </cell>
          <cell r="M565">
            <v>354.11</v>
          </cell>
          <cell r="O565">
            <v>7</v>
          </cell>
        </row>
        <row r="566">
          <cell r="K566">
            <v>85</v>
          </cell>
          <cell r="L566">
            <v>57.45</v>
          </cell>
          <cell r="M566">
            <v>40.799999999999997</v>
          </cell>
          <cell r="O566">
            <v>7</v>
          </cell>
        </row>
        <row r="567">
          <cell r="K567">
            <v>1084</v>
          </cell>
          <cell r="L567">
            <v>626.34</v>
          </cell>
          <cell r="M567">
            <v>517.32000000000005</v>
          </cell>
          <cell r="O567">
            <v>7</v>
          </cell>
        </row>
        <row r="568">
          <cell r="K568">
            <v>330</v>
          </cell>
          <cell r="L568">
            <v>223.47</v>
          </cell>
          <cell r="M568">
            <v>156.65</v>
          </cell>
          <cell r="O568">
            <v>7</v>
          </cell>
        </row>
        <row r="569">
          <cell r="K569">
            <v>1253</v>
          </cell>
          <cell r="L569">
            <v>1010.28</v>
          </cell>
          <cell r="M569">
            <v>344.31</v>
          </cell>
          <cell r="O569">
            <v>7</v>
          </cell>
        </row>
        <row r="570">
          <cell r="K570">
            <v>72.099999999999994</v>
          </cell>
          <cell r="L570">
            <v>50.02</v>
          </cell>
          <cell r="M570">
            <v>17.010000000000002</v>
          </cell>
          <cell r="O570">
            <v>7</v>
          </cell>
        </row>
        <row r="571">
          <cell r="K571">
            <v>499</v>
          </cell>
          <cell r="L571">
            <v>365.72</v>
          </cell>
          <cell r="M571">
            <v>111.06</v>
          </cell>
          <cell r="O571">
            <v>7</v>
          </cell>
        </row>
        <row r="572">
          <cell r="K572">
            <v>78</v>
          </cell>
          <cell r="L572">
            <v>40.56</v>
          </cell>
          <cell r="M572">
            <v>16.260000000000002</v>
          </cell>
          <cell r="O572">
            <v>7</v>
          </cell>
        </row>
        <row r="573">
          <cell r="K573">
            <v>609</v>
          </cell>
          <cell r="L573">
            <v>349.6</v>
          </cell>
          <cell r="M573">
            <v>290.27</v>
          </cell>
          <cell r="O573">
            <v>7</v>
          </cell>
        </row>
        <row r="574">
          <cell r="K574">
            <v>3089</v>
          </cell>
          <cell r="L574">
            <v>2446.3200000000002</v>
          </cell>
          <cell r="M574">
            <v>1093.0899999999999</v>
          </cell>
          <cell r="O574">
            <v>7</v>
          </cell>
        </row>
        <row r="575">
          <cell r="K575">
            <v>1943</v>
          </cell>
          <cell r="L575">
            <v>939.13</v>
          </cell>
          <cell r="M575">
            <v>327.86</v>
          </cell>
          <cell r="O575">
            <v>7</v>
          </cell>
        </row>
        <row r="576">
          <cell r="K576">
            <v>1783</v>
          </cell>
          <cell r="L576">
            <v>729.92</v>
          </cell>
          <cell r="M576">
            <v>270.20999999999998</v>
          </cell>
          <cell r="O576">
            <v>7</v>
          </cell>
        </row>
        <row r="577">
          <cell r="K577">
            <v>2442</v>
          </cell>
          <cell r="L577">
            <v>1239.1300000000001</v>
          </cell>
          <cell r="M577">
            <v>74.47</v>
          </cell>
          <cell r="O577">
            <v>7</v>
          </cell>
        </row>
        <row r="578">
          <cell r="K578">
            <v>234748.47</v>
          </cell>
          <cell r="L578">
            <v>117240.34</v>
          </cell>
          <cell r="M578">
            <v>8086.32</v>
          </cell>
          <cell r="O578">
            <v>7</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etna.com/document-library/lg-insured-medical-uw-disclosures-01-01-2022.pdf" TargetMode="External"/><Relationship Id="rId1" Type="http://schemas.openxmlformats.org/officeDocument/2006/relationships/hyperlink" Target="mailto:FiorinoS@aetna.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parasolhealt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43327-67F5-47BA-8339-E1CA71D4D831}">
  <sheetPr>
    <pageSetUpPr fitToPage="1"/>
  </sheetPr>
  <dimension ref="A1:BC85"/>
  <sheetViews>
    <sheetView workbookViewId="0">
      <selection activeCell="AY4" sqref="AY4"/>
    </sheetView>
  </sheetViews>
  <sheetFormatPr defaultRowHeight="15" x14ac:dyDescent="0.25"/>
  <cols>
    <col min="1" max="1" width="1" style="50" customWidth="1"/>
    <col min="2" max="2" width="1.85546875" style="50" customWidth="1"/>
    <col min="3" max="3" width="9.85546875" style="50" customWidth="1"/>
    <col min="4" max="6" width="1" style="50" customWidth="1"/>
    <col min="7" max="7" width="1.85546875" style="50" customWidth="1"/>
    <col min="8" max="8" width="4" style="50" customWidth="1"/>
    <col min="9" max="9" width="1.85546875" style="50" customWidth="1"/>
    <col min="10" max="10" width="2.85546875" style="50" customWidth="1"/>
    <col min="11" max="13" width="1" style="50" customWidth="1"/>
    <col min="14" max="14" width="4" style="50" customWidth="1"/>
    <col min="15" max="15" width="1.85546875" style="50" customWidth="1"/>
    <col min="16" max="16" width="1" style="50" customWidth="1"/>
    <col min="17" max="19" width="1.85546875" style="50" customWidth="1"/>
    <col min="20" max="20" width="1" style="50" customWidth="1"/>
    <col min="21" max="21" width="1.85546875" style="50" customWidth="1"/>
    <col min="22" max="22" width="4" style="50" customWidth="1"/>
    <col min="23" max="23" width="1" style="50" customWidth="1"/>
    <col min="24" max="26" width="1.85546875" style="50" customWidth="1"/>
    <col min="27" max="28" width="1" style="50" customWidth="1"/>
    <col min="29" max="29" width="2.85546875" style="50" customWidth="1"/>
    <col min="30" max="30" width="1.85546875" style="50" customWidth="1"/>
    <col min="31" max="32" width="1" style="50" customWidth="1"/>
    <col min="33" max="33" width="1.85546875" style="50" customWidth="1"/>
    <col min="34" max="34" width="2.85546875" style="50" customWidth="1"/>
    <col min="35" max="37" width="1" style="50" customWidth="1"/>
    <col min="38" max="39" width="1.85546875" style="50" customWidth="1"/>
    <col min="40" max="40" width="1" style="50" customWidth="1"/>
    <col min="41" max="41" width="4" style="50" customWidth="1"/>
    <col min="42" max="43" width="2.85546875" style="50" customWidth="1"/>
    <col min="44" max="44" width="1" style="50" customWidth="1"/>
    <col min="45" max="46" width="2.85546875" style="50" customWidth="1"/>
    <col min="47" max="47" width="1" style="50" customWidth="1"/>
    <col min="48" max="48" width="6.85546875" style="50" customWidth="1"/>
    <col min="49" max="50" width="1.85546875" style="50" customWidth="1"/>
    <col min="51" max="51" width="2.85546875" style="50" customWidth="1"/>
    <col min="52" max="55" width="1.85546875" style="50" customWidth="1"/>
    <col min="56" max="56" width="1" style="50" customWidth="1"/>
    <col min="57" max="16384" width="9.140625" style="50"/>
  </cols>
  <sheetData>
    <row r="1" spans="1:54" ht="408.95" customHeight="1" x14ac:dyDescent="0.25">
      <c r="A1" s="273" t="s">
        <v>136</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row>
    <row r="2" spans="1:54" ht="102.6" customHeight="1" x14ac:dyDescent="0.25">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row>
    <row r="3" spans="1:54" ht="57.75" customHeight="1" x14ac:dyDescent="0.25">
      <c r="A3" s="274"/>
      <c r="B3" s="274"/>
      <c r="C3" s="274"/>
      <c r="D3" s="274"/>
      <c r="E3" s="274"/>
      <c r="F3" s="274"/>
      <c r="G3" s="274"/>
      <c r="H3" s="274"/>
      <c r="I3" s="274"/>
      <c r="J3" s="275" t="s">
        <v>133</v>
      </c>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row>
    <row r="4" spans="1:54" ht="84" customHeight="1" x14ac:dyDescent="0.25">
      <c r="A4" s="277" t="s">
        <v>265</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row>
    <row r="5" spans="1:54" ht="104.1" customHeight="1" x14ac:dyDescent="0.25">
      <c r="A5" s="279" t="s">
        <v>137</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row>
    <row r="6" spans="1:54" ht="212.1" customHeight="1" x14ac:dyDescent="0.25">
      <c r="A6" s="272" t="s">
        <v>138</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row>
    <row r="7" spans="1:54" ht="18" customHeight="1" x14ac:dyDescent="0.25">
      <c r="A7" s="230" t="s">
        <v>139</v>
      </c>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55"/>
    </row>
    <row r="8" spans="1:54" ht="37.5" customHeight="1" x14ac:dyDescent="0.25">
      <c r="A8" s="52" t="s">
        <v>140</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231"/>
    </row>
    <row r="9" spans="1:54" ht="42.6" customHeight="1" x14ac:dyDescent="0.25">
      <c r="A9" s="262"/>
      <c r="B9" s="262"/>
      <c r="C9" s="262"/>
      <c r="D9" s="52"/>
      <c r="E9" s="263" t="s">
        <v>141</v>
      </c>
      <c r="F9" s="264"/>
      <c r="G9" s="264"/>
      <c r="H9" s="264"/>
      <c r="I9" s="264"/>
      <c r="J9" s="264"/>
      <c r="K9" s="265"/>
      <c r="L9" s="266" t="s">
        <v>142</v>
      </c>
      <c r="M9" s="267"/>
      <c r="N9" s="267"/>
      <c r="O9" s="267"/>
      <c r="P9" s="268"/>
      <c r="Q9" s="263" t="s">
        <v>143</v>
      </c>
      <c r="R9" s="264"/>
      <c r="S9" s="264"/>
      <c r="T9" s="264"/>
      <c r="U9" s="264"/>
      <c r="V9" s="264"/>
      <c r="W9" s="264"/>
      <c r="X9" s="264"/>
      <c r="Y9" s="264"/>
      <c r="Z9" s="265"/>
      <c r="AA9" s="263" t="s">
        <v>144</v>
      </c>
      <c r="AB9" s="264"/>
      <c r="AC9" s="264"/>
      <c r="AD9" s="264"/>
      <c r="AE9" s="264"/>
      <c r="AF9" s="264"/>
      <c r="AG9" s="264"/>
      <c r="AH9" s="264"/>
      <c r="AI9" s="264"/>
      <c r="AJ9" s="264"/>
      <c r="AK9" s="264"/>
      <c r="AL9" s="265"/>
      <c r="AM9" s="269" t="s">
        <v>145</v>
      </c>
      <c r="AN9" s="270"/>
      <c r="AO9" s="270"/>
      <c r="AP9" s="270"/>
      <c r="AQ9" s="270"/>
      <c r="AR9" s="270"/>
      <c r="AS9" s="270"/>
      <c r="AT9" s="271"/>
      <c r="AU9" s="52"/>
      <c r="AV9" s="52"/>
      <c r="AW9" s="52"/>
      <c r="AX9" s="52"/>
      <c r="AY9" s="52"/>
      <c r="AZ9" s="52"/>
      <c r="BA9" s="52"/>
      <c r="BB9" s="52"/>
    </row>
    <row r="10" spans="1:54" ht="21.95" customHeight="1" x14ac:dyDescent="0.25">
      <c r="A10" s="280"/>
      <c r="B10" s="280"/>
      <c r="C10" s="280"/>
      <c r="D10" s="55"/>
      <c r="E10" s="296" t="s">
        <v>146</v>
      </c>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8"/>
      <c r="AU10" s="55"/>
      <c r="AV10" s="55"/>
      <c r="AW10" s="55"/>
      <c r="AX10" s="55"/>
      <c r="AY10" s="55"/>
      <c r="AZ10" s="55"/>
      <c r="BA10" s="52"/>
      <c r="BB10" s="52"/>
    </row>
    <row r="11" spans="1:54" ht="15" customHeight="1" x14ac:dyDescent="0.25">
      <c r="A11" s="280"/>
      <c r="B11" s="280"/>
      <c r="C11" s="280"/>
      <c r="D11" s="55"/>
      <c r="E11" s="296" t="s">
        <v>147</v>
      </c>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8"/>
      <c r="AU11" s="55"/>
      <c r="AV11" s="55"/>
      <c r="AW11" s="55"/>
      <c r="AX11" s="55"/>
      <c r="AY11" s="55"/>
      <c r="AZ11" s="55"/>
      <c r="BA11" s="55"/>
      <c r="BB11" s="55"/>
    </row>
    <row r="12" spans="1:54" ht="15" customHeight="1" x14ac:dyDescent="0.25">
      <c r="A12" s="280"/>
      <c r="B12" s="280"/>
      <c r="C12" s="280"/>
      <c r="D12" s="55"/>
      <c r="E12" s="281" t="s">
        <v>148</v>
      </c>
      <c r="F12" s="282"/>
      <c r="G12" s="282"/>
      <c r="H12" s="282"/>
      <c r="I12" s="282"/>
      <c r="J12" s="282"/>
      <c r="K12" s="283"/>
      <c r="L12" s="284">
        <v>234</v>
      </c>
      <c r="M12" s="285"/>
      <c r="N12" s="285"/>
      <c r="O12" s="285"/>
      <c r="P12" s="286"/>
      <c r="Q12" s="287">
        <v>666.38</v>
      </c>
      <c r="R12" s="288"/>
      <c r="S12" s="288"/>
      <c r="T12" s="288"/>
      <c r="U12" s="288"/>
      <c r="V12" s="288"/>
      <c r="W12" s="288"/>
      <c r="X12" s="288"/>
      <c r="Y12" s="288"/>
      <c r="Z12" s="289"/>
      <c r="AA12" s="290">
        <v>859.61</v>
      </c>
      <c r="AB12" s="291"/>
      <c r="AC12" s="291"/>
      <c r="AD12" s="291"/>
      <c r="AE12" s="291"/>
      <c r="AF12" s="291"/>
      <c r="AG12" s="291"/>
      <c r="AH12" s="291"/>
      <c r="AI12" s="291"/>
      <c r="AJ12" s="291"/>
      <c r="AK12" s="291"/>
      <c r="AL12" s="292"/>
      <c r="AM12" s="293">
        <v>0.28999999999999998</v>
      </c>
      <c r="AN12" s="294"/>
      <c r="AO12" s="294"/>
      <c r="AP12" s="294"/>
      <c r="AQ12" s="294"/>
      <c r="AR12" s="294"/>
      <c r="AS12" s="294"/>
      <c r="AT12" s="295"/>
      <c r="AU12" s="55"/>
      <c r="AV12" s="55"/>
      <c r="AW12" s="55"/>
      <c r="AX12" s="55"/>
      <c r="AY12" s="55"/>
      <c r="AZ12" s="55"/>
      <c r="BA12" s="55"/>
      <c r="BB12" s="55"/>
    </row>
    <row r="13" spans="1:54" ht="18" customHeight="1" x14ac:dyDescent="0.25">
      <c r="A13" s="280"/>
      <c r="B13" s="280"/>
      <c r="C13" s="280"/>
      <c r="D13" s="55"/>
      <c r="E13" s="281" t="s">
        <v>149</v>
      </c>
      <c r="F13" s="282"/>
      <c r="G13" s="282"/>
      <c r="H13" s="282"/>
      <c r="I13" s="282"/>
      <c r="J13" s="282"/>
      <c r="K13" s="283"/>
      <c r="L13" s="284">
        <v>13</v>
      </c>
      <c r="M13" s="285"/>
      <c r="N13" s="285"/>
      <c r="O13" s="285"/>
      <c r="P13" s="286"/>
      <c r="Q13" s="299">
        <v>1466.02</v>
      </c>
      <c r="R13" s="300"/>
      <c r="S13" s="300"/>
      <c r="T13" s="300"/>
      <c r="U13" s="300"/>
      <c r="V13" s="300"/>
      <c r="W13" s="300"/>
      <c r="X13" s="300"/>
      <c r="Y13" s="300"/>
      <c r="Z13" s="301"/>
      <c r="AA13" s="302">
        <v>1891.11</v>
      </c>
      <c r="AB13" s="303"/>
      <c r="AC13" s="303"/>
      <c r="AD13" s="303"/>
      <c r="AE13" s="303"/>
      <c r="AF13" s="303"/>
      <c r="AG13" s="303"/>
      <c r="AH13" s="303"/>
      <c r="AI13" s="303"/>
      <c r="AJ13" s="303"/>
      <c r="AK13" s="303"/>
      <c r="AL13" s="304"/>
      <c r="AM13" s="293">
        <v>0.28999999999999998</v>
      </c>
      <c r="AN13" s="294"/>
      <c r="AO13" s="294"/>
      <c r="AP13" s="294"/>
      <c r="AQ13" s="294"/>
      <c r="AR13" s="294"/>
      <c r="AS13" s="294"/>
      <c r="AT13" s="295"/>
      <c r="AU13" s="55"/>
      <c r="AV13" s="55"/>
      <c r="AW13" s="55"/>
      <c r="AX13" s="55"/>
      <c r="AY13" s="55"/>
      <c r="AZ13" s="55"/>
      <c r="BA13" s="55"/>
      <c r="BB13" s="55"/>
    </row>
    <row r="14" spans="1:54" ht="18" customHeight="1" x14ac:dyDescent="0.25">
      <c r="A14" s="280"/>
      <c r="B14" s="280"/>
      <c r="C14" s="280"/>
      <c r="D14" s="55"/>
      <c r="E14" s="281" t="s">
        <v>150</v>
      </c>
      <c r="F14" s="282"/>
      <c r="G14" s="282"/>
      <c r="H14" s="282"/>
      <c r="I14" s="282"/>
      <c r="J14" s="282"/>
      <c r="K14" s="283"/>
      <c r="L14" s="284">
        <v>11</v>
      </c>
      <c r="M14" s="285"/>
      <c r="N14" s="285"/>
      <c r="O14" s="285"/>
      <c r="P14" s="286"/>
      <c r="Q14" s="299">
        <v>1199.48</v>
      </c>
      <c r="R14" s="300"/>
      <c r="S14" s="300"/>
      <c r="T14" s="300"/>
      <c r="U14" s="300"/>
      <c r="V14" s="300"/>
      <c r="W14" s="300"/>
      <c r="X14" s="300"/>
      <c r="Y14" s="300"/>
      <c r="Z14" s="301"/>
      <c r="AA14" s="302">
        <v>1547.29</v>
      </c>
      <c r="AB14" s="303"/>
      <c r="AC14" s="303"/>
      <c r="AD14" s="303"/>
      <c r="AE14" s="303"/>
      <c r="AF14" s="303"/>
      <c r="AG14" s="303"/>
      <c r="AH14" s="303"/>
      <c r="AI14" s="303"/>
      <c r="AJ14" s="303"/>
      <c r="AK14" s="303"/>
      <c r="AL14" s="304"/>
      <c r="AM14" s="293">
        <v>0.28999999999999998</v>
      </c>
      <c r="AN14" s="294"/>
      <c r="AO14" s="294"/>
      <c r="AP14" s="294"/>
      <c r="AQ14" s="294"/>
      <c r="AR14" s="294"/>
      <c r="AS14" s="294"/>
      <c r="AT14" s="295"/>
      <c r="AU14" s="55"/>
      <c r="AV14" s="55"/>
      <c r="AW14" s="55"/>
      <c r="AX14" s="55"/>
      <c r="AY14" s="55"/>
      <c r="AZ14" s="55"/>
      <c r="BA14" s="55"/>
      <c r="BB14" s="55"/>
    </row>
    <row r="15" spans="1:54" ht="18" customHeight="1" x14ac:dyDescent="0.25">
      <c r="A15" s="280"/>
      <c r="B15" s="280"/>
      <c r="C15" s="280"/>
      <c r="D15" s="55"/>
      <c r="E15" s="281" t="s">
        <v>151</v>
      </c>
      <c r="F15" s="282"/>
      <c r="G15" s="282"/>
      <c r="H15" s="282"/>
      <c r="I15" s="282"/>
      <c r="J15" s="282"/>
      <c r="K15" s="283"/>
      <c r="L15" s="284">
        <v>14</v>
      </c>
      <c r="M15" s="285"/>
      <c r="N15" s="285"/>
      <c r="O15" s="285"/>
      <c r="P15" s="286"/>
      <c r="Q15" s="299">
        <v>2065.7800000000002</v>
      </c>
      <c r="R15" s="300"/>
      <c r="S15" s="300"/>
      <c r="T15" s="300"/>
      <c r="U15" s="300"/>
      <c r="V15" s="300"/>
      <c r="W15" s="300"/>
      <c r="X15" s="300"/>
      <c r="Y15" s="300"/>
      <c r="Z15" s="301"/>
      <c r="AA15" s="302">
        <v>2664.78</v>
      </c>
      <c r="AB15" s="303"/>
      <c r="AC15" s="303"/>
      <c r="AD15" s="303"/>
      <c r="AE15" s="303"/>
      <c r="AF15" s="303"/>
      <c r="AG15" s="303"/>
      <c r="AH15" s="303"/>
      <c r="AI15" s="303"/>
      <c r="AJ15" s="303"/>
      <c r="AK15" s="303"/>
      <c r="AL15" s="304"/>
      <c r="AM15" s="293">
        <v>0.28999999999999998</v>
      </c>
      <c r="AN15" s="294"/>
      <c r="AO15" s="294"/>
      <c r="AP15" s="294"/>
      <c r="AQ15" s="294"/>
      <c r="AR15" s="294"/>
      <c r="AS15" s="294"/>
      <c r="AT15" s="295"/>
      <c r="AU15" s="55"/>
      <c r="AV15" s="55"/>
      <c r="AW15" s="55"/>
      <c r="AX15" s="55"/>
      <c r="AY15" s="55"/>
      <c r="AZ15" s="55"/>
      <c r="BA15" s="55"/>
      <c r="BB15" s="55"/>
    </row>
    <row r="16" spans="1:54" ht="18" customHeight="1" x14ac:dyDescent="0.25">
      <c r="A16" s="280"/>
      <c r="B16" s="280"/>
      <c r="C16" s="280"/>
      <c r="D16" s="55"/>
      <c r="E16" s="305" t="s">
        <v>152</v>
      </c>
      <c r="F16" s="306"/>
      <c r="G16" s="306"/>
      <c r="H16" s="306"/>
      <c r="I16" s="306"/>
      <c r="J16" s="306"/>
      <c r="K16" s="307"/>
      <c r="L16" s="308">
        <v>272</v>
      </c>
      <c r="M16" s="309"/>
      <c r="N16" s="309"/>
      <c r="O16" s="309"/>
      <c r="P16" s="310"/>
      <c r="Q16" s="311">
        <v>217106.38</v>
      </c>
      <c r="R16" s="312"/>
      <c r="S16" s="312"/>
      <c r="T16" s="312"/>
      <c r="U16" s="312"/>
      <c r="V16" s="312"/>
      <c r="W16" s="312"/>
      <c r="X16" s="312"/>
      <c r="Y16" s="312"/>
      <c r="Z16" s="313"/>
      <c r="AA16" s="314">
        <v>280060.28000000003</v>
      </c>
      <c r="AB16" s="315"/>
      <c r="AC16" s="315"/>
      <c r="AD16" s="315"/>
      <c r="AE16" s="315"/>
      <c r="AF16" s="315"/>
      <c r="AG16" s="315"/>
      <c r="AH16" s="315"/>
      <c r="AI16" s="315"/>
      <c r="AJ16" s="315"/>
      <c r="AK16" s="315"/>
      <c r="AL16" s="316"/>
      <c r="AM16" s="317">
        <v>0.28999999999999998</v>
      </c>
      <c r="AN16" s="318"/>
      <c r="AO16" s="318"/>
      <c r="AP16" s="318"/>
      <c r="AQ16" s="318"/>
      <c r="AR16" s="318"/>
      <c r="AS16" s="318"/>
      <c r="AT16" s="319"/>
      <c r="AU16" s="55"/>
      <c r="AV16" s="55"/>
      <c r="AW16" s="55"/>
      <c r="AX16" s="55"/>
      <c r="AY16" s="55"/>
      <c r="AZ16" s="55"/>
      <c r="BA16" s="55"/>
      <c r="BB16" s="55"/>
    </row>
    <row r="17" spans="1:54" ht="18" customHeight="1" x14ac:dyDescent="0.25">
      <c r="A17" s="280"/>
      <c r="B17" s="280"/>
      <c r="C17" s="280"/>
      <c r="D17" s="55"/>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55"/>
      <c r="AV17" s="55"/>
      <c r="AW17" s="55"/>
      <c r="AX17" s="55"/>
      <c r="AY17" s="55"/>
      <c r="AZ17" s="55"/>
      <c r="BA17" s="55"/>
      <c r="BB17" s="55"/>
    </row>
    <row r="18" spans="1:54" ht="14.25" customHeight="1" x14ac:dyDescent="0.25">
      <c r="A18" s="262"/>
      <c r="B18" s="262"/>
      <c r="C18" s="262"/>
      <c r="D18" s="52"/>
      <c r="E18" s="263" t="s">
        <v>141</v>
      </c>
      <c r="F18" s="264"/>
      <c r="G18" s="264"/>
      <c r="H18" s="264"/>
      <c r="I18" s="264"/>
      <c r="J18" s="264"/>
      <c r="K18" s="265"/>
      <c r="L18" s="266" t="s">
        <v>142</v>
      </c>
      <c r="M18" s="267"/>
      <c r="N18" s="267"/>
      <c r="O18" s="267"/>
      <c r="P18" s="268"/>
      <c r="Q18" s="263" t="s">
        <v>143</v>
      </c>
      <c r="R18" s="264"/>
      <c r="S18" s="264"/>
      <c r="T18" s="264"/>
      <c r="U18" s="264"/>
      <c r="V18" s="264"/>
      <c r="W18" s="264"/>
      <c r="X18" s="264"/>
      <c r="Y18" s="264"/>
      <c r="Z18" s="265"/>
      <c r="AA18" s="263" t="s">
        <v>144</v>
      </c>
      <c r="AB18" s="264"/>
      <c r="AC18" s="264"/>
      <c r="AD18" s="264"/>
      <c r="AE18" s="264"/>
      <c r="AF18" s="264"/>
      <c r="AG18" s="264"/>
      <c r="AH18" s="264"/>
      <c r="AI18" s="264"/>
      <c r="AJ18" s="264"/>
      <c r="AK18" s="264"/>
      <c r="AL18" s="265"/>
      <c r="AM18" s="269" t="s">
        <v>145</v>
      </c>
      <c r="AN18" s="270"/>
      <c r="AO18" s="270"/>
      <c r="AP18" s="270"/>
      <c r="AQ18" s="270"/>
      <c r="AR18" s="270"/>
      <c r="AS18" s="270"/>
      <c r="AT18" s="271"/>
      <c r="AU18" s="52"/>
      <c r="AV18" s="52"/>
      <c r="AW18" s="52"/>
      <c r="AX18" s="52"/>
      <c r="AY18" s="52"/>
      <c r="AZ18" s="52"/>
      <c r="BA18" s="55"/>
      <c r="BB18" s="55"/>
    </row>
    <row r="19" spans="1:54" ht="21.6" customHeight="1" x14ac:dyDescent="0.25">
      <c r="A19" s="280"/>
      <c r="B19" s="280"/>
      <c r="C19" s="280"/>
      <c r="D19" s="55"/>
      <c r="E19" s="296" t="s">
        <v>153</v>
      </c>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8"/>
      <c r="AU19" s="55"/>
      <c r="AV19" s="55"/>
      <c r="AW19" s="55"/>
      <c r="AX19" s="55"/>
      <c r="AY19" s="55"/>
      <c r="AZ19" s="55"/>
      <c r="BA19" s="52"/>
      <c r="BB19" s="52"/>
    </row>
    <row r="20" spans="1:54" ht="15" customHeight="1" x14ac:dyDescent="0.25">
      <c r="A20" s="280"/>
      <c r="B20" s="280"/>
      <c r="C20" s="280"/>
      <c r="D20" s="55"/>
      <c r="E20" s="320" t="s">
        <v>154</v>
      </c>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2"/>
      <c r="AU20" s="55"/>
      <c r="AV20" s="55"/>
      <c r="AW20" s="55"/>
      <c r="AX20" s="55"/>
      <c r="AY20" s="55"/>
      <c r="AZ20" s="55"/>
      <c r="BA20" s="55"/>
      <c r="BB20" s="55"/>
    </row>
    <row r="21" spans="1:54" ht="15" customHeight="1" x14ac:dyDescent="0.25">
      <c r="A21" s="280"/>
      <c r="B21" s="280"/>
      <c r="C21" s="280"/>
      <c r="D21" s="55"/>
      <c r="E21" s="281" t="s">
        <v>148</v>
      </c>
      <c r="F21" s="282"/>
      <c r="G21" s="282"/>
      <c r="H21" s="282"/>
      <c r="I21" s="282"/>
      <c r="J21" s="282"/>
      <c r="K21" s="283"/>
      <c r="L21" s="284">
        <v>62</v>
      </c>
      <c r="M21" s="285"/>
      <c r="N21" s="285"/>
      <c r="O21" s="285"/>
      <c r="P21" s="286"/>
      <c r="Q21" s="287">
        <v>717.49</v>
      </c>
      <c r="R21" s="288"/>
      <c r="S21" s="288"/>
      <c r="T21" s="288"/>
      <c r="U21" s="288"/>
      <c r="V21" s="288"/>
      <c r="W21" s="288"/>
      <c r="X21" s="288"/>
      <c r="Y21" s="288"/>
      <c r="Z21" s="289"/>
      <c r="AA21" s="290">
        <v>912.94</v>
      </c>
      <c r="AB21" s="291"/>
      <c r="AC21" s="291"/>
      <c r="AD21" s="291"/>
      <c r="AE21" s="291"/>
      <c r="AF21" s="291"/>
      <c r="AG21" s="291"/>
      <c r="AH21" s="291"/>
      <c r="AI21" s="291"/>
      <c r="AJ21" s="291"/>
      <c r="AK21" s="291"/>
      <c r="AL21" s="292"/>
      <c r="AM21" s="293">
        <v>0.27239999999999998</v>
      </c>
      <c r="AN21" s="294"/>
      <c r="AO21" s="294"/>
      <c r="AP21" s="294"/>
      <c r="AQ21" s="294"/>
      <c r="AR21" s="294"/>
      <c r="AS21" s="294"/>
      <c r="AT21" s="295"/>
      <c r="AU21" s="55"/>
      <c r="AV21" s="55"/>
      <c r="AW21" s="55"/>
      <c r="AX21" s="55"/>
      <c r="AY21" s="55"/>
      <c r="AZ21" s="55"/>
      <c r="BA21" s="55"/>
      <c r="BB21" s="55"/>
    </row>
    <row r="22" spans="1:54" ht="18" customHeight="1" x14ac:dyDescent="0.25">
      <c r="A22" s="280"/>
      <c r="B22" s="280"/>
      <c r="C22" s="280"/>
      <c r="D22" s="55"/>
      <c r="E22" s="281" t="s">
        <v>149</v>
      </c>
      <c r="F22" s="282"/>
      <c r="G22" s="282"/>
      <c r="H22" s="282"/>
      <c r="I22" s="282"/>
      <c r="J22" s="282"/>
      <c r="K22" s="283"/>
      <c r="L22" s="284">
        <v>2</v>
      </c>
      <c r="M22" s="285"/>
      <c r="N22" s="285"/>
      <c r="O22" s="285"/>
      <c r="P22" s="286"/>
      <c r="Q22" s="299">
        <v>1578.46</v>
      </c>
      <c r="R22" s="300"/>
      <c r="S22" s="300"/>
      <c r="T22" s="300"/>
      <c r="U22" s="300"/>
      <c r="V22" s="300"/>
      <c r="W22" s="300"/>
      <c r="X22" s="300"/>
      <c r="Y22" s="300"/>
      <c r="Z22" s="301"/>
      <c r="AA22" s="302">
        <v>2008.45</v>
      </c>
      <c r="AB22" s="303"/>
      <c r="AC22" s="303"/>
      <c r="AD22" s="303"/>
      <c r="AE22" s="303"/>
      <c r="AF22" s="303"/>
      <c r="AG22" s="303"/>
      <c r="AH22" s="303"/>
      <c r="AI22" s="303"/>
      <c r="AJ22" s="303"/>
      <c r="AK22" s="303"/>
      <c r="AL22" s="304"/>
      <c r="AM22" s="293">
        <v>0.27239999999999998</v>
      </c>
      <c r="AN22" s="294"/>
      <c r="AO22" s="294"/>
      <c r="AP22" s="294"/>
      <c r="AQ22" s="294"/>
      <c r="AR22" s="294"/>
      <c r="AS22" s="294"/>
      <c r="AT22" s="295"/>
      <c r="AU22" s="55"/>
      <c r="AV22" s="55"/>
      <c r="AW22" s="55"/>
      <c r="AX22" s="55"/>
      <c r="AY22" s="55"/>
      <c r="AZ22" s="55"/>
      <c r="BA22" s="55"/>
      <c r="BB22" s="55"/>
    </row>
    <row r="23" spans="1:54" ht="18" customHeight="1" x14ac:dyDescent="0.25">
      <c r="A23" s="280"/>
      <c r="B23" s="280"/>
      <c r="C23" s="280"/>
      <c r="D23" s="55"/>
      <c r="E23" s="281" t="s">
        <v>150</v>
      </c>
      <c r="F23" s="282"/>
      <c r="G23" s="282"/>
      <c r="H23" s="282"/>
      <c r="I23" s="282"/>
      <c r="J23" s="282"/>
      <c r="K23" s="283"/>
      <c r="L23" s="284">
        <v>7</v>
      </c>
      <c r="M23" s="285"/>
      <c r="N23" s="285"/>
      <c r="O23" s="285"/>
      <c r="P23" s="286"/>
      <c r="Q23" s="299">
        <v>1291.47</v>
      </c>
      <c r="R23" s="300"/>
      <c r="S23" s="300"/>
      <c r="T23" s="300"/>
      <c r="U23" s="300"/>
      <c r="V23" s="300"/>
      <c r="W23" s="300"/>
      <c r="X23" s="300"/>
      <c r="Y23" s="300"/>
      <c r="Z23" s="301"/>
      <c r="AA23" s="302">
        <v>1643.28</v>
      </c>
      <c r="AB23" s="303"/>
      <c r="AC23" s="303"/>
      <c r="AD23" s="303"/>
      <c r="AE23" s="303"/>
      <c r="AF23" s="303"/>
      <c r="AG23" s="303"/>
      <c r="AH23" s="303"/>
      <c r="AI23" s="303"/>
      <c r="AJ23" s="303"/>
      <c r="AK23" s="303"/>
      <c r="AL23" s="304"/>
      <c r="AM23" s="293">
        <v>0.27239999999999998</v>
      </c>
      <c r="AN23" s="294"/>
      <c r="AO23" s="294"/>
      <c r="AP23" s="294"/>
      <c r="AQ23" s="294"/>
      <c r="AR23" s="294"/>
      <c r="AS23" s="294"/>
      <c r="AT23" s="295"/>
      <c r="AU23" s="55"/>
      <c r="AV23" s="55"/>
      <c r="AW23" s="55"/>
      <c r="AX23" s="55"/>
      <c r="AY23" s="55"/>
      <c r="AZ23" s="55"/>
      <c r="BA23" s="55"/>
      <c r="BB23" s="55"/>
    </row>
    <row r="24" spans="1:54" ht="18" customHeight="1" x14ac:dyDescent="0.25">
      <c r="A24" s="280"/>
      <c r="B24" s="280"/>
      <c r="C24" s="280"/>
      <c r="D24" s="55"/>
      <c r="E24" s="281" t="s">
        <v>151</v>
      </c>
      <c r="F24" s="282"/>
      <c r="G24" s="282"/>
      <c r="H24" s="282"/>
      <c r="I24" s="282"/>
      <c r="J24" s="282"/>
      <c r="K24" s="283"/>
      <c r="L24" s="284">
        <v>4</v>
      </c>
      <c r="M24" s="285"/>
      <c r="N24" s="285"/>
      <c r="O24" s="285"/>
      <c r="P24" s="286"/>
      <c r="Q24" s="299">
        <v>2224.23</v>
      </c>
      <c r="R24" s="300"/>
      <c r="S24" s="300"/>
      <c r="T24" s="300"/>
      <c r="U24" s="300"/>
      <c r="V24" s="300"/>
      <c r="W24" s="300"/>
      <c r="X24" s="300"/>
      <c r="Y24" s="300"/>
      <c r="Z24" s="301"/>
      <c r="AA24" s="302">
        <v>2830.13</v>
      </c>
      <c r="AB24" s="303"/>
      <c r="AC24" s="303"/>
      <c r="AD24" s="303"/>
      <c r="AE24" s="303"/>
      <c r="AF24" s="303"/>
      <c r="AG24" s="303"/>
      <c r="AH24" s="303"/>
      <c r="AI24" s="303"/>
      <c r="AJ24" s="303"/>
      <c r="AK24" s="303"/>
      <c r="AL24" s="304"/>
      <c r="AM24" s="293">
        <v>0.27239999999999998</v>
      </c>
      <c r="AN24" s="294"/>
      <c r="AO24" s="294"/>
      <c r="AP24" s="294"/>
      <c r="AQ24" s="294"/>
      <c r="AR24" s="294"/>
      <c r="AS24" s="294"/>
      <c r="AT24" s="295"/>
      <c r="AU24" s="55"/>
      <c r="AV24" s="55"/>
      <c r="AW24" s="55"/>
      <c r="AX24" s="55"/>
      <c r="AY24" s="55"/>
      <c r="AZ24" s="55"/>
      <c r="BA24" s="55"/>
      <c r="BB24" s="55"/>
    </row>
    <row r="25" spans="1:54" ht="18" customHeight="1" x14ac:dyDescent="0.25">
      <c r="A25" s="280"/>
      <c r="B25" s="280"/>
      <c r="C25" s="280"/>
      <c r="D25" s="55"/>
      <c r="E25" s="305" t="s">
        <v>152</v>
      </c>
      <c r="F25" s="306"/>
      <c r="G25" s="306"/>
      <c r="H25" s="306"/>
      <c r="I25" s="306"/>
      <c r="J25" s="306"/>
      <c r="K25" s="307"/>
      <c r="L25" s="308">
        <v>75</v>
      </c>
      <c r="M25" s="309"/>
      <c r="N25" s="309"/>
      <c r="O25" s="309"/>
      <c r="P25" s="310"/>
      <c r="Q25" s="311">
        <v>65578.509999999995</v>
      </c>
      <c r="R25" s="312"/>
      <c r="S25" s="312"/>
      <c r="T25" s="312"/>
      <c r="U25" s="312"/>
      <c r="V25" s="312"/>
      <c r="W25" s="312"/>
      <c r="X25" s="312"/>
      <c r="Y25" s="312"/>
      <c r="Z25" s="313"/>
      <c r="AA25" s="314">
        <v>83442.66</v>
      </c>
      <c r="AB25" s="315"/>
      <c r="AC25" s="315"/>
      <c r="AD25" s="315"/>
      <c r="AE25" s="315"/>
      <c r="AF25" s="315"/>
      <c r="AG25" s="315"/>
      <c r="AH25" s="315"/>
      <c r="AI25" s="315"/>
      <c r="AJ25" s="315"/>
      <c r="AK25" s="315"/>
      <c r="AL25" s="316"/>
      <c r="AM25" s="317">
        <v>0.27239999999999998</v>
      </c>
      <c r="AN25" s="318"/>
      <c r="AO25" s="318"/>
      <c r="AP25" s="318"/>
      <c r="AQ25" s="318"/>
      <c r="AR25" s="318"/>
      <c r="AS25" s="318"/>
      <c r="AT25" s="319"/>
      <c r="AU25" s="55"/>
      <c r="AV25" s="55"/>
      <c r="AW25" s="55"/>
      <c r="AX25" s="55"/>
      <c r="AY25" s="55"/>
      <c r="AZ25" s="55"/>
      <c r="BA25" s="55"/>
      <c r="BB25" s="55"/>
    </row>
    <row r="26" spans="1:54" ht="18" customHeight="1" x14ac:dyDescent="0.25">
      <c r="A26" s="280"/>
      <c r="B26" s="280"/>
      <c r="C26" s="280"/>
      <c r="D26" s="55"/>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55"/>
      <c r="AV26" s="55"/>
      <c r="AW26" s="55"/>
      <c r="AX26" s="55"/>
      <c r="AY26" s="55"/>
      <c r="AZ26" s="55"/>
      <c r="BA26" s="55"/>
      <c r="BB26" s="55"/>
    </row>
    <row r="27" spans="1:54" ht="12.95" customHeight="1" x14ac:dyDescent="0.25">
      <c r="A27" s="262"/>
      <c r="B27" s="262"/>
      <c r="C27" s="262"/>
      <c r="D27" s="52"/>
      <c r="E27" s="263" t="s">
        <v>141</v>
      </c>
      <c r="F27" s="264"/>
      <c r="G27" s="264"/>
      <c r="H27" s="264"/>
      <c r="I27" s="264"/>
      <c r="J27" s="264"/>
      <c r="K27" s="265"/>
      <c r="L27" s="266" t="s">
        <v>142</v>
      </c>
      <c r="M27" s="267"/>
      <c r="N27" s="267"/>
      <c r="O27" s="267"/>
      <c r="P27" s="268"/>
      <c r="Q27" s="263" t="s">
        <v>143</v>
      </c>
      <c r="R27" s="264"/>
      <c r="S27" s="264"/>
      <c r="T27" s="264"/>
      <c r="U27" s="264"/>
      <c r="V27" s="264"/>
      <c r="W27" s="264"/>
      <c r="X27" s="264"/>
      <c r="Y27" s="264"/>
      <c r="Z27" s="265"/>
      <c r="AA27" s="263" t="s">
        <v>144</v>
      </c>
      <c r="AB27" s="264"/>
      <c r="AC27" s="264"/>
      <c r="AD27" s="264"/>
      <c r="AE27" s="264"/>
      <c r="AF27" s="264"/>
      <c r="AG27" s="264"/>
      <c r="AH27" s="264"/>
      <c r="AI27" s="264"/>
      <c r="AJ27" s="264"/>
      <c r="AK27" s="264"/>
      <c r="AL27" s="265"/>
      <c r="AM27" s="269" t="s">
        <v>145</v>
      </c>
      <c r="AN27" s="270"/>
      <c r="AO27" s="270"/>
      <c r="AP27" s="270"/>
      <c r="AQ27" s="270"/>
      <c r="AR27" s="270"/>
      <c r="AS27" s="270"/>
      <c r="AT27" s="271"/>
      <c r="AU27" s="52"/>
      <c r="AV27" s="52"/>
      <c r="AW27" s="52"/>
      <c r="AX27" s="52"/>
      <c r="AY27" s="52"/>
      <c r="AZ27" s="52"/>
      <c r="BA27" s="55"/>
      <c r="BB27" s="55"/>
    </row>
    <row r="28" spans="1:54" ht="21.6" customHeight="1" x14ac:dyDescent="0.25">
      <c r="A28" s="280"/>
      <c r="B28" s="280"/>
      <c r="C28" s="280"/>
      <c r="D28" s="55"/>
      <c r="E28" s="296" t="s">
        <v>146</v>
      </c>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8"/>
      <c r="AU28" s="55"/>
      <c r="AV28" s="55"/>
      <c r="AW28" s="55"/>
      <c r="AX28" s="55"/>
      <c r="AY28" s="55"/>
      <c r="AZ28" s="55"/>
      <c r="BA28" s="52"/>
      <c r="BB28" s="52"/>
    </row>
    <row r="29" spans="1:54" ht="15" customHeight="1" x14ac:dyDescent="0.25">
      <c r="A29" s="280"/>
      <c r="B29" s="280"/>
      <c r="C29" s="280"/>
      <c r="D29" s="55"/>
      <c r="E29" s="296" t="s">
        <v>155</v>
      </c>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8"/>
      <c r="AU29" s="55"/>
      <c r="AV29" s="55"/>
      <c r="AW29" s="55"/>
      <c r="AX29" s="55"/>
      <c r="AY29" s="55"/>
      <c r="AZ29" s="55"/>
      <c r="BA29" s="55"/>
      <c r="BB29" s="55"/>
    </row>
    <row r="30" spans="1:54" ht="15" customHeight="1" x14ac:dyDescent="0.25">
      <c r="A30" s="280"/>
      <c r="B30" s="280"/>
      <c r="C30" s="280"/>
      <c r="D30" s="55"/>
      <c r="E30" s="281" t="s">
        <v>148</v>
      </c>
      <c r="F30" s="282"/>
      <c r="G30" s="282"/>
      <c r="H30" s="282"/>
      <c r="I30" s="282"/>
      <c r="J30" s="282"/>
      <c r="K30" s="283"/>
      <c r="L30" s="284">
        <v>50</v>
      </c>
      <c r="M30" s="285"/>
      <c r="N30" s="285"/>
      <c r="O30" s="285"/>
      <c r="P30" s="286"/>
      <c r="Q30" s="287">
        <v>735.25</v>
      </c>
      <c r="R30" s="288"/>
      <c r="S30" s="288"/>
      <c r="T30" s="288"/>
      <c r="U30" s="288"/>
      <c r="V30" s="288"/>
      <c r="W30" s="288"/>
      <c r="X30" s="288"/>
      <c r="Y30" s="288"/>
      <c r="Z30" s="289"/>
      <c r="AA30" s="290">
        <v>948.45</v>
      </c>
      <c r="AB30" s="291"/>
      <c r="AC30" s="291"/>
      <c r="AD30" s="291"/>
      <c r="AE30" s="291"/>
      <c r="AF30" s="291"/>
      <c r="AG30" s="291"/>
      <c r="AH30" s="291"/>
      <c r="AI30" s="291"/>
      <c r="AJ30" s="291"/>
      <c r="AK30" s="291"/>
      <c r="AL30" s="292"/>
      <c r="AM30" s="293">
        <v>0.28999999999999998</v>
      </c>
      <c r="AN30" s="294"/>
      <c r="AO30" s="294"/>
      <c r="AP30" s="294"/>
      <c r="AQ30" s="294"/>
      <c r="AR30" s="294"/>
      <c r="AS30" s="294"/>
      <c r="AT30" s="295"/>
      <c r="AU30" s="55"/>
      <c r="AV30" s="55"/>
      <c r="AW30" s="55"/>
      <c r="AX30" s="55"/>
      <c r="AY30" s="55"/>
      <c r="AZ30" s="55"/>
      <c r="BA30" s="55"/>
      <c r="BB30" s="55"/>
    </row>
    <row r="31" spans="1:54" ht="18" customHeight="1" x14ac:dyDescent="0.25">
      <c r="A31" s="280"/>
      <c r="B31" s="280"/>
      <c r="C31" s="280"/>
      <c r="D31" s="55"/>
      <c r="E31" s="281" t="s">
        <v>149</v>
      </c>
      <c r="F31" s="282"/>
      <c r="G31" s="282"/>
      <c r="H31" s="282"/>
      <c r="I31" s="282"/>
      <c r="J31" s="282"/>
      <c r="K31" s="283"/>
      <c r="L31" s="284">
        <v>2</v>
      </c>
      <c r="M31" s="285"/>
      <c r="N31" s="285"/>
      <c r="O31" s="285"/>
      <c r="P31" s="286"/>
      <c r="Q31" s="299">
        <v>1617.51</v>
      </c>
      <c r="R31" s="300"/>
      <c r="S31" s="300"/>
      <c r="T31" s="300"/>
      <c r="U31" s="300"/>
      <c r="V31" s="300"/>
      <c r="W31" s="300"/>
      <c r="X31" s="300"/>
      <c r="Y31" s="300"/>
      <c r="Z31" s="301"/>
      <c r="AA31" s="302">
        <v>2086.5300000000002</v>
      </c>
      <c r="AB31" s="303"/>
      <c r="AC31" s="303"/>
      <c r="AD31" s="303"/>
      <c r="AE31" s="303"/>
      <c r="AF31" s="303"/>
      <c r="AG31" s="303"/>
      <c r="AH31" s="303"/>
      <c r="AI31" s="303"/>
      <c r="AJ31" s="303"/>
      <c r="AK31" s="303"/>
      <c r="AL31" s="304"/>
      <c r="AM31" s="293">
        <v>0.28999999999999998</v>
      </c>
      <c r="AN31" s="294"/>
      <c r="AO31" s="294"/>
      <c r="AP31" s="294"/>
      <c r="AQ31" s="294"/>
      <c r="AR31" s="294"/>
      <c r="AS31" s="294"/>
      <c r="AT31" s="295"/>
      <c r="AU31" s="55"/>
      <c r="AV31" s="55"/>
      <c r="AW31" s="55"/>
      <c r="AX31" s="55"/>
      <c r="AY31" s="55"/>
      <c r="AZ31" s="55"/>
      <c r="BA31" s="55"/>
      <c r="BB31" s="55"/>
    </row>
    <row r="32" spans="1:54" ht="18" customHeight="1" x14ac:dyDescent="0.25">
      <c r="A32" s="280"/>
      <c r="B32" s="280"/>
      <c r="C32" s="280"/>
      <c r="D32" s="55"/>
      <c r="E32" s="281" t="s">
        <v>150</v>
      </c>
      <c r="F32" s="282"/>
      <c r="G32" s="282"/>
      <c r="H32" s="282"/>
      <c r="I32" s="282"/>
      <c r="J32" s="282"/>
      <c r="K32" s="283"/>
      <c r="L32" s="284">
        <v>3</v>
      </c>
      <c r="M32" s="285"/>
      <c r="N32" s="285"/>
      <c r="O32" s="285"/>
      <c r="P32" s="286"/>
      <c r="Q32" s="299">
        <v>1323.43</v>
      </c>
      <c r="R32" s="300"/>
      <c r="S32" s="300"/>
      <c r="T32" s="300"/>
      <c r="U32" s="300"/>
      <c r="V32" s="300"/>
      <c r="W32" s="300"/>
      <c r="X32" s="300"/>
      <c r="Y32" s="300"/>
      <c r="Z32" s="301"/>
      <c r="AA32" s="302">
        <v>1707.18</v>
      </c>
      <c r="AB32" s="303"/>
      <c r="AC32" s="303"/>
      <c r="AD32" s="303"/>
      <c r="AE32" s="303"/>
      <c r="AF32" s="303"/>
      <c r="AG32" s="303"/>
      <c r="AH32" s="303"/>
      <c r="AI32" s="303"/>
      <c r="AJ32" s="303"/>
      <c r="AK32" s="303"/>
      <c r="AL32" s="304"/>
      <c r="AM32" s="293">
        <v>0.28999999999999998</v>
      </c>
      <c r="AN32" s="294"/>
      <c r="AO32" s="294"/>
      <c r="AP32" s="294"/>
      <c r="AQ32" s="294"/>
      <c r="AR32" s="294"/>
      <c r="AS32" s="294"/>
      <c r="AT32" s="295"/>
      <c r="AU32" s="55"/>
      <c r="AV32" s="55"/>
      <c r="AW32" s="55"/>
      <c r="AX32" s="55"/>
      <c r="AY32" s="55"/>
      <c r="AZ32" s="55"/>
      <c r="BA32" s="55"/>
      <c r="BB32" s="55"/>
    </row>
    <row r="33" spans="1:54" ht="18" customHeight="1" x14ac:dyDescent="0.25">
      <c r="A33" s="280"/>
      <c r="B33" s="280"/>
      <c r="C33" s="280"/>
      <c r="D33" s="55"/>
      <c r="E33" s="281" t="s">
        <v>151</v>
      </c>
      <c r="F33" s="282"/>
      <c r="G33" s="282"/>
      <c r="H33" s="282"/>
      <c r="I33" s="282"/>
      <c r="J33" s="282"/>
      <c r="K33" s="283"/>
      <c r="L33" s="284">
        <v>7</v>
      </c>
      <c r="M33" s="285"/>
      <c r="N33" s="285"/>
      <c r="O33" s="285"/>
      <c r="P33" s="286"/>
      <c r="Q33" s="299">
        <v>2279.25</v>
      </c>
      <c r="R33" s="300"/>
      <c r="S33" s="300"/>
      <c r="T33" s="300"/>
      <c r="U33" s="300"/>
      <c r="V33" s="300"/>
      <c r="W33" s="300"/>
      <c r="X33" s="300"/>
      <c r="Y33" s="300"/>
      <c r="Z33" s="301"/>
      <c r="AA33" s="302">
        <v>2940.15</v>
      </c>
      <c r="AB33" s="303"/>
      <c r="AC33" s="303"/>
      <c r="AD33" s="303"/>
      <c r="AE33" s="303"/>
      <c r="AF33" s="303"/>
      <c r="AG33" s="303"/>
      <c r="AH33" s="303"/>
      <c r="AI33" s="303"/>
      <c r="AJ33" s="303"/>
      <c r="AK33" s="303"/>
      <c r="AL33" s="304"/>
      <c r="AM33" s="293">
        <v>0.28999999999999998</v>
      </c>
      <c r="AN33" s="294"/>
      <c r="AO33" s="294"/>
      <c r="AP33" s="294"/>
      <c r="AQ33" s="294"/>
      <c r="AR33" s="294"/>
      <c r="AS33" s="294"/>
      <c r="AT33" s="295"/>
      <c r="AU33" s="55"/>
      <c r="AV33" s="55"/>
      <c r="AW33" s="55"/>
      <c r="AX33" s="55"/>
      <c r="AY33" s="55"/>
      <c r="AZ33" s="55"/>
      <c r="BA33" s="55"/>
      <c r="BB33" s="55"/>
    </row>
    <row r="34" spans="1:54" ht="18" customHeight="1" x14ac:dyDescent="0.25">
      <c r="A34" s="280"/>
      <c r="B34" s="280"/>
      <c r="C34" s="280"/>
      <c r="D34" s="55"/>
      <c r="E34" s="305" t="s">
        <v>152</v>
      </c>
      <c r="F34" s="306"/>
      <c r="G34" s="306"/>
      <c r="H34" s="306"/>
      <c r="I34" s="306"/>
      <c r="J34" s="306"/>
      <c r="K34" s="307"/>
      <c r="L34" s="308">
        <v>62</v>
      </c>
      <c r="M34" s="309"/>
      <c r="N34" s="309"/>
      <c r="O34" s="309"/>
      <c r="P34" s="310"/>
      <c r="Q34" s="311">
        <v>59922.559999999998</v>
      </c>
      <c r="R34" s="312"/>
      <c r="S34" s="312"/>
      <c r="T34" s="312"/>
      <c r="U34" s="312"/>
      <c r="V34" s="312"/>
      <c r="W34" s="312"/>
      <c r="X34" s="312"/>
      <c r="Y34" s="312"/>
      <c r="Z34" s="313"/>
      <c r="AA34" s="314">
        <v>77298.149999999994</v>
      </c>
      <c r="AB34" s="315"/>
      <c r="AC34" s="315"/>
      <c r="AD34" s="315"/>
      <c r="AE34" s="315"/>
      <c r="AF34" s="315"/>
      <c r="AG34" s="315"/>
      <c r="AH34" s="315"/>
      <c r="AI34" s="315"/>
      <c r="AJ34" s="315"/>
      <c r="AK34" s="315"/>
      <c r="AL34" s="316"/>
      <c r="AM34" s="317">
        <v>0.28999999999999998</v>
      </c>
      <c r="AN34" s="318"/>
      <c r="AO34" s="318"/>
      <c r="AP34" s="318"/>
      <c r="AQ34" s="318"/>
      <c r="AR34" s="318"/>
      <c r="AS34" s="318"/>
      <c r="AT34" s="319"/>
      <c r="AU34" s="55"/>
      <c r="AV34" s="55"/>
      <c r="AW34" s="55"/>
      <c r="AX34" s="55"/>
      <c r="AY34" s="55"/>
      <c r="AZ34" s="55"/>
      <c r="BA34" s="55"/>
      <c r="BB34" s="55"/>
    </row>
    <row r="35" spans="1:54" ht="18" customHeight="1" x14ac:dyDescent="0.25">
      <c r="A35" s="272"/>
      <c r="B35" s="272"/>
      <c r="C35" s="272"/>
      <c r="D35" s="272"/>
      <c r="E35" s="263" t="s">
        <v>141</v>
      </c>
      <c r="F35" s="264"/>
      <c r="G35" s="264"/>
      <c r="H35" s="264"/>
      <c r="I35" s="264"/>
      <c r="J35" s="264"/>
      <c r="K35" s="265"/>
      <c r="L35" s="266" t="s">
        <v>142</v>
      </c>
      <c r="M35" s="267"/>
      <c r="N35" s="267"/>
      <c r="O35" s="267"/>
      <c r="P35" s="268"/>
      <c r="Q35" s="266" t="s">
        <v>143</v>
      </c>
      <c r="R35" s="267"/>
      <c r="S35" s="267"/>
      <c r="T35" s="267"/>
      <c r="U35" s="267"/>
      <c r="V35" s="267"/>
      <c r="W35" s="267"/>
      <c r="X35" s="267"/>
      <c r="Y35" s="267"/>
      <c r="Z35" s="268"/>
      <c r="AA35" s="266" t="s">
        <v>144</v>
      </c>
      <c r="AB35" s="267"/>
      <c r="AC35" s="267"/>
      <c r="AD35" s="267"/>
      <c r="AE35" s="267"/>
      <c r="AF35" s="267"/>
      <c r="AG35" s="267"/>
      <c r="AH35" s="267"/>
      <c r="AI35" s="267"/>
      <c r="AJ35" s="267"/>
      <c r="AK35" s="267"/>
      <c r="AL35" s="268"/>
      <c r="AM35" s="266" t="s">
        <v>145</v>
      </c>
      <c r="AN35" s="267"/>
      <c r="AO35" s="267"/>
      <c r="AP35" s="267"/>
      <c r="AQ35" s="267"/>
      <c r="AR35" s="267"/>
      <c r="AS35" s="267"/>
      <c r="AT35" s="268"/>
      <c r="BA35" s="55"/>
      <c r="BB35" s="55"/>
    </row>
    <row r="36" spans="1:54" ht="21.95" customHeight="1" x14ac:dyDescent="0.25">
      <c r="A36" s="272"/>
      <c r="B36" s="272"/>
      <c r="C36" s="272"/>
      <c r="D36" s="272"/>
      <c r="E36" s="296" t="s">
        <v>146</v>
      </c>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8"/>
    </row>
    <row r="37" spans="1:54" ht="15" customHeight="1" x14ac:dyDescent="0.25">
      <c r="A37" s="272"/>
      <c r="B37" s="272"/>
      <c r="C37" s="272"/>
      <c r="D37" s="272"/>
      <c r="E37" s="296" t="s">
        <v>156</v>
      </c>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8"/>
    </row>
    <row r="38" spans="1:54" ht="15" customHeight="1" x14ac:dyDescent="0.25">
      <c r="A38" s="272"/>
      <c r="B38" s="272"/>
      <c r="C38" s="272"/>
      <c r="D38" s="272"/>
      <c r="E38" s="281" t="s">
        <v>148</v>
      </c>
      <c r="F38" s="282"/>
      <c r="G38" s="282"/>
      <c r="H38" s="282"/>
      <c r="I38" s="282"/>
      <c r="J38" s="282"/>
      <c r="K38" s="283"/>
      <c r="L38" s="284">
        <v>96</v>
      </c>
      <c r="M38" s="285"/>
      <c r="N38" s="285"/>
      <c r="O38" s="285"/>
      <c r="P38" s="286"/>
      <c r="Q38" s="323">
        <v>804.01</v>
      </c>
      <c r="R38" s="324"/>
      <c r="S38" s="324"/>
      <c r="T38" s="324"/>
      <c r="U38" s="324"/>
      <c r="V38" s="324"/>
      <c r="W38" s="324"/>
      <c r="X38" s="324"/>
      <c r="Y38" s="324"/>
      <c r="Z38" s="325"/>
      <c r="AA38" s="326">
        <v>1037.1400000000001</v>
      </c>
      <c r="AB38" s="327"/>
      <c r="AC38" s="327"/>
      <c r="AD38" s="327"/>
      <c r="AE38" s="327"/>
      <c r="AF38" s="327"/>
      <c r="AG38" s="327"/>
      <c r="AH38" s="327"/>
      <c r="AI38" s="327"/>
      <c r="AJ38" s="327"/>
      <c r="AK38" s="327"/>
      <c r="AL38" s="328"/>
      <c r="AM38" s="293">
        <v>0.28999999999999998</v>
      </c>
      <c r="AN38" s="294"/>
      <c r="AO38" s="294"/>
      <c r="AP38" s="294"/>
      <c r="AQ38" s="294"/>
      <c r="AR38" s="294"/>
      <c r="AS38" s="294"/>
      <c r="AT38" s="295"/>
    </row>
    <row r="39" spans="1:54" ht="18" customHeight="1" x14ac:dyDescent="0.25">
      <c r="A39" s="272"/>
      <c r="B39" s="272"/>
      <c r="C39" s="272"/>
      <c r="D39" s="272"/>
      <c r="E39" s="281" t="s">
        <v>149</v>
      </c>
      <c r="F39" s="282"/>
      <c r="G39" s="282"/>
      <c r="H39" s="282"/>
      <c r="I39" s="282"/>
      <c r="J39" s="282"/>
      <c r="K39" s="283"/>
      <c r="L39" s="284">
        <v>20</v>
      </c>
      <c r="M39" s="285"/>
      <c r="N39" s="285"/>
      <c r="O39" s="285"/>
      <c r="P39" s="286"/>
      <c r="Q39" s="329">
        <v>1768.77</v>
      </c>
      <c r="R39" s="330"/>
      <c r="S39" s="330"/>
      <c r="T39" s="330"/>
      <c r="U39" s="330"/>
      <c r="V39" s="330"/>
      <c r="W39" s="330"/>
      <c r="X39" s="330"/>
      <c r="Y39" s="330"/>
      <c r="Z39" s="331"/>
      <c r="AA39" s="326">
        <v>2281.65</v>
      </c>
      <c r="AB39" s="327"/>
      <c r="AC39" s="327"/>
      <c r="AD39" s="327"/>
      <c r="AE39" s="327"/>
      <c r="AF39" s="327"/>
      <c r="AG39" s="327"/>
      <c r="AH39" s="327"/>
      <c r="AI39" s="327"/>
      <c r="AJ39" s="327"/>
      <c r="AK39" s="327"/>
      <c r="AL39" s="328"/>
      <c r="AM39" s="293">
        <v>0.28999999999999998</v>
      </c>
      <c r="AN39" s="294"/>
      <c r="AO39" s="294"/>
      <c r="AP39" s="294"/>
      <c r="AQ39" s="294"/>
      <c r="AR39" s="294"/>
      <c r="AS39" s="294"/>
      <c r="AT39" s="295"/>
    </row>
    <row r="40" spans="1:54" ht="18" customHeight="1" x14ac:dyDescent="0.25">
      <c r="A40" s="272"/>
      <c r="B40" s="272"/>
      <c r="C40" s="272"/>
      <c r="D40" s="272"/>
      <c r="E40" s="281" t="s">
        <v>150</v>
      </c>
      <c r="F40" s="282"/>
      <c r="G40" s="282"/>
      <c r="H40" s="282"/>
      <c r="I40" s="282"/>
      <c r="J40" s="282"/>
      <c r="K40" s="283"/>
      <c r="L40" s="284">
        <v>11</v>
      </c>
      <c r="M40" s="285"/>
      <c r="N40" s="285"/>
      <c r="O40" s="285"/>
      <c r="P40" s="286"/>
      <c r="Q40" s="329">
        <v>1447.19</v>
      </c>
      <c r="R40" s="330"/>
      <c r="S40" s="330"/>
      <c r="T40" s="330"/>
      <c r="U40" s="330"/>
      <c r="V40" s="330"/>
      <c r="W40" s="330"/>
      <c r="X40" s="330"/>
      <c r="Y40" s="330"/>
      <c r="Z40" s="331"/>
      <c r="AA40" s="326">
        <v>1866.82</v>
      </c>
      <c r="AB40" s="327"/>
      <c r="AC40" s="327"/>
      <c r="AD40" s="327"/>
      <c r="AE40" s="327"/>
      <c r="AF40" s="327"/>
      <c r="AG40" s="327"/>
      <c r="AH40" s="327"/>
      <c r="AI40" s="327"/>
      <c r="AJ40" s="327"/>
      <c r="AK40" s="327"/>
      <c r="AL40" s="328"/>
      <c r="AM40" s="293">
        <v>0.28999999999999998</v>
      </c>
      <c r="AN40" s="294"/>
      <c r="AO40" s="294"/>
      <c r="AP40" s="294"/>
      <c r="AQ40" s="294"/>
      <c r="AR40" s="294"/>
      <c r="AS40" s="294"/>
      <c r="AT40" s="295"/>
    </row>
    <row r="41" spans="1:54" ht="18" customHeight="1" x14ac:dyDescent="0.25">
      <c r="A41" s="272"/>
      <c r="B41" s="272"/>
      <c r="C41" s="272"/>
      <c r="D41" s="272"/>
      <c r="E41" s="281" t="s">
        <v>151</v>
      </c>
      <c r="F41" s="282"/>
      <c r="G41" s="282"/>
      <c r="H41" s="282"/>
      <c r="I41" s="282"/>
      <c r="J41" s="282"/>
      <c r="K41" s="283"/>
      <c r="L41" s="284">
        <v>14</v>
      </c>
      <c r="M41" s="285"/>
      <c r="N41" s="285"/>
      <c r="O41" s="285"/>
      <c r="P41" s="286"/>
      <c r="Q41" s="329">
        <v>2492.4</v>
      </c>
      <c r="R41" s="330"/>
      <c r="S41" s="330"/>
      <c r="T41" s="330"/>
      <c r="U41" s="330"/>
      <c r="V41" s="330"/>
      <c r="W41" s="330"/>
      <c r="X41" s="330"/>
      <c r="Y41" s="330"/>
      <c r="Z41" s="331"/>
      <c r="AA41" s="326">
        <v>3215.11</v>
      </c>
      <c r="AB41" s="327"/>
      <c r="AC41" s="327"/>
      <c r="AD41" s="327"/>
      <c r="AE41" s="327"/>
      <c r="AF41" s="327"/>
      <c r="AG41" s="327"/>
      <c r="AH41" s="327"/>
      <c r="AI41" s="327"/>
      <c r="AJ41" s="327"/>
      <c r="AK41" s="327"/>
      <c r="AL41" s="328"/>
      <c r="AM41" s="293">
        <v>0.28999999999999998</v>
      </c>
      <c r="AN41" s="294"/>
      <c r="AO41" s="294"/>
      <c r="AP41" s="294"/>
      <c r="AQ41" s="294"/>
      <c r="AR41" s="294"/>
      <c r="AS41" s="294"/>
      <c r="AT41" s="295"/>
    </row>
    <row r="42" spans="1:54" ht="18" customHeight="1" x14ac:dyDescent="0.25">
      <c r="A42" s="272"/>
      <c r="B42" s="272"/>
      <c r="C42" s="272"/>
      <c r="D42" s="272"/>
      <c r="E42" s="305" t="s">
        <v>152</v>
      </c>
      <c r="F42" s="306"/>
      <c r="G42" s="306"/>
      <c r="H42" s="306"/>
      <c r="I42" s="306"/>
      <c r="J42" s="306"/>
      <c r="K42" s="307"/>
      <c r="L42" s="308">
        <v>141</v>
      </c>
      <c r="M42" s="309"/>
      <c r="N42" s="309"/>
      <c r="O42" s="309"/>
      <c r="P42" s="310"/>
      <c r="Q42" s="332">
        <v>163373.04999999999</v>
      </c>
      <c r="R42" s="333"/>
      <c r="S42" s="333"/>
      <c r="T42" s="333"/>
      <c r="U42" s="333"/>
      <c r="V42" s="333"/>
      <c r="W42" s="333"/>
      <c r="X42" s="333"/>
      <c r="Y42" s="333"/>
      <c r="Z42" s="334"/>
      <c r="AA42" s="335">
        <v>210745</v>
      </c>
      <c r="AB42" s="336"/>
      <c r="AC42" s="336"/>
      <c r="AD42" s="336"/>
      <c r="AE42" s="336"/>
      <c r="AF42" s="336"/>
      <c r="AG42" s="336"/>
      <c r="AH42" s="336"/>
      <c r="AI42" s="336"/>
      <c r="AJ42" s="336"/>
      <c r="AK42" s="336"/>
      <c r="AL42" s="337"/>
      <c r="AM42" s="317">
        <v>0.28999999999999998</v>
      </c>
      <c r="AN42" s="318"/>
      <c r="AO42" s="318"/>
      <c r="AP42" s="318"/>
      <c r="AQ42" s="318"/>
      <c r="AR42" s="318"/>
      <c r="AS42" s="318"/>
      <c r="AT42" s="319"/>
    </row>
    <row r="43" spans="1:54" ht="18" customHeight="1" x14ac:dyDescent="0.25">
      <c r="A43" s="272"/>
      <c r="B43" s="272"/>
      <c r="C43" s="272"/>
      <c r="D43" s="272"/>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row>
    <row r="44" spans="1:54" ht="14.25" customHeight="1" x14ac:dyDescent="0.25">
      <c r="A44" s="272"/>
      <c r="B44" s="272"/>
      <c r="C44" s="272"/>
      <c r="D44" s="272"/>
      <c r="E44" s="263" t="s">
        <v>141</v>
      </c>
      <c r="F44" s="264"/>
      <c r="G44" s="264"/>
      <c r="H44" s="264"/>
      <c r="I44" s="264"/>
      <c r="J44" s="264"/>
      <c r="K44" s="265"/>
      <c r="L44" s="266" t="s">
        <v>142</v>
      </c>
      <c r="M44" s="267"/>
      <c r="N44" s="267"/>
      <c r="O44" s="267"/>
      <c r="P44" s="268"/>
      <c r="Q44" s="266" t="s">
        <v>143</v>
      </c>
      <c r="R44" s="267"/>
      <c r="S44" s="267"/>
      <c r="T44" s="267"/>
      <c r="U44" s="267"/>
      <c r="V44" s="267"/>
      <c r="W44" s="267"/>
      <c r="X44" s="267"/>
      <c r="Y44" s="267"/>
      <c r="Z44" s="268"/>
      <c r="AA44" s="266" t="s">
        <v>144</v>
      </c>
      <c r="AB44" s="267"/>
      <c r="AC44" s="267"/>
      <c r="AD44" s="267"/>
      <c r="AE44" s="267"/>
      <c r="AF44" s="267"/>
      <c r="AG44" s="267"/>
      <c r="AH44" s="267"/>
      <c r="AI44" s="267"/>
      <c r="AJ44" s="267"/>
      <c r="AK44" s="267"/>
      <c r="AL44" s="268"/>
      <c r="AM44" s="266" t="s">
        <v>145</v>
      </c>
      <c r="AN44" s="267"/>
      <c r="AO44" s="267"/>
      <c r="AP44" s="267"/>
      <c r="AQ44" s="267"/>
      <c r="AR44" s="267"/>
      <c r="AS44" s="267"/>
      <c r="AT44" s="268"/>
    </row>
    <row r="45" spans="1:54" ht="21.95" customHeight="1" x14ac:dyDescent="0.25">
      <c r="A45" s="272"/>
      <c r="B45" s="272"/>
      <c r="C45" s="272"/>
      <c r="D45" s="272"/>
      <c r="E45" s="296" t="s">
        <v>157</v>
      </c>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8"/>
    </row>
    <row r="46" spans="1:54" ht="15" customHeight="1" x14ac:dyDescent="0.25">
      <c r="A46" s="272"/>
      <c r="B46" s="272"/>
      <c r="C46" s="272"/>
      <c r="D46" s="272"/>
      <c r="E46" s="296" t="s">
        <v>158</v>
      </c>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8"/>
    </row>
    <row r="47" spans="1:54" ht="15" customHeight="1" x14ac:dyDescent="0.25">
      <c r="A47" s="272"/>
      <c r="B47" s="272"/>
      <c r="C47" s="272"/>
      <c r="D47" s="272"/>
      <c r="E47" s="281" t="s">
        <v>148</v>
      </c>
      <c r="F47" s="282"/>
      <c r="G47" s="282"/>
      <c r="H47" s="282"/>
      <c r="I47" s="282"/>
      <c r="J47" s="282"/>
      <c r="K47" s="283"/>
      <c r="L47" s="284">
        <v>25</v>
      </c>
      <c r="M47" s="285"/>
      <c r="N47" s="285"/>
      <c r="O47" s="285"/>
      <c r="P47" s="286"/>
      <c r="Q47" s="323">
        <v>666.38</v>
      </c>
      <c r="R47" s="324"/>
      <c r="S47" s="324"/>
      <c r="T47" s="324"/>
      <c r="U47" s="324"/>
      <c r="V47" s="324"/>
      <c r="W47" s="324"/>
      <c r="X47" s="324"/>
      <c r="Y47" s="324"/>
      <c r="Z47" s="325"/>
      <c r="AA47" s="338">
        <v>859.61</v>
      </c>
      <c r="AB47" s="339"/>
      <c r="AC47" s="339"/>
      <c r="AD47" s="339"/>
      <c r="AE47" s="339"/>
      <c r="AF47" s="339"/>
      <c r="AG47" s="339"/>
      <c r="AH47" s="339"/>
      <c r="AI47" s="339"/>
      <c r="AJ47" s="339"/>
      <c r="AK47" s="339"/>
      <c r="AL47" s="340"/>
      <c r="AM47" s="293">
        <v>0.28999999999999998</v>
      </c>
      <c r="AN47" s="294"/>
      <c r="AO47" s="294"/>
      <c r="AP47" s="294"/>
      <c r="AQ47" s="294"/>
      <c r="AR47" s="294"/>
      <c r="AS47" s="294"/>
      <c r="AT47" s="295"/>
    </row>
    <row r="48" spans="1:54" ht="18" customHeight="1" x14ac:dyDescent="0.25">
      <c r="A48" s="272"/>
      <c r="B48" s="272"/>
      <c r="C48" s="272"/>
      <c r="D48" s="272"/>
      <c r="E48" s="281" t="s">
        <v>149</v>
      </c>
      <c r="F48" s="282"/>
      <c r="G48" s="282"/>
      <c r="H48" s="282"/>
      <c r="I48" s="282"/>
      <c r="J48" s="282"/>
      <c r="K48" s="283"/>
      <c r="L48" s="284">
        <v>0</v>
      </c>
      <c r="M48" s="285"/>
      <c r="N48" s="285"/>
      <c r="O48" s="285"/>
      <c r="P48" s="286"/>
      <c r="Q48" s="329">
        <v>1466.02</v>
      </c>
      <c r="R48" s="330"/>
      <c r="S48" s="330"/>
      <c r="T48" s="330"/>
      <c r="U48" s="330"/>
      <c r="V48" s="330"/>
      <c r="W48" s="330"/>
      <c r="X48" s="330"/>
      <c r="Y48" s="330"/>
      <c r="Z48" s="331"/>
      <c r="AA48" s="326">
        <v>1891.11</v>
      </c>
      <c r="AB48" s="327"/>
      <c r="AC48" s="327"/>
      <c r="AD48" s="327"/>
      <c r="AE48" s="327"/>
      <c r="AF48" s="327"/>
      <c r="AG48" s="327"/>
      <c r="AH48" s="327"/>
      <c r="AI48" s="327"/>
      <c r="AJ48" s="327"/>
      <c r="AK48" s="327"/>
      <c r="AL48" s="328"/>
      <c r="AM48" s="293">
        <v>0.28999999999999998</v>
      </c>
      <c r="AN48" s="294"/>
      <c r="AO48" s="294"/>
      <c r="AP48" s="294"/>
      <c r="AQ48" s="294"/>
      <c r="AR48" s="294"/>
      <c r="AS48" s="294"/>
      <c r="AT48" s="295"/>
    </row>
    <row r="49" spans="1:46" ht="18" customHeight="1" x14ac:dyDescent="0.25">
      <c r="A49" s="272"/>
      <c r="B49" s="272"/>
      <c r="C49" s="272"/>
      <c r="D49" s="272"/>
      <c r="E49" s="281" t="s">
        <v>150</v>
      </c>
      <c r="F49" s="282"/>
      <c r="G49" s="282"/>
      <c r="H49" s="282"/>
      <c r="I49" s="282"/>
      <c r="J49" s="282"/>
      <c r="K49" s="283"/>
      <c r="L49" s="284">
        <v>0</v>
      </c>
      <c r="M49" s="285"/>
      <c r="N49" s="285"/>
      <c r="O49" s="285"/>
      <c r="P49" s="286"/>
      <c r="Q49" s="329">
        <v>1199.48</v>
      </c>
      <c r="R49" s="330"/>
      <c r="S49" s="330"/>
      <c r="T49" s="330"/>
      <c r="U49" s="330"/>
      <c r="V49" s="330"/>
      <c r="W49" s="330"/>
      <c r="X49" s="330"/>
      <c r="Y49" s="330"/>
      <c r="Z49" s="331"/>
      <c r="AA49" s="326">
        <v>1547.29</v>
      </c>
      <c r="AB49" s="327"/>
      <c r="AC49" s="327"/>
      <c r="AD49" s="327"/>
      <c r="AE49" s="327"/>
      <c r="AF49" s="327"/>
      <c r="AG49" s="327"/>
      <c r="AH49" s="327"/>
      <c r="AI49" s="327"/>
      <c r="AJ49" s="327"/>
      <c r="AK49" s="327"/>
      <c r="AL49" s="328"/>
      <c r="AM49" s="293">
        <v>0.28999999999999998</v>
      </c>
      <c r="AN49" s="294"/>
      <c r="AO49" s="294"/>
      <c r="AP49" s="294"/>
      <c r="AQ49" s="294"/>
      <c r="AR49" s="294"/>
      <c r="AS49" s="294"/>
      <c r="AT49" s="295"/>
    </row>
    <row r="50" spans="1:46" ht="18" customHeight="1" x14ac:dyDescent="0.25">
      <c r="A50" s="272"/>
      <c r="B50" s="272"/>
      <c r="C50" s="272"/>
      <c r="D50" s="272"/>
      <c r="E50" s="281" t="s">
        <v>151</v>
      </c>
      <c r="F50" s="282"/>
      <c r="G50" s="282"/>
      <c r="H50" s="282"/>
      <c r="I50" s="282"/>
      <c r="J50" s="282"/>
      <c r="K50" s="283"/>
      <c r="L50" s="284">
        <v>0</v>
      </c>
      <c r="M50" s="285"/>
      <c r="N50" s="285"/>
      <c r="O50" s="285"/>
      <c r="P50" s="286"/>
      <c r="Q50" s="329">
        <v>2065.7800000000002</v>
      </c>
      <c r="R50" s="330"/>
      <c r="S50" s="330"/>
      <c r="T50" s="330"/>
      <c r="U50" s="330"/>
      <c r="V50" s="330"/>
      <c r="W50" s="330"/>
      <c r="X50" s="330"/>
      <c r="Y50" s="330"/>
      <c r="Z50" s="331"/>
      <c r="AA50" s="326">
        <v>2664.78</v>
      </c>
      <c r="AB50" s="327"/>
      <c r="AC50" s="327"/>
      <c r="AD50" s="327"/>
      <c r="AE50" s="327"/>
      <c r="AF50" s="327"/>
      <c r="AG50" s="327"/>
      <c r="AH50" s="327"/>
      <c r="AI50" s="327"/>
      <c r="AJ50" s="327"/>
      <c r="AK50" s="327"/>
      <c r="AL50" s="328"/>
      <c r="AM50" s="293">
        <v>0.28999999999999998</v>
      </c>
      <c r="AN50" s="294"/>
      <c r="AO50" s="294"/>
      <c r="AP50" s="294"/>
      <c r="AQ50" s="294"/>
      <c r="AR50" s="294"/>
      <c r="AS50" s="294"/>
      <c r="AT50" s="295"/>
    </row>
    <row r="51" spans="1:46" ht="18" customHeight="1" x14ac:dyDescent="0.25">
      <c r="A51" s="272"/>
      <c r="B51" s="272"/>
      <c r="C51" s="272"/>
      <c r="D51" s="272"/>
      <c r="E51" s="305" t="s">
        <v>152</v>
      </c>
      <c r="F51" s="306"/>
      <c r="G51" s="306"/>
      <c r="H51" s="306"/>
      <c r="I51" s="306"/>
      <c r="J51" s="306"/>
      <c r="K51" s="307"/>
      <c r="L51" s="308">
        <v>25</v>
      </c>
      <c r="M51" s="309"/>
      <c r="N51" s="309"/>
      <c r="O51" s="309"/>
      <c r="P51" s="310"/>
      <c r="Q51" s="332">
        <v>16659.5</v>
      </c>
      <c r="R51" s="333"/>
      <c r="S51" s="333"/>
      <c r="T51" s="333"/>
      <c r="U51" s="333"/>
      <c r="V51" s="333"/>
      <c r="W51" s="333"/>
      <c r="X51" s="333"/>
      <c r="Y51" s="333"/>
      <c r="Z51" s="334"/>
      <c r="AA51" s="335">
        <v>21490.25</v>
      </c>
      <c r="AB51" s="336"/>
      <c r="AC51" s="336"/>
      <c r="AD51" s="336"/>
      <c r="AE51" s="336"/>
      <c r="AF51" s="336"/>
      <c r="AG51" s="336"/>
      <c r="AH51" s="336"/>
      <c r="AI51" s="336"/>
      <c r="AJ51" s="336"/>
      <c r="AK51" s="336"/>
      <c r="AL51" s="337"/>
      <c r="AM51" s="317">
        <v>0.28999999999999998</v>
      </c>
      <c r="AN51" s="318"/>
      <c r="AO51" s="318"/>
      <c r="AP51" s="318"/>
      <c r="AQ51" s="318"/>
      <c r="AR51" s="318"/>
      <c r="AS51" s="318"/>
      <c r="AT51" s="319"/>
    </row>
    <row r="52" spans="1:46" ht="18" customHeight="1" x14ac:dyDescent="0.25">
      <c r="A52" s="272"/>
      <c r="B52" s="272"/>
      <c r="C52" s="272"/>
      <c r="D52" s="272"/>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row>
    <row r="53" spans="1:46" ht="14.25" customHeight="1" x14ac:dyDescent="0.25">
      <c r="A53" s="272"/>
      <c r="B53" s="272"/>
      <c r="C53" s="272"/>
      <c r="D53" s="272"/>
      <c r="E53" s="263" t="s">
        <v>141</v>
      </c>
      <c r="F53" s="264"/>
      <c r="G53" s="264"/>
      <c r="H53" s="264"/>
      <c r="I53" s="264"/>
      <c r="J53" s="264"/>
      <c r="K53" s="265"/>
      <c r="L53" s="266" t="s">
        <v>142</v>
      </c>
      <c r="M53" s="267"/>
      <c r="N53" s="267"/>
      <c r="O53" s="267"/>
      <c r="P53" s="268"/>
      <c r="Q53" s="266" t="s">
        <v>143</v>
      </c>
      <c r="R53" s="267"/>
      <c r="S53" s="267"/>
      <c r="T53" s="267"/>
      <c r="U53" s="267"/>
      <c r="V53" s="267"/>
      <c r="W53" s="267"/>
      <c r="X53" s="267"/>
      <c r="Y53" s="267"/>
      <c r="Z53" s="268"/>
      <c r="AA53" s="266" t="s">
        <v>144</v>
      </c>
      <c r="AB53" s="267"/>
      <c r="AC53" s="267"/>
      <c r="AD53" s="267"/>
      <c r="AE53" s="267"/>
      <c r="AF53" s="267"/>
      <c r="AG53" s="267"/>
      <c r="AH53" s="267"/>
      <c r="AI53" s="267"/>
      <c r="AJ53" s="267"/>
      <c r="AK53" s="267"/>
      <c r="AL53" s="268"/>
      <c r="AM53" s="266" t="s">
        <v>145</v>
      </c>
      <c r="AN53" s="267"/>
      <c r="AO53" s="267"/>
      <c r="AP53" s="267"/>
      <c r="AQ53" s="267"/>
      <c r="AR53" s="267"/>
      <c r="AS53" s="267"/>
      <c r="AT53" s="268"/>
    </row>
    <row r="54" spans="1:46" ht="21.95" customHeight="1" x14ac:dyDescent="0.25">
      <c r="A54" s="272"/>
      <c r="B54" s="272"/>
      <c r="C54" s="272"/>
      <c r="D54" s="272"/>
      <c r="E54" s="296" t="s">
        <v>157</v>
      </c>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297"/>
      <c r="AO54" s="297"/>
      <c r="AP54" s="297"/>
      <c r="AQ54" s="297"/>
      <c r="AR54" s="297"/>
      <c r="AS54" s="297"/>
      <c r="AT54" s="298"/>
    </row>
    <row r="55" spans="1:46" ht="15" customHeight="1" x14ac:dyDescent="0.25">
      <c r="A55" s="272"/>
      <c r="B55" s="272"/>
      <c r="C55" s="272"/>
      <c r="D55" s="272"/>
      <c r="E55" s="296" t="s">
        <v>159</v>
      </c>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8"/>
    </row>
    <row r="56" spans="1:46" ht="15" customHeight="1" x14ac:dyDescent="0.25">
      <c r="A56" s="272"/>
      <c r="B56" s="272"/>
      <c r="C56" s="272"/>
      <c r="D56" s="272"/>
      <c r="E56" s="281" t="s">
        <v>148</v>
      </c>
      <c r="F56" s="282"/>
      <c r="G56" s="282"/>
      <c r="H56" s="282"/>
      <c r="I56" s="282"/>
      <c r="J56" s="282"/>
      <c r="K56" s="283"/>
      <c r="L56" s="284">
        <v>7</v>
      </c>
      <c r="M56" s="285"/>
      <c r="N56" s="285"/>
      <c r="O56" s="285"/>
      <c r="P56" s="286"/>
      <c r="Q56" s="323">
        <v>735.25</v>
      </c>
      <c r="R56" s="324"/>
      <c r="S56" s="324"/>
      <c r="T56" s="324"/>
      <c r="U56" s="324"/>
      <c r="V56" s="324"/>
      <c r="W56" s="324"/>
      <c r="X56" s="324"/>
      <c r="Y56" s="324"/>
      <c r="Z56" s="325"/>
      <c r="AA56" s="338">
        <v>948.45</v>
      </c>
      <c r="AB56" s="339"/>
      <c r="AC56" s="339"/>
      <c r="AD56" s="339"/>
      <c r="AE56" s="339"/>
      <c r="AF56" s="339"/>
      <c r="AG56" s="339"/>
      <c r="AH56" s="339"/>
      <c r="AI56" s="339"/>
      <c r="AJ56" s="339"/>
      <c r="AK56" s="339"/>
      <c r="AL56" s="340"/>
      <c r="AM56" s="293">
        <v>0.28999999999999998</v>
      </c>
      <c r="AN56" s="294"/>
      <c r="AO56" s="294"/>
      <c r="AP56" s="294"/>
      <c r="AQ56" s="294"/>
      <c r="AR56" s="294"/>
      <c r="AS56" s="294"/>
      <c r="AT56" s="295"/>
    </row>
    <row r="57" spans="1:46" ht="18" customHeight="1" x14ac:dyDescent="0.25">
      <c r="A57" s="272"/>
      <c r="B57" s="272"/>
      <c r="C57" s="272"/>
      <c r="D57" s="272"/>
      <c r="E57" s="281" t="s">
        <v>149</v>
      </c>
      <c r="F57" s="282"/>
      <c r="G57" s="282"/>
      <c r="H57" s="282"/>
      <c r="I57" s="282"/>
      <c r="J57" s="282"/>
      <c r="K57" s="283"/>
      <c r="L57" s="284">
        <v>1</v>
      </c>
      <c r="M57" s="285"/>
      <c r="N57" s="285"/>
      <c r="O57" s="285"/>
      <c r="P57" s="286"/>
      <c r="Q57" s="329">
        <v>1617.51</v>
      </c>
      <c r="R57" s="330"/>
      <c r="S57" s="330"/>
      <c r="T57" s="330"/>
      <c r="U57" s="330"/>
      <c r="V57" s="330"/>
      <c r="W57" s="330"/>
      <c r="X57" s="330"/>
      <c r="Y57" s="330"/>
      <c r="Z57" s="331"/>
      <c r="AA57" s="326">
        <v>2086.5300000000002</v>
      </c>
      <c r="AB57" s="327"/>
      <c r="AC57" s="327"/>
      <c r="AD57" s="327"/>
      <c r="AE57" s="327"/>
      <c r="AF57" s="327"/>
      <c r="AG57" s="327"/>
      <c r="AH57" s="327"/>
      <c r="AI57" s="327"/>
      <c r="AJ57" s="327"/>
      <c r="AK57" s="327"/>
      <c r="AL57" s="328"/>
      <c r="AM57" s="293">
        <v>0.28999999999999998</v>
      </c>
      <c r="AN57" s="294"/>
      <c r="AO57" s="294"/>
      <c r="AP57" s="294"/>
      <c r="AQ57" s="294"/>
      <c r="AR57" s="294"/>
      <c r="AS57" s="294"/>
      <c r="AT57" s="295"/>
    </row>
    <row r="58" spans="1:46" ht="18" customHeight="1" x14ac:dyDescent="0.25">
      <c r="A58" s="272"/>
      <c r="B58" s="272"/>
      <c r="C58" s="272"/>
      <c r="D58" s="272"/>
      <c r="E58" s="281" t="s">
        <v>150</v>
      </c>
      <c r="F58" s="282"/>
      <c r="G58" s="282"/>
      <c r="H58" s="282"/>
      <c r="I58" s="282"/>
      <c r="J58" s="282"/>
      <c r="K58" s="283"/>
      <c r="L58" s="284">
        <v>0</v>
      </c>
      <c r="M58" s="285"/>
      <c r="N58" s="285"/>
      <c r="O58" s="285"/>
      <c r="P58" s="286"/>
      <c r="Q58" s="329">
        <v>1323.43</v>
      </c>
      <c r="R58" s="330"/>
      <c r="S58" s="330"/>
      <c r="T58" s="330"/>
      <c r="U58" s="330"/>
      <c r="V58" s="330"/>
      <c r="W58" s="330"/>
      <c r="X58" s="330"/>
      <c r="Y58" s="330"/>
      <c r="Z58" s="331"/>
      <c r="AA58" s="326">
        <v>1707.18</v>
      </c>
      <c r="AB58" s="327"/>
      <c r="AC58" s="327"/>
      <c r="AD58" s="327"/>
      <c r="AE58" s="327"/>
      <c r="AF58" s="327"/>
      <c r="AG58" s="327"/>
      <c r="AH58" s="327"/>
      <c r="AI58" s="327"/>
      <c r="AJ58" s="327"/>
      <c r="AK58" s="327"/>
      <c r="AL58" s="328"/>
      <c r="AM58" s="293">
        <v>0.28999999999999998</v>
      </c>
      <c r="AN58" s="294"/>
      <c r="AO58" s="294"/>
      <c r="AP58" s="294"/>
      <c r="AQ58" s="294"/>
      <c r="AR58" s="294"/>
      <c r="AS58" s="294"/>
      <c r="AT58" s="295"/>
    </row>
    <row r="59" spans="1:46" ht="18" customHeight="1" x14ac:dyDescent="0.25">
      <c r="A59" s="272"/>
      <c r="B59" s="272"/>
      <c r="C59" s="272"/>
      <c r="D59" s="272"/>
      <c r="E59" s="281" t="s">
        <v>151</v>
      </c>
      <c r="F59" s="282"/>
      <c r="G59" s="282"/>
      <c r="H59" s="282"/>
      <c r="I59" s="282"/>
      <c r="J59" s="282"/>
      <c r="K59" s="283"/>
      <c r="L59" s="284">
        <v>0</v>
      </c>
      <c r="M59" s="285"/>
      <c r="N59" s="285"/>
      <c r="O59" s="285"/>
      <c r="P59" s="286"/>
      <c r="Q59" s="329">
        <v>2279.25</v>
      </c>
      <c r="R59" s="330"/>
      <c r="S59" s="330"/>
      <c r="T59" s="330"/>
      <c r="U59" s="330"/>
      <c r="V59" s="330"/>
      <c r="W59" s="330"/>
      <c r="X59" s="330"/>
      <c r="Y59" s="330"/>
      <c r="Z59" s="331"/>
      <c r="AA59" s="326">
        <v>2940.15</v>
      </c>
      <c r="AB59" s="327"/>
      <c r="AC59" s="327"/>
      <c r="AD59" s="327"/>
      <c r="AE59" s="327"/>
      <c r="AF59" s="327"/>
      <c r="AG59" s="327"/>
      <c r="AH59" s="327"/>
      <c r="AI59" s="327"/>
      <c r="AJ59" s="327"/>
      <c r="AK59" s="327"/>
      <c r="AL59" s="328"/>
      <c r="AM59" s="293">
        <v>0.28999999999999998</v>
      </c>
      <c r="AN59" s="294"/>
      <c r="AO59" s="294"/>
      <c r="AP59" s="294"/>
      <c r="AQ59" s="294"/>
      <c r="AR59" s="294"/>
      <c r="AS59" s="294"/>
      <c r="AT59" s="295"/>
    </row>
    <row r="60" spans="1:46" ht="18" customHeight="1" x14ac:dyDescent="0.25">
      <c r="A60" s="272"/>
      <c r="B60" s="272"/>
      <c r="C60" s="272"/>
      <c r="D60" s="272"/>
      <c r="E60" s="305" t="s">
        <v>152</v>
      </c>
      <c r="F60" s="306"/>
      <c r="G60" s="306"/>
      <c r="H60" s="306"/>
      <c r="I60" s="306"/>
      <c r="J60" s="306"/>
      <c r="K60" s="307"/>
      <c r="L60" s="308">
        <v>8</v>
      </c>
      <c r="M60" s="309"/>
      <c r="N60" s="309"/>
      <c r="O60" s="309"/>
      <c r="P60" s="310"/>
      <c r="Q60" s="332">
        <v>6764.26</v>
      </c>
      <c r="R60" s="333"/>
      <c r="S60" s="333"/>
      <c r="T60" s="333"/>
      <c r="U60" s="333"/>
      <c r="V60" s="333"/>
      <c r="W60" s="333"/>
      <c r="X60" s="333"/>
      <c r="Y60" s="333"/>
      <c r="Z60" s="334"/>
      <c r="AA60" s="335">
        <v>8725.68</v>
      </c>
      <c r="AB60" s="336"/>
      <c r="AC60" s="336"/>
      <c r="AD60" s="336"/>
      <c r="AE60" s="336"/>
      <c r="AF60" s="336"/>
      <c r="AG60" s="336"/>
      <c r="AH60" s="336"/>
      <c r="AI60" s="336"/>
      <c r="AJ60" s="336"/>
      <c r="AK60" s="336"/>
      <c r="AL60" s="337"/>
      <c r="AM60" s="317">
        <v>0.28999999999999998</v>
      </c>
      <c r="AN60" s="318"/>
      <c r="AO60" s="318"/>
      <c r="AP60" s="318"/>
      <c r="AQ60" s="318"/>
      <c r="AR60" s="318"/>
      <c r="AS60" s="318"/>
      <c r="AT60" s="319"/>
    </row>
    <row r="61" spans="1:46" ht="18" customHeight="1" x14ac:dyDescent="0.25">
      <c r="A61" s="272"/>
      <c r="B61" s="272"/>
      <c r="C61" s="272"/>
      <c r="D61" s="272"/>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row>
    <row r="62" spans="1:46" ht="14.45" customHeight="1" x14ac:dyDescent="0.25">
      <c r="A62" s="272"/>
      <c r="B62" s="272"/>
      <c r="C62" s="272"/>
      <c r="D62" s="272"/>
      <c r="E62" s="263" t="s">
        <v>141</v>
      </c>
      <c r="F62" s="264"/>
      <c r="G62" s="264"/>
      <c r="H62" s="264"/>
      <c r="I62" s="264"/>
      <c r="J62" s="264"/>
      <c r="K62" s="265"/>
      <c r="L62" s="266" t="s">
        <v>142</v>
      </c>
      <c r="M62" s="267"/>
      <c r="N62" s="267"/>
      <c r="O62" s="267"/>
      <c r="P62" s="268"/>
      <c r="Q62" s="266" t="s">
        <v>143</v>
      </c>
      <c r="R62" s="267"/>
      <c r="S62" s="267"/>
      <c r="T62" s="267"/>
      <c r="U62" s="267"/>
      <c r="V62" s="267"/>
      <c r="W62" s="267"/>
      <c r="X62" s="267"/>
      <c r="Y62" s="267"/>
      <c r="Z62" s="268"/>
      <c r="AA62" s="266" t="s">
        <v>144</v>
      </c>
      <c r="AB62" s="267"/>
      <c r="AC62" s="267"/>
      <c r="AD62" s="267"/>
      <c r="AE62" s="267"/>
      <c r="AF62" s="267"/>
      <c r="AG62" s="267"/>
      <c r="AH62" s="267"/>
      <c r="AI62" s="267"/>
      <c r="AJ62" s="267"/>
      <c r="AK62" s="267"/>
      <c r="AL62" s="268"/>
      <c r="AM62" s="266" t="s">
        <v>145</v>
      </c>
      <c r="AN62" s="267"/>
      <c r="AO62" s="267"/>
      <c r="AP62" s="267"/>
      <c r="AQ62" s="267"/>
      <c r="AR62" s="267"/>
      <c r="AS62" s="267"/>
      <c r="AT62" s="268"/>
    </row>
    <row r="63" spans="1:46" ht="21.95" customHeight="1" x14ac:dyDescent="0.25">
      <c r="A63" s="272"/>
      <c r="B63" s="272"/>
      <c r="C63" s="272"/>
      <c r="D63" s="272"/>
      <c r="E63" s="296" t="s">
        <v>160</v>
      </c>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8"/>
    </row>
    <row r="64" spans="1:46" ht="15" customHeight="1" x14ac:dyDescent="0.25">
      <c r="A64" s="272"/>
      <c r="B64" s="272"/>
      <c r="C64" s="272"/>
      <c r="D64" s="272"/>
      <c r="E64" s="296" t="s">
        <v>161</v>
      </c>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8"/>
    </row>
    <row r="65" spans="1:55" ht="15" customHeight="1" x14ac:dyDescent="0.25">
      <c r="A65" s="272"/>
      <c r="B65" s="272"/>
      <c r="C65" s="272"/>
      <c r="D65" s="272"/>
      <c r="E65" s="281" t="s">
        <v>148</v>
      </c>
      <c r="F65" s="282"/>
      <c r="G65" s="282"/>
      <c r="H65" s="282"/>
      <c r="I65" s="282"/>
      <c r="J65" s="282"/>
      <c r="K65" s="283"/>
      <c r="L65" s="284">
        <v>1</v>
      </c>
      <c r="M65" s="285"/>
      <c r="N65" s="285"/>
      <c r="O65" s="285"/>
      <c r="P65" s="286"/>
      <c r="Q65" s="323">
        <v>735.25</v>
      </c>
      <c r="R65" s="324"/>
      <c r="S65" s="324"/>
      <c r="T65" s="324"/>
      <c r="U65" s="324"/>
      <c r="V65" s="324"/>
      <c r="W65" s="324"/>
      <c r="X65" s="324"/>
      <c r="Y65" s="324"/>
      <c r="Z65" s="325"/>
      <c r="AA65" s="338">
        <v>948.45</v>
      </c>
      <c r="AB65" s="339"/>
      <c r="AC65" s="339"/>
      <c r="AD65" s="339"/>
      <c r="AE65" s="339"/>
      <c r="AF65" s="339"/>
      <c r="AG65" s="339"/>
      <c r="AH65" s="339"/>
      <c r="AI65" s="339"/>
      <c r="AJ65" s="339"/>
      <c r="AK65" s="339"/>
      <c r="AL65" s="340"/>
      <c r="AM65" s="293">
        <v>0.28999999999999998</v>
      </c>
      <c r="AN65" s="294"/>
      <c r="AO65" s="294"/>
      <c r="AP65" s="294"/>
      <c r="AQ65" s="294"/>
      <c r="AR65" s="294"/>
      <c r="AS65" s="294"/>
      <c r="AT65" s="295"/>
    </row>
    <row r="66" spans="1:55" ht="18" customHeight="1" x14ac:dyDescent="0.25">
      <c r="A66" s="272"/>
      <c r="B66" s="272"/>
      <c r="C66" s="272"/>
      <c r="D66" s="272"/>
      <c r="E66" s="281" t="s">
        <v>149</v>
      </c>
      <c r="F66" s="282"/>
      <c r="G66" s="282"/>
      <c r="H66" s="282"/>
      <c r="I66" s="282"/>
      <c r="J66" s="282"/>
      <c r="K66" s="283"/>
      <c r="L66" s="284">
        <v>0</v>
      </c>
      <c r="M66" s="285"/>
      <c r="N66" s="285"/>
      <c r="O66" s="285"/>
      <c r="P66" s="286"/>
      <c r="Q66" s="329">
        <v>1617.51</v>
      </c>
      <c r="R66" s="330"/>
      <c r="S66" s="330"/>
      <c r="T66" s="330"/>
      <c r="U66" s="330"/>
      <c r="V66" s="330"/>
      <c r="W66" s="330"/>
      <c r="X66" s="330"/>
      <c r="Y66" s="330"/>
      <c r="Z66" s="331"/>
      <c r="AA66" s="326">
        <v>2086.5300000000002</v>
      </c>
      <c r="AB66" s="327"/>
      <c r="AC66" s="327"/>
      <c r="AD66" s="327"/>
      <c r="AE66" s="327"/>
      <c r="AF66" s="327"/>
      <c r="AG66" s="327"/>
      <c r="AH66" s="327"/>
      <c r="AI66" s="327"/>
      <c r="AJ66" s="327"/>
      <c r="AK66" s="327"/>
      <c r="AL66" s="328"/>
      <c r="AM66" s="293">
        <v>0.28999999999999998</v>
      </c>
      <c r="AN66" s="294"/>
      <c r="AO66" s="294"/>
      <c r="AP66" s="294"/>
      <c r="AQ66" s="294"/>
      <c r="AR66" s="294"/>
      <c r="AS66" s="294"/>
      <c r="AT66" s="295"/>
    </row>
    <row r="67" spans="1:55" ht="18" customHeight="1" x14ac:dyDescent="0.25">
      <c r="A67" s="272"/>
      <c r="B67" s="272"/>
      <c r="C67" s="272"/>
      <c r="D67" s="272"/>
      <c r="E67" s="281" t="s">
        <v>150</v>
      </c>
      <c r="F67" s="282"/>
      <c r="G67" s="282"/>
      <c r="H67" s="282"/>
      <c r="I67" s="282"/>
      <c r="J67" s="282"/>
      <c r="K67" s="283"/>
      <c r="L67" s="284">
        <v>0</v>
      </c>
      <c r="M67" s="285"/>
      <c r="N67" s="285"/>
      <c r="O67" s="285"/>
      <c r="P67" s="286"/>
      <c r="Q67" s="329">
        <v>1323.43</v>
      </c>
      <c r="R67" s="330"/>
      <c r="S67" s="330"/>
      <c r="T67" s="330"/>
      <c r="U67" s="330"/>
      <c r="V67" s="330"/>
      <c r="W67" s="330"/>
      <c r="X67" s="330"/>
      <c r="Y67" s="330"/>
      <c r="Z67" s="331"/>
      <c r="AA67" s="326">
        <v>1707.18</v>
      </c>
      <c r="AB67" s="327"/>
      <c r="AC67" s="327"/>
      <c r="AD67" s="327"/>
      <c r="AE67" s="327"/>
      <c r="AF67" s="327"/>
      <c r="AG67" s="327"/>
      <c r="AH67" s="327"/>
      <c r="AI67" s="327"/>
      <c r="AJ67" s="327"/>
      <c r="AK67" s="327"/>
      <c r="AL67" s="328"/>
      <c r="AM67" s="293">
        <v>0.28999999999999998</v>
      </c>
      <c r="AN67" s="294"/>
      <c r="AO67" s="294"/>
      <c r="AP67" s="294"/>
      <c r="AQ67" s="294"/>
      <c r="AR67" s="294"/>
      <c r="AS67" s="294"/>
      <c r="AT67" s="295"/>
    </row>
    <row r="68" spans="1:55" ht="18" customHeight="1" x14ac:dyDescent="0.25">
      <c r="A68" s="272"/>
      <c r="B68" s="272"/>
      <c r="C68" s="272"/>
      <c r="D68" s="272"/>
      <c r="E68" s="281" t="s">
        <v>151</v>
      </c>
      <c r="F68" s="282"/>
      <c r="G68" s="282"/>
      <c r="H68" s="282"/>
      <c r="I68" s="282"/>
      <c r="J68" s="282"/>
      <c r="K68" s="283"/>
      <c r="L68" s="284">
        <v>0</v>
      </c>
      <c r="M68" s="285"/>
      <c r="N68" s="285"/>
      <c r="O68" s="285"/>
      <c r="P68" s="286"/>
      <c r="Q68" s="329">
        <v>2279.25</v>
      </c>
      <c r="R68" s="330"/>
      <c r="S68" s="330"/>
      <c r="T68" s="330"/>
      <c r="U68" s="330"/>
      <c r="V68" s="330"/>
      <c r="W68" s="330"/>
      <c r="X68" s="330"/>
      <c r="Y68" s="330"/>
      <c r="Z68" s="331"/>
      <c r="AA68" s="326">
        <v>2940.15</v>
      </c>
      <c r="AB68" s="327"/>
      <c r="AC68" s="327"/>
      <c r="AD68" s="327"/>
      <c r="AE68" s="327"/>
      <c r="AF68" s="327"/>
      <c r="AG68" s="327"/>
      <c r="AH68" s="327"/>
      <c r="AI68" s="327"/>
      <c r="AJ68" s="327"/>
      <c r="AK68" s="327"/>
      <c r="AL68" s="328"/>
      <c r="AM68" s="293">
        <v>0.28999999999999998</v>
      </c>
      <c r="AN68" s="294"/>
      <c r="AO68" s="294"/>
      <c r="AP68" s="294"/>
      <c r="AQ68" s="294"/>
      <c r="AR68" s="294"/>
      <c r="AS68" s="294"/>
      <c r="AT68" s="295"/>
    </row>
    <row r="69" spans="1:55" ht="18" customHeight="1" x14ac:dyDescent="0.25">
      <c r="A69" s="272"/>
      <c r="B69" s="272"/>
      <c r="C69" s="272"/>
      <c r="D69" s="272"/>
      <c r="E69" s="305" t="s">
        <v>152</v>
      </c>
      <c r="F69" s="306"/>
      <c r="G69" s="306"/>
      <c r="H69" s="306"/>
      <c r="I69" s="306"/>
      <c r="J69" s="306"/>
      <c r="K69" s="307"/>
      <c r="L69" s="308">
        <v>1</v>
      </c>
      <c r="M69" s="309"/>
      <c r="N69" s="309"/>
      <c r="O69" s="309"/>
      <c r="P69" s="310"/>
      <c r="Q69" s="341">
        <v>735.25</v>
      </c>
      <c r="R69" s="342"/>
      <c r="S69" s="342"/>
      <c r="T69" s="342"/>
      <c r="U69" s="342"/>
      <c r="V69" s="342"/>
      <c r="W69" s="342"/>
      <c r="X69" s="342"/>
      <c r="Y69" s="342"/>
      <c r="Z69" s="343"/>
      <c r="AA69" s="344">
        <v>948.45</v>
      </c>
      <c r="AB69" s="345"/>
      <c r="AC69" s="345"/>
      <c r="AD69" s="345"/>
      <c r="AE69" s="345"/>
      <c r="AF69" s="345"/>
      <c r="AG69" s="345"/>
      <c r="AH69" s="345"/>
      <c r="AI69" s="345"/>
      <c r="AJ69" s="345"/>
      <c r="AK69" s="345"/>
      <c r="AL69" s="346"/>
      <c r="AM69" s="317">
        <v>0.28999999999999998</v>
      </c>
      <c r="AN69" s="318"/>
      <c r="AO69" s="318"/>
      <c r="AP69" s="318"/>
      <c r="AQ69" s="318"/>
      <c r="AR69" s="318"/>
      <c r="AS69" s="318"/>
      <c r="AT69" s="319"/>
    </row>
    <row r="70" spans="1:55" ht="18" customHeight="1" x14ac:dyDescent="0.25"/>
    <row r="71" spans="1:55" ht="2.1" customHeight="1" x14ac:dyDescent="0.25">
      <c r="A71" s="262"/>
      <c r="B71" s="262"/>
      <c r="C71" s="262"/>
      <c r="D71" s="262"/>
      <c r="E71" s="262"/>
      <c r="F71" s="262"/>
      <c r="G71" s="263" t="s">
        <v>141</v>
      </c>
      <c r="H71" s="264"/>
      <c r="I71" s="264"/>
      <c r="J71" s="264"/>
      <c r="K71" s="264"/>
      <c r="L71" s="265"/>
      <c r="M71" s="266" t="s">
        <v>142</v>
      </c>
      <c r="N71" s="267"/>
      <c r="O71" s="267"/>
      <c r="P71" s="267"/>
      <c r="Q71" s="268"/>
      <c r="R71" s="263" t="s">
        <v>143</v>
      </c>
      <c r="S71" s="264"/>
      <c r="T71" s="264"/>
      <c r="U71" s="264"/>
      <c r="V71" s="264"/>
      <c r="W71" s="264"/>
      <c r="X71" s="264"/>
      <c r="Y71" s="264"/>
      <c r="Z71" s="264"/>
      <c r="AA71" s="265"/>
      <c r="AB71" s="266" t="s">
        <v>144</v>
      </c>
      <c r="AC71" s="267"/>
      <c r="AD71" s="267"/>
      <c r="AE71" s="267"/>
      <c r="AF71" s="267"/>
      <c r="AG71" s="267"/>
      <c r="AH71" s="267"/>
      <c r="AI71" s="267"/>
      <c r="AJ71" s="267"/>
      <c r="AK71" s="267"/>
      <c r="AL71" s="267"/>
      <c r="AM71" s="268"/>
      <c r="AN71" s="266" t="s">
        <v>145</v>
      </c>
      <c r="AO71" s="267"/>
      <c r="AP71" s="267"/>
      <c r="AQ71" s="267"/>
      <c r="AR71" s="267"/>
      <c r="AS71" s="267"/>
      <c r="AT71" s="267"/>
      <c r="AU71" s="268"/>
      <c r="AV71" s="262"/>
      <c r="AW71" s="262"/>
      <c r="AX71" s="262"/>
      <c r="AY71" s="262"/>
      <c r="AZ71" s="52"/>
    </row>
    <row r="72" spans="1:55" ht="21.6" customHeight="1" x14ac:dyDescent="0.25">
      <c r="A72" s="280"/>
      <c r="B72" s="280"/>
      <c r="C72" s="280"/>
      <c r="D72" s="280"/>
      <c r="E72" s="280"/>
      <c r="F72" s="280"/>
      <c r="G72" s="296" t="s">
        <v>157</v>
      </c>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8"/>
      <c r="AV72" s="280"/>
      <c r="AW72" s="280"/>
      <c r="AX72" s="280"/>
      <c r="AY72" s="280"/>
      <c r="AZ72" s="55"/>
      <c r="BA72" s="52"/>
      <c r="BB72" s="52"/>
      <c r="BC72" s="52"/>
    </row>
    <row r="73" spans="1:55" ht="15" customHeight="1" x14ac:dyDescent="0.25">
      <c r="A73" s="280"/>
      <c r="B73" s="280"/>
      <c r="C73" s="280"/>
      <c r="D73" s="280"/>
      <c r="E73" s="280"/>
      <c r="F73" s="280"/>
      <c r="G73" s="296" t="s">
        <v>162</v>
      </c>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8"/>
      <c r="AV73" s="280"/>
      <c r="AW73" s="280"/>
      <c r="AX73" s="280"/>
      <c r="AY73" s="280"/>
      <c r="AZ73" s="55"/>
      <c r="BA73" s="55"/>
      <c r="BB73" s="55"/>
      <c r="BC73" s="55"/>
    </row>
    <row r="74" spans="1:55" ht="15" customHeight="1" x14ac:dyDescent="0.25">
      <c r="A74" s="280"/>
      <c r="B74" s="280"/>
      <c r="C74" s="280"/>
      <c r="D74" s="280"/>
      <c r="E74" s="280"/>
      <c r="F74" s="280"/>
      <c r="G74" s="281" t="s">
        <v>148</v>
      </c>
      <c r="H74" s="282"/>
      <c r="I74" s="282"/>
      <c r="J74" s="282"/>
      <c r="K74" s="282"/>
      <c r="L74" s="283"/>
      <c r="M74" s="284">
        <v>2</v>
      </c>
      <c r="N74" s="285"/>
      <c r="O74" s="285"/>
      <c r="P74" s="285"/>
      <c r="Q74" s="286"/>
      <c r="R74" s="287">
        <v>804.01</v>
      </c>
      <c r="S74" s="288"/>
      <c r="T74" s="288"/>
      <c r="U74" s="288"/>
      <c r="V74" s="288"/>
      <c r="W74" s="288"/>
      <c r="X74" s="288"/>
      <c r="Y74" s="288"/>
      <c r="Z74" s="288"/>
      <c r="AA74" s="289"/>
      <c r="AB74" s="326">
        <v>1037.1400000000001</v>
      </c>
      <c r="AC74" s="327"/>
      <c r="AD74" s="327"/>
      <c r="AE74" s="327"/>
      <c r="AF74" s="327"/>
      <c r="AG74" s="327"/>
      <c r="AH74" s="327"/>
      <c r="AI74" s="327"/>
      <c r="AJ74" s="327"/>
      <c r="AK74" s="327"/>
      <c r="AL74" s="327"/>
      <c r="AM74" s="328"/>
      <c r="AN74" s="293">
        <v>0.28999999999999998</v>
      </c>
      <c r="AO74" s="294"/>
      <c r="AP74" s="294"/>
      <c r="AQ74" s="294"/>
      <c r="AR74" s="294"/>
      <c r="AS74" s="294"/>
      <c r="AT74" s="294"/>
      <c r="AU74" s="295"/>
      <c r="AV74" s="280"/>
      <c r="AW74" s="280"/>
      <c r="AX74" s="280"/>
      <c r="AY74" s="280"/>
      <c r="AZ74" s="55"/>
      <c r="BA74" s="55"/>
      <c r="BB74" s="55"/>
      <c r="BC74" s="55"/>
    </row>
    <row r="75" spans="1:55" ht="18" customHeight="1" x14ac:dyDescent="0.25">
      <c r="A75" s="280"/>
      <c r="B75" s="280"/>
      <c r="C75" s="280"/>
      <c r="D75" s="280"/>
      <c r="E75" s="280"/>
      <c r="F75" s="280"/>
      <c r="G75" s="281" t="s">
        <v>149</v>
      </c>
      <c r="H75" s="282"/>
      <c r="I75" s="282"/>
      <c r="J75" s="282"/>
      <c r="K75" s="282"/>
      <c r="L75" s="283"/>
      <c r="M75" s="284">
        <v>0</v>
      </c>
      <c r="N75" s="285"/>
      <c r="O75" s="285"/>
      <c r="P75" s="285"/>
      <c r="Q75" s="286"/>
      <c r="R75" s="299">
        <v>1768.77</v>
      </c>
      <c r="S75" s="300"/>
      <c r="T75" s="300"/>
      <c r="U75" s="300"/>
      <c r="V75" s="300"/>
      <c r="W75" s="300"/>
      <c r="X75" s="300"/>
      <c r="Y75" s="300"/>
      <c r="Z75" s="300"/>
      <c r="AA75" s="301"/>
      <c r="AB75" s="326">
        <v>2281.65</v>
      </c>
      <c r="AC75" s="327"/>
      <c r="AD75" s="327"/>
      <c r="AE75" s="327"/>
      <c r="AF75" s="327"/>
      <c r="AG75" s="327"/>
      <c r="AH75" s="327"/>
      <c r="AI75" s="327"/>
      <c r="AJ75" s="327"/>
      <c r="AK75" s="327"/>
      <c r="AL75" s="327"/>
      <c r="AM75" s="328"/>
      <c r="AN75" s="293">
        <v>0.28999999999999998</v>
      </c>
      <c r="AO75" s="294"/>
      <c r="AP75" s="294"/>
      <c r="AQ75" s="294"/>
      <c r="AR75" s="294"/>
      <c r="AS75" s="294"/>
      <c r="AT75" s="294"/>
      <c r="AU75" s="295"/>
      <c r="AV75" s="280"/>
      <c r="AW75" s="280"/>
      <c r="AX75" s="280"/>
      <c r="AY75" s="280"/>
      <c r="AZ75" s="55"/>
      <c r="BA75" s="55"/>
      <c r="BB75" s="55"/>
      <c r="BC75" s="55"/>
    </row>
    <row r="76" spans="1:55" ht="18" customHeight="1" x14ac:dyDescent="0.25">
      <c r="A76" s="280"/>
      <c r="B76" s="280"/>
      <c r="C76" s="280"/>
      <c r="D76" s="280"/>
      <c r="E76" s="280"/>
      <c r="F76" s="280"/>
      <c r="G76" s="281" t="s">
        <v>150</v>
      </c>
      <c r="H76" s="282"/>
      <c r="I76" s="282"/>
      <c r="J76" s="282"/>
      <c r="K76" s="282"/>
      <c r="L76" s="283"/>
      <c r="M76" s="284">
        <v>0</v>
      </c>
      <c r="N76" s="285"/>
      <c r="O76" s="285"/>
      <c r="P76" s="285"/>
      <c r="Q76" s="286"/>
      <c r="R76" s="299">
        <v>1447.19</v>
      </c>
      <c r="S76" s="300"/>
      <c r="T76" s="300"/>
      <c r="U76" s="300"/>
      <c r="V76" s="300"/>
      <c r="W76" s="300"/>
      <c r="X76" s="300"/>
      <c r="Y76" s="300"/>
      <c r="Z76" s="300"/>
      <c r="AA76" s="301"/>
      <c r="AB76" s="326">
        <v>1866.82</v>
      </c>
      <c r="AC76" s="327"/>
      <c r="AD76" s="327"/>
      <c r="AE76" s="327"/>
      <c r="AF76" s="327"/>
      <c r="AG76" s="327"/>
      <c r="AH76" s="327"/>
      <c r="AI76" s="327"/>
      <c r="AJ76" s="327"/>
      <c r="AK76" s="327"/>
      <c r="AL76" s="327"/>
      <c r="AM76" s="328"/>
      <c r="AN76" s="293">
        <v>0.28999999999999998</v>
      </c>
      <c r="AO76" s="294"/>
      <c r="AP76" s="294"/>
      <c r="AQ76" s="294"/>
      <c r="AR76" s="294"/>
      <c r="AS76" s="294"/>
      <c r="AT76" s="294"/>
      <c r="AU76" s="295"/>
      <c r="AV76" s="280"/>
      <c r="AW76" s="280"/>
      <c r="AX76" s="280"/>
      <c r="AY76" s="280"/>
      <c r="AZ76" s="55"/>
      <c r="BA76" s="55"/>
      <c r="BB76" s="55"/>
      <c r="BC76" s="55"/>
    </row>
    <row r="77" spans="1:55" ht="18" customHeight="1" x14ac:dyDescent="0.25">
      <c r="A77" s="280"/>
      <c r="B77" s="280"/>
      <c r="C77" s="280"/>
      <c r="D77" s="280"/>
      <c r="E77" s="280"/>
      <c r="F77" s="280"/>
      <c r="G77" s="281" t="s">
        <v>151</v>
      </c>
      <c r="H77" s="282"/>
      <c r="I77" s="282"/>
      <c r="J77" s="282"/>
      <c r="K77" s="282"/>
      <c r="L77" s="283"/>
      <c r="M77" s="284">
        <v>0</v>
      </c>
      <c r="N77" s="285"/>
      <c r="O77" s="285"/>
      <c r="P77" s="285"/>
      <c r="Q77" s="286"/>
      <c r="R77" s="299">
        <v>2492.4</v>
      </c>
      <c r="S77" s="300"/>
      <c r="T77" s="300"/>
      <c r="U77" s="300"/>
      <c r="V77" s="300"/>
      <c r="W77" s="300"/>
      <c r="X77" s="300"/>
      <c r="Y77" s="300"/>
      <c r="Z77" s="300"/>
      <c r="AA77" s="301"/>
      <c r="AB77" s="326">
        <v>3215.11</v>
      </c>
      <c r="AC77" s="327"/>
      <c r="AD77" s="327"/>
      <c r="AE77" s="327"/>
      <c r="AF77" s="327"/>
      <c r="AG77" s="327"/>
      <c r="AH77" s="327"/>
      <c r="AI77" s="327"/>
      <c r="AJ77" s="327"/>
      <c r="AK77" s="327"/>
      <c r="AL77" s="327"/>
      <c r="AM77" s="328"/>
      <c r="AN77" s="293">
        <v>0.28999999999999998</v>
      </c>
      <c r="AO77" s="294"/>
      <c r="AP77" s="294"/>
      <c r="AQ77" s="294"/>
      <c r="AR77" s="294"/>
      <c r="AS77" s="294"/>
      <c r="AT77" s="294"/>
      <c r="AU77" s="295"/>
      <c r="AV77" s="280"/>
      <c r="AW77" s="280"/>
      <c r="AX77" s="280"/>
      <c r="AY77" s="280"/>
      <c r="AZ77" s="55"/>
      <c r="BA77" s="55"/>
      <c r="BB77" s="55"/>
      <c r="BC77" s="55"/>
    </row>
    <row r="78" spans="1:55" ht="18" customHeight="1" x14ac:dyDescent="0.25">
      <c r="A78" s="280"/>
      <c r="B78" s="280"/>
      <c r="C78" s="280"/>
      <c r="D78" s="280"/>
      <c r="E78" s="280"/>
      <c r="F78" s="280"/>
      <c r="G78" s="305" t="s">
        <v>152</v>
      </c>
      <c r="H78" s="306"/>
      <c r="I78" s="306"/>
      <c r="J78" s="306"/>
      <c r="K78" s="306"/>
      <c r="L78" s="307"/>
      <c r="M78" s="308">
        <v>2</v>
      </c>
      <c r="N78" s="309"/>
      <c r="O78" s="309"/>
      <c r="P78" s="309"/>
      <c r="Q78" s="310"/>
      <c r="R78" s="311">
        <v>1608.02</v>
      </c>
      <c r="S78" s="312"/>
      <c r="T78" s="312"/>
      <c r="U78" s="312"/>
      <c r="V78" s="312"/>
      <c r="W78" s="312"/>
      <c r="X78" s="312"/>
      <c r="Y78" s="312"/>
      <c r="Z78" s="312"/>
      <c r="AA78" s="313"/>
      <c r="AB78" s="335">
        <v>2074.2800000000002</v>
      </c>
      <c r="AC78" s="336"/>
      <c r="AD78" s="336"/>
      <c r="AE78" s="336"/>
      <c r="AF78" s="336"/>
      <c r="AG78" s="336"/>
      <c r="AH78" s="336"/>
      <c r="AI78" s="336"/>
      <c r="AJ78" s="336"/>
      <c r="AK78" s="336"/>
      <c r="AL78" s="336"/>
      <c r="AM78" s="337"/>
      <c r="AN78" s="317">
        <v>0.28999999999999998</v>
      </c>
      <c r="AO78" s="318"/>
      <c r="AP78" s="318"/>
      <c r="AQ78" s="318"/>
      <c r="AR78" s="318"/>
      <c r="AS78" s="318"/>
      <c r="AT78" s="318"/>
      <c r="AU78" s="319"/>
      <c r="AV78" s="280"/>
      <c r="AW78" s="280"/>
      <c r="AX78" s="280"/>
      <c r="AY78" s="280"/>
      <c r="AZ78" s="55"/>
      <c r="BA78" s="55"/>
      <c r="BB78" s="55"/>
      <c r="BC78" s="55"/>
    </row>
    <row r="79" spans="1:55" ht="18" customHeight="1" x14ac:dyDescent="0.25">
      <c r="A79" s="347" t="s">
        <v>163</v>
      </c>
      <c r="B79" s="347"/>
      <c r="C79" s="347"/>
      <c r="D79" s="347"/>
      <c r="E79" s="347"/>
      <c r="F79" s="347"/>
      <c r="G79" s="347"/>
      <c r="H79" s="347"/>
      <c r="I79" s="347"/>
      <c r="J79" s="347"/>
      <c r="K79" s="347"/>
      <c r="L79" s="347"/>
      <c r="M79" s="347"/>
      <c r="N79" s="347"/>
      <c r="O79" s="347"/>
      <c r="P79" s="347"/>
      <c r="Q79" s="347"/>
      <c r="R79" s="347"/>
      <c r="S79" s="347"/>
      <c r="T79" s="347"/>
      <c r="U79" s="348">
        <v>586</v>
      </c>
      <c r="V79" s="348"/>
      <c r="W79" s="348"/>
      <c r="X79" s="348"/>
      <c r="Y79" s="348"/>
      <c r="Z79" s="348"/>
      <c r="AA79" s="348"/>
      <c r="AB79" s="348"/>
      <c r="AC79" s="348"/>
      <c r="AD79" s="348"/>
      <c r="AE79" s="348"/>
      <c r="AF79" s="348"/>
      <c r="AG79" s="348"/>
      <c r="AH79" s="348"/>
      <c r="AI79" s="348"/>
      <c r="AJ79" s="348"/>
      <c r="AK79" s="348"/>
      <c r="AL79" s="348"/>
      <c r="AM79" s="348"/>
      <c r="AN79" s="348"/>
      <c r="AO79" s="348"/>
      <c r="AP79" s="348"/>
      <c r="AQ79" s="348"/>
      <c r="AR79" s="348"/>
      <c r="AS79" s="348"/>
      <c r="AT79" s="348"/>
      <c r="AU79" s="348"/>
      <c r="AV79" s="348"/>
      <c r="AW79" s="348"/>
      <c r="AX79" s="348"/>
      <c r="AY79" s="348"/>
      <c r="AZ79" s="52"/>
      <c r="BA79" s="55"/>
      <c r="BB79" s="55"/>
      <c r="BC79" s="55"/>
    </row>
    <row r="80" spans="1:55" ht="32.25" customHeight="1" x14ac:dyDescent="0.25">
      <c r="A80" s="349" t="s">
        <v>164</v>
      </c>
      <c r="B80" s="349"/>
      <c r="C80" s="349"/>
      <c r="D80" s="349"/>
      <c r="E80" s="349"/>
      <c r="F80" s="349"/>
      <c r="G80" s="349"/>
      <c r="H80" s="349"/>
      <c r="I80" s="349"/>
      <c r="J80" s="349"/>
      <c r="K80" s="349"/>
      <c r="L80" s="349"/>
      <c r="M80" s="349"/>
      <c r="N80" s="349"/>
      <c r="O80" s="349"/>
      <c r="P80" s="349"/>
      <c r="Q80" s="349"/>
      <c r="R80" s="349"/>
      <c r="S80" s="349"/>
      <c r="T80" s="349"/>
      <c r="U80" s="350">
        <v>531748</v>
      </c>
      <c r="V80" s="350"/>
      <c r="W80" s="350"/>
      <c r="X80" s="350"/>
      <c r="Y80" s="350"/>
      <c r="Z80" s="350"/>
      <c r="AA80" s="350"/>
      <c r="AB80" s="350"/>
      <c r="AC80" s="350"/>
      <c r="AD80" s="350"/>
      <c r="AE80" s="350"/>
      <c r="AF80" s="350"/>
      <c r="AG80" s="350"/>
      <c r="AH80" s="350"/>
      <c r="AI80" s="350"/>
      <c r="AJ80" s="350"/>
      <c r="AK80" s="350"/>
      <c r="AL80" s="350"/>
      <c r="AM80" s="350"/>
      <c r="AN80" s="350"/>
      <c r="AO80" s="350"/>
      <c r="AP80" s="350"/>
      <c r="AQ80" s="350"/>
      <c r="AR80" s="350"/>
      <c r="AS80" s="350"/>
      <c r="AT80" s="350"/>
      <c r="AU80" s="350"/>
      <c r="AV80" s="350"/>
      <c r="AW80" s="350"/>
      <c r="AX80" s="350"/>
      <c r="AY80" s="350"/>
      <c r="AZ80" s="55"/>
      <c r="BA80" s="52"/>
      <c r="BB80" s="52"/>
      <c r="BC80" s="52"/>
    </row>
    <row r="81" spans="1:55" ht="16.5" customHeight="1" x14ac:dyDescent="0.25">
      <c r="A81" s="349" t="s">
        <v>165</v>
      </c>
      <c r="B81" s="349"/>
      <c r="C81" s="349"/>
      <c r="D81" s="349"/>
      <c r="E81" s="349"/>
      <c r="F81" s="349"/>
      <c r="G81" s="349"/>
      <c r="H81" s="349"/>
      <c r="I81" s="349"/>
      <c r="J81" s="349"/>
      <c r="K81" s="349"/>
      <c r="L81" s="349"/>
      <c r="M81" s="349"/>
      <c r="N81" s="349"/>
      <c r="O81" s="349"/>
      <c r="P81" s="349"/>
      <c r="Q81" s="349"/>
      <c r="R81" s="349"/>
      <c r="S81" s="349"/>
      <c r="T81" s="349"/>
      <c r="U81" s="351">
        <v>684784.75</v>
      </c>
      <c r="V81" s="351"/>
      <c r="W81" s="351"/>
      <c r="X81" s="351"/>
      <c r="Y81" s="351"/>
      <c r="Z81" s="351"/>
      <c r="AA81" s="351"/>
      <c r="AB81" s="351"/>
      <c r="AC81" s="351"/>
      <c r="AD81" s="351"/>
      <c r="AE81" s="351"/>
      <c r="AF81" s="351"/>
      <c r="AG81" s="351"/>
      <c r="AH81" s="351"/>
      <c r="AI81" s="351"/>
      <c r="AJ81" s="351"/>
      <c r="AK81" s="351"/>
      <c r="AL81" s="351"/>
      <c r="AM81" s="351"/>
      <c r="AN81" s="351"/>
      <c r="AO81" s="351"/>
      <c r="AP81" s="351"/>
      <c r="AQ81" s="351"/>
      <c r="AR81" s="351"/>
      <c r="AS81" s="351"/>
      <c r="AT81" s="351"/>
      <c r="AU81" s="351"/>
      <c r="AV81" s="351"/>
      <c r="AW81" s="351"/>
      <c r="AX81" s="351"/>
      <c r="AY81" s="351"/>
      <c r="AZ81" s="55"/>
      <c r="BA81" s="55"/>
      <c r="BB81" s="55"/>
      <c r="BC81" s="55"/>
    </row>
    <row r="82" spans="1:55" ht="18" customHeight="1" x14ac:dyDescent="0.25">
      <c r="A82" s="349" t="s">
        <v>166</v>
      </c>
      <c r="B82" s="349"/>
      <c r="C82" s="349"/>
      <c r="D82" s="349"/>
      <c r="E82" s="349"/>
      <c r="F82" s="349"/>
      <c r="G82" s="349"/>
      <c r="H82" s="349"/>
      <c r="I82" s="349"/>
      <c r="J82" s="349"/>
      <c r="K82" s="349"/>
      <c r="L82" s="349"/>
      <c r="M82" s="349"/>
      <c r="N82" s="349"/>
      <c r="O82" s="349"/>
      <c r="P82" s="349"/>
      <c r="Q82" s="349"/>
      <c r="R82" s="349"/>
      <c r="S82" s="349"/>
      <c r="T82" s="349"/>
      <c r="U82" s="358">
        <v>0.2878</v>
      </c>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58"/>
      <c r="AV82" s="358"/>
      <c r="AW82" s="358"/>
      <c r="AX82" s="358"/>
      <c r="AY82" s="358"/>
      <c r="AZ82" s="55"/>
      <c r="BA82" s="55"/>
      <c r="BB82" s="55"/>
      <c r="BC82" s="55"/>
    </row>
    <row r="83" spans="1:55" ht="18" customHeight="1" x14ac:dyDescent="0.25">
      <c r="A83" s="349" t="s">
        <v>167</v>
      </c>
      <c r="B83" s="349"/>
      <c r="C83" s="349"/>
      <c r="D83" s="349"/>
      <c r="E83" s="349"/>
      <c r="F83" s="349"/>
      <c r="G83" s="349"/>
      <c r="H83" s="349"/>
      <c r="I83" s="349"/>
      <c r="J83" s="349"/>
      <c r="K83" s="349"/>
      <c r="L83" s="349"/>
      <c r="M83" s="349"/>
      <c r="N83" s="349"/>
      <c r="O83" s="349"/>
      <c r="P83" s="349"/>
      <c r="Q83" s="349"/>
      <c r="R83" s="349"/>
      <c r="S83" s="349"/>
      <c r="T83" s="349"/>
      <c r="U83" s="351">
        <v>8217417</v>
      </c>
      <c r="V83" s="351"/>
      <c r="W83" s="351"/>
      <c r="X83" s="351"/>
      <c r="Y83" s="351"/>
      <c r="Z83" s="351"/>
      <c r="AA83" s="351"/>
      <c r="AB83" s="351"/>
      <c r="AC83" s="351"/>
      <c r="AD83" s="351"/>
      <c r="AE83" s="351"/>
      <c r="AF83" s="351"/>
      <c r="AG83" s="351"/>
      <c r="AH83" s="351"/>
      <c r="AI83" s="351"/>
      <c r="AJ83" s="351"/>
      <c r="AK83" s="351"/>
      <c r="AL83" s="351"/>
      <c r="AM83" s="351"/>
      <c r="AN83" s="351"/>
      <c r="AO83" s="351"/>
      <c r="AP83" s="351"/>
      <c r="AQ83" s="351"/>
      <c r="AR83" s="351"/>
      <c r="AS83" s="351"/>
      <c r="AT83" s="351"/>
      <c r="AU83" s="351"/>
      <c r="AV83" s="351"/>
      <c r="AW83" s="351"/>
      <c r="AX83" s="351"/>
      <c r="AY83" s="351"/>
      <c r="AZ83" s="52"/>
      <c r="BA83" s="55"/>
      <c r="BB83" s="55"/>
      <c r="BC83" s="55"/>
    </row>
    <row r="84" spans="1:55" ht="4.5" customHeight="1" x14ac:dyDescent="0.25">
      <c r="A84" s="352" t="s">
        <v>168</v>
      </c>
      <c r="B84" s="353"/>
      <c r="C84" s="353"/>
      <c r="D84" s="353"/>
      <c r="E84" s="353"/>
      <c r="F84" s="353"/>
      <c r="G84" s="353"/>
      <c r="H84" s="354"/>
      <c r="I84" s="355" t="s">
        <v>169</v>
      </c>
      <c r="J84" s="356"/>
      <c r="K84" s="356"/>
      <c r="L84" s="356"/>
      <c r="M84" s="356"/>
      <c r="N84" s="356"/>
      <c r="O84" s="356"/>
      <c r="P84" s="356"/>
      <c r="Q84" s="356"/>
      <c r="R84" s="356"/>
      <c r="S84" s="356"/>
      <c r="T84" s="356"/>
      <c r="U84" s="356"/>
      <c r="V84" s="356"/>
      <c r="W84" s="356"/>
      <c r="X84" s="356"/>
      <c r="Y84" s="356"/>
      <c r="Z84" s="356"/>
      <c r="AA84" s="356"/>
      <c r="AB84" s="356"/>
      <c r="AC84" s="356"/>
      <c r="AD84" s="357"/>
      <c r="AE84" s="272"/>
      <c r="AF84" s="272"/>
      <c r="AG84" s="355" t="s">
        <v>170</v>
      </c>
      <c r="AH84" s="356"/>
      <c r="AI84" s="356"/>
      <c r="AJ84" s="356"/>
      <c r="AK84" s="356"/>
      <c r="AL84" s="356"/>
      <c r="AM84" s="356"/>
      <c r="AN84" s="356"/>
      <c r="AO84" s="356"/>
      <c r="AP84" s="356"/>
      <c r="AQ84" s="356"/>
      <c r="AR84" s="356"/>
      <c r="AS84" s="356"/>
      <c r="AT84" s="356"/>
      <c r="AU84" s="356"/>
      <c r="AV84" s="356"/>
      <c r="AW84" s="356"/>
      <c r="AX84" s="357"/>
    </row>
    <row r="85" spans="1:55" x14ac:dyDescent="0.25">
      <c r="BA85" s="55"/>
      <c r="BB85" s="55"/>
    </row>
  </sheetData>
  <mergeCells count="354">
    <mergeCell ref="A83:T83"/>
    <mergeCell ref="U83:AY83"/>
    <mergeCell ref="A84:H84"/>
    <mergeCell ref="I84:AD84"/>
    <mergeCell ref="AE84:AF84"/>
    <mergeCell ref="AG84:AX84"/>
    <mergeCell ref="A81:T81"/>
    <mergeCell ref="U81:AY81"/>
    <mergeCell ref="A82:T82"/>
    <mergeCell ref="U82:AY82"/>
    <mergeCell ref="AV78:AY78"/>
    <mergeCell ref="A79:T79"/>
    <mergeCell ref="U79:AY79"/>
    <mergeCell ref="A80:T80"/>
    <mergeCell ref="U80:AY80"/>
    <mergeCell ref="A78:F78"/>
    <mergeCell ref="G78:L78"/>
    <mergeCell ref="M78:Q78"/>
    <mergeCell ref="R78:AA78"/>
    <mergeCell ref="AB78:AM78"/>
    <mergeCell ref="AN78:AU78"/>
    <mergeCell ref="A77:F77"/>
    <mergeCell ref="G77:L77"/>
    <mergeCell ref="M77:Q77"/>
    <mergeCell ref="R77:AA77"/>
    <mergeCell ref="AB77:AM77"/>
    <mergeCell ref="AN77:AU77"/>
    <mergeCell ref="AV77:AY77"/>
    <mergeCell ref="A76:F76"/>
    <mergeCell ref="G76:L76"/>
    <mergeCell ref="M76:Q76"/>
    <mergeCell ref="R76:AA76"/>
    <mergeCell ref="AB76:AM76"/>
    <mergeCell ref="AN76:AU76"/>
    <mergeCell ref="A75:F75"/>
    <mergeCell ref="G75:L75"/>
    <mergeCell ref="M75:Q75"/>
    <mergeCell ref="R75:AA75"/>
    <mergeCell ref="AB75:AM75"/>
    <mergeCell ref="AN75:AU75"/>
    <mergeCell ref="AV75:AY75"/>
    <mergeCell ref="AV76:AY76"/>
    <mergeCell ref="A73:F73"/>
    <mergeCell ref="G73:AU73"/>
    <mergeCell ref="AV73:AY73"/>
    <mergeCell ref="A74:F74"/>
    <mergeCell ref="G74:L74"/>
    <mergeCell ref="M74:Q74"/>
    <mergeCell ref="R74:AA74"/>
    <mergeCell ref="AB74:AM74"/>
    <mergeCell ref="AN74:AU74"/>
    <mergeCell ref="AV74:AY74"/>
    <mergeCell ref="AV71:AY71"/>
    <mergeCell ref="A72:F72"/>
    <mergeCell ref="G72:AU72"/>
    <mergeCell ref="AV72:AY72"/>
    <mergeCell ref="A71:F71"/>
    <mergeCell ref="G71:L71"/>
    <mergeCell ref="M71:Q71"/>
    <mergeCell ref="R71:AA71"/>
    <mergeCell ref="AB71:AM71"/>
    <mergeCell ref="AN71:AU71"/>
    <mergeCell ref="E68:K68"/>
    <mergeCell ref="L68:P68"/>
    <mergeCell ref="Q68:Z68"/>
    <mergeCell ref="AA68:AL68"/>
    <mergeCell ref="AM68:AT68"/>
    <mergeCell ref="E69:K69"/>
    <mergeCell ref="L69:P69"/>
    <mergeCell ref="Q69:Z69"/>
    <mergeCell ref="AA69:AL69"/>
    <mergeCell ref="AM69:AT69"/>
    <mergeCell ref="E66:K66"/>
    <mergeCell ref="L66:P66"/>
    <mergeCell ref="Q66:Z66"/>
    <mergeCell ref="AA66:AL66"/>
    <mergeCell ref="AM66:AT66"/>
    <mergeCell ref="E67:K67"/>
    <mergeCell ref="L67:P67"/>
    <mergeCell ref="Q67:Z67"/>
    <mergeCell ref="AA67:AL67"/>
    <mergeCell ref="AM67:AT67"/>
    <mergeCell ref="E63:AT63"/>
    <mergeCell ref="E64:AT64"/>
    <mergeCell ref="E65:K65"/>
    <mergeCell ref="L65:P65"/>
    <mergeCell ref="Q65:Z65"/>
    <mergeCell ref="AA65:AL65"/>
    <mergeCell ref="AM65:AT65"/>
    <mergeCell ref="E61:K61"/>
    <mergeCell ref="L61:P61"/>
    <mergeCell ref="Q61:Z61"/>
    <mergeCell ref="AA61:AL61"/>
    <mergeCell ref="AM61:AT61"/>
    <mergeCell ref="E62:K62"/>
    <mergeCell ref="L62:P62"/>
    <mergeCell ref="Q62:Z62"/>
    <mergeCell ref="AA62:AL62"/>
    <mergeCell ref="AM62:AT62"/>
    <mergeCell ref="E59:K59"/>
    <mergeCell ref="L59:P59"/>
    <mergeCell ref="Q59:Z59"/>
    <mergeCell ref="AA59:AL59"/>
    <mergeCell ref="AM59:AT59"/>
    <mergeCell ref="E60:K60"/>
    <mergeCell ref="L60:P60"/>
    <mergeCell ref="Q60:Z60"/>
    <mergeCell ref="AA60:AL60"/>
    <mergeCell ref="AM60:AT60"/>
    <mergeCell ref="E57:K57"/>
    <mergeCell ref="L57:P57"/>
    <mergeCell ref="Q57:Z57"/>
    <mergeCell ref="AA57:AL57"/>
    <mergeCell ref="AM57:AT57"/>
    <mergeCell ref="E58:K58"/>
    <mergeCell ref="L58:P58"/>
    <mergeCell ref="Q58:Z58"/>
    <mergeCell ref="AA58:AL58"/>
    <mergeCell ref="AM58:AT58"/>
    <mergeCell ref="E54:AT54"/>
    <mergeCell ref="E55:AT55"/>
    <mergeCell ref="E56:K56"/>
    <mergeCell ref="L56:P56"/>
    <mergeCell ref="Q56:Z56"/>
    <mergeCell ref="AA56:AL56"/>
    <mergeCell ref="AM56:AT56"/>
    <mergeCell ref="E52:K52"/>
    <mergeCell ref="L52:P52"/>
    <mergeCell ref="Q52:Z52"/>
    <mergeCell ref="AA52:AL52"/>
    <mergeCell ref="AM52:AT52"/>
    <mergeCell ref="E53:K53"/>
    <mergeCell ref="L53:P53"/>
    <mergeCell ref="Q53:Z53"/>
    <mergeCell ref="AA53:AL53"/>
    <mergeCell ref="AM53:AT53"/>
    <mergeCell ref="E50:K50"/>
    <mergeCell ref="L50:P50"/>
    <mergeCell ref="Q50:Z50"/>
    <mergeCell ref="AA50:AL50"/>
    <mergeCell ref="AM50:AT50"/>
    <mergeCell ref="E51:K51"/>
    <mergeCell ref="L51:P51"/>
    <mergeCell ref="Q51:Z51"/>
    <mergeCell ref="AA51:AL51"/>
    <mergeCell ref="AM51:AT51"/>
    <mergeCell ref="E48:K48"/>
    <mergeCell ref="L48:P48"/>
    <mergeCell ref="Q48:Z48"/>
    <mergeCell ref="AA48:AL48"/>
    <mergeCell ref="AM48:AT48"/>
    <mergeCell ref="E49:K49"/>
    <mergeCell ref="L49:P49"/>
    <mergeCell ref="Q49:Z49"/>
    <mergeCell ref="AA49:AL49"/>
    <mergeCell ref="AM49:AT49"/>
    <mergeCell ref="E46:AT46"/>
    <mergeCell ref="E47:K47"/>
    <mergeCell ref="L47:P47"/>
    <mergeCell ref="Q47:Z47"/>
    <mergeCell ref="AA47:AL47"/>
    <mergeCell ref="AM47:AT47"/>
    <mergeCell ref="E44:K44"/>
    <mergeCell ref="L44:P44"/>
    <mergeCell ref="Q44:Z44"/>
    <mergeCell ref="AA44:AL44"/>
    <mergeCell ref="AM44:AT44"/>
    <mergeCell ref="E45:AT45"/>
    <mergeCell ref="E42:K42"/>
    <mergeCell ref="L42:P42"/>
    <mergeCell ref="Q42:Z42"/>
    <mergeCell ref="AA42:AL42"/>
    <mergeCell ref="AM42:AT42"/>
    <mergeCell ref="E43:K43"/>
    <mergeCell ref="L43:P43"/>
    <mergeCell ref="Q43:Z43"/>
    <mergeCell ref="AA43:AL43"/>
    <mergeCell ref="AM43:AT43"/>
    <mergeCell ref="E40:K40"/>
    <mergeCell ref="L40:P40"/>
    <mergeCell ref="Q40:Z40"/>
    <mergeCell ref="AA40:AL40"/>
    <mergeCell ref="AM40:AT40"/>
    <mergeCell ref="E41:K41"/>
    <mergeCell ref="L41:P41"/>
    <mergeCell ref="Q41:Z41"/>
    <mergeCell ref="AA41:AL41"/>
    <mergeCell ref="AM41:AT41"/>
    <mergeCell ref="A34:C34"/>
    <mergeCell ref="E34:K34"/>
    <mergeCell ref="L34:P34"/>
    <mergeCell ref="Q34:Z34"/>
    <mergeCell ref="AA34:AL34"/>
    <mergeCell ref="AM34:AT34"/>
    <mergeCell ref="L38:P38"/>
    <mergeCell ref="Q38:Z38"/>
    <mergeCell ref="AA38:AL38"/>
    <mergeCell ref="AM38:AT38"/>
    <mergeCell ref="A35:D69"/>
    <mergeCell ref="E35:K35"/>
    <mergeCell ref="L35:P35"/>
    <mergeCell ref="Q35:Z35"/>
    <mergeCell ref="AA35:AL35"/>
    <mergeCell ref="AM35:AT35"/>
    <mergeCell ref="E36:AT36"/>
    <mergeCell ref="E37:AT37"/>
    <mergeCell ref="E38:K38"/>
    <mergeCell ref="E39:K39"/>
    <mergeCell ref="L39:P39"/>
    <mergeCell ref="Q39:Z39"/>
    <mergeCell ref="AA39:AL39"/>
    <mergeCell ref="AM39:AT39"/>
    <mergeCell ref="A33:C33"/>
    <mergeCell ref="E33:K33"/>
    <mergeCell ref="L33:P33"/>
    <mergeCell ref="Q33:Z33"/>
    <mergeCell ref="AA33:AL33"/>
    <mergeCell ref="AM33:AT33"/>
    <mergeCell ref="A32:C32"/>
    <mergeCell ref="E32:K32"/>
    <mergeCell ref="L32:P32"/>
    <mergeCell ref="Q32:Z32"/>
    <mergeCell ref="AA32:AL32"/>
    <mergeCell ref="AM32:AT32"/>
    <mergeCell ref="A31:C31"/>
    <mergeCell ref="E31:K31"/>
    <mergeCell ref="L31:P31"/>
    <mergeCell ref="Q31:Z31"/>
    <mergeCell ref="AA31:AL31"/>
    <mergeCell ref="AM31:AT31"/>
    <mergeCell ref="A30:C30"/>
    <mergeCell ref="E30:K30"/>
    <mergeCell ref="L30:P30"/>
    <mergeCell ref="Q30:Z30"/>
    <mergeCell ref="AA30:AL30"/>
    <mergeCell ref="AM30:AT30"/>
    <mergeCell ref="A28:C28"/>
    <mergeCell ref="E28:AT28"/>
    <mergeCell ref="A29:C29"/>
    <mergeCell ref="E29:AT29"/>
    <mergeCell ref="AM26:AO26"/>
    <mergeCell ref="AP26:AT26"/>
    <mergeCell ref="A27:C27"/>
    <mergeCell ref="E27:K27"/>
    <mergeCell ref="L27:P27"/>
    <mergeCell ref="Q27:Z27"/>
    <mergeCell ref="AA27:AL27"/>
    <mergeCell ref="AM27:AT27"/>
    <mergeCell ref="A26:C26"/>
    <mergeCell ref="E26:G26"/>
    <mergeCell ref="H26:K26"/>
    <mergeCell ref="L26:P26"/>
    <mergeCell ref="Q26:V26"/>
    <mergeCell ref="W26:Z26"/>
    <mergeCell ref="AA26:AB26"/>
    <mergeCell ref="AC26:AH26"/>
    <mergeCell ref="AI26:AL26"/>
    <mergeCell ref="A25:C25"/>
    <mergeCell ref="E25:K25"/>
    <mergeCell ref="L25:P25"/>
    <mergeCell ref="Q25:Z25"/>
    <mergeCell ref="AA25:AL25"/>
    <mergeCell ref="AM25:AT25"/>
    <mergeCell ref="A24:C24"/>
    <mergeCell ref="E24:K24"/>
    <mergeCell ref="L24:P24"/>
    <mergeCell ref="Q24:Z24"/>
    <mergeCell ref="AA24:AL24"/>
    <mergeCell ref="AM24:AT24"/>
    <mergeCell ref="A23:C23"/>
    <mergeCell ref="E23:K23"/>
    <mergeCell ref="L23:P23"/>
    <mergeCell ref="Q23:Z23"/>
    <mergeCell ref="AA23:AL23"/>
    <mergeCell ref="AM23:AT23"/>
    <mergeCell ref="A22:C22"/>
    <mergeCell ref="E22:K22"/>
    <mergeCell ref="L22:P22"/>
    <mergeCell ref="Q22:Z22"/>
    <mergeCell ref="AA22:AL22"/>
    <mergeCell ref="AM22:AT22"/>
    <mergeCell ref="A21:C21"/>
    <mergeCell ref="E21:K21"/>
    <mergeCell ref="L21:P21"/>
    <mergeCell ref="Q21:Z21"/>
    <mergeCell ref="AA21:AL21"/>
    <mergeCell ref="AM21:AT21"/>
    <mergeCell ref="A19:C19"/>
    <mergeCell ref="E19:AT19"/>
    <mergeCell ref="A20:C20"/>
    <mergeCell ref="E20:AT20"/>
    <mergeCell ref="AM17:AO17"/>
    <mergeCell ref="AP17:AT17"/>
    <mergeCell ref="A18:C18"/>
    <mergeCell ref="E18:K18"/>
    <mergeCell ref="L18:P18"/>
    <mergeCell ref="Q18:Z18"/>
    <mergeCell ref="AA18:AL18"/>
    <mergeCell ref="AM18:AT18"/>
    <mergeCell ref="A17:C17"/>
    <mergeCell ref="E17:G17"/>
    <mergeCell ref="H17:K17"/>
    <mergeCell ref="L17:P17"/>
    <mergeCell ref="Q17:V17"/>
    <mergeCell ref="W17:Z17"/>
    <mergeCell ref="AA17:AB17"/>
    <mergeCell ref="AC17:AH17"/>
    <mergeCell ref="AI17:AL17"/>
    <mergeCell ref="A16:C16"/>
    <mergeCell ref="E16:K16"/>
    <mergeCell ref="L16:P16"/>
    <mergeCell ref="Q16:Z16"/>
    <mergeCell ref="AA16:AL16"/>
    <mergeCell ref="AM16:AT16"/>
    <mergeCell ref="A15:C15"/>
    <mergeCell ref="E15:K15"/>
    <mergeCell ref="L15:P15"/>
    <mergeCell ref="Q15:Z15"/>
    <mergeCell ref="AA15:AL15"/>
    <mergeCell ref="AM15:AT15"/>
    <mergeCell ref="A14:C14"/>
    <mergeCell ref="E14:K14"/>
    <mergeCell ref="L14:P14"/>
    <mergeCell ref="Q14:Z14"/>
    <mergeCell ref="AA14:AL14"/>
    <mergeCell ref="AM14:AT14"/>
    <mergeCell ref="A13:C13"/>
    <mergeCell ref="E13:K13"/>
    <mergeCell ref="L13:P13"/>
    <mergeCell ref="Q13:Z13"/>
    <mergeCell ref="AA13:AL13"/>
    <mergeCell ref="AM13:AT13"/>
    <mergeCell ref="A12:C12"/>
    <mergeCell ref="E12:K12"/>
    <mergeCell ref="L12:P12"/>
    <mergeCell ref="Q12:Z12"/>
    <mergeCell ref="AA12:AL12"/>
    <mergeCell ref="AM12:AT12"/>
    <mergeCell ref="A10:C10"/>
    <mergeCell ref="E10:AT10"/>
    <mergeCell ref="A11:C11"/>
    <mergeCell ref="E11:AT11"/>
    <mergeCell ref="A9:C9"/>
    <mergeCell ref="E9:K9"/>
    <mergeCell ref="L9:P9"/>
    <mergeCell ref="Q9:Z9"/>
    <mergeCell ref="AA9:AL9"/>
    <mergeCell ref="AM9:AT9"/>
    <mergeCell ref="A6:AZ6"/>
    <mergeCell ref="A1:AX2"/>
    <mergeCell ref="A3:I3"/>
    <mergeCell ref="J3:AX3"/>
    <mergeCell ref="A4:AX4"/>
    <mergeCell ref="A5:AZ5"/>
  </mergeCells>
  <hyperlinks>
    <hyperlink ref="A5" r:id="rId1" display="mailto:FiorinoS@aetna.com" xr:uid="{F094BB66-0BFD-44C7-B004-0656F89872C5}"/>
    <hyperlink ref="A6" r:id="rId2" display="https://www.aetna.com/document-library/lg-insured-medical-uw-disclosures-01-01-2022.pdf" xr:uid="{BB37C35C-ED97-4A4B-B2F4-98A6B69ABF8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C728-1EC2-4ABF-9715-1C1D0822154B}">
  <dimension ref="A1:O84"/>
  <sheetViews>
    <sheetView topLeftCell="A12" workbookViewId="0">
      <selection activeCell="J45" sqref="J45"/>
    </sheetView>
  </sheetViews>
  <sheetFormatPr defaultColWidth="7.7109375" defaultRowHeight="15" x14ac:dyDescent="0.25"/>
  <cols>
    <col min="1" max="1" width="5" style="50" customWidth="1"/>
    <col min="2" max="2" width="29.85546875" style="50" customWidth="1"/>
    <col min="3" max="3" width="2.85546875" style="50" customWidth="1"/>
    <col min="4" max="4" width="30.85546875" style="50" customWidth="1"/>
    <col min="5" max="6" width="1.85546875" style="50" customWidth="1"/>
    <col min="7" max="7" width="30.85546875" style="50" customWidth="1"/>
    <col min="8" max="8" width="8" style="50" customWidth="1"/>
    <col min="9" max="9" width="12.28515625" style="50" bestFit="1" customWidth="1"/>
    <col min="10" max="11" width="5.85546875" style="50" customWidth="1"/>
    <col min="12" max="12" width="1.85546875" style="50" customWidth="1"/>
    <col min="13" max="16384" width="7.7109375" style="50"/>
  </cols>
  <sheetData>
    <row r="1" spans="1:15" ht="231.95" customHeight="1" x14ac:dyDescent="0.25">
      <c r="A1" s="359" t="s">
        <v>132</v>
      </c>
      <c r="B1" s="360"/>
      <c r="C1" s="360"/>
      <c r="D1" s="360"/>
      <c r="E1" s="360"/>
      <c r="F1" s="360"/>
      <c r="G1" s="360"/>
      <c r="H1" s="360"/>
      <c r="I1" s="360"/>
      <c r="J1" s="360"/>
      <c r="O1" s="51" t="s">
        <v>39</v>
      </c>
    </row>
    <row r="2" spans="1:15" ht="36.950000000000003" customHeight="1" x14ac:dyDescent="0.25">
      <c r="A2" s="360"/>
      <c r="B2" s="360"/>
      <c r="C2" s="360"/>
      <c r="D2" s="360"/>
      <c r="E2" s="360"/>
      <c r="F2" s="360"/>
      <c r="G2" s="360"/>
      <c r="H2" s="360"/>
      <c r="I2" s="360"/>
      <c r="J2" s="360"/>
    </row>
    <row r="3" spans="1:15" ht="42" customHeight="1" x14ac:dyDescent="0.2">
      <c r="A3" s="361" t="s">
        <v>45</v>
      </c>
      <c r="B3" s="361"/>
      <c r="C3" s="361"/>
      <c r="D3" s="361"/>
      <c r="E3" s="361"/>
      <c r="F3" s="361"/>
      <c r="G3" s="361"/>
      <c r="H3" s="361"/>
      <c r="I3" s="361"/>
      <c r="J3" s="361"/>
    </row>
    <row r="4" spans="1:15" ht="15.95" customHeight="1" x14ac:dyDescent="0.25">
      <c r="A4" s="362"/>
      <c r="B4" s="362"/>
      <c r="C4" s="362"/>
      <c r="D4" s="362"/>
      <c r="E4" s="362"/>
      <c r="F4" s="362"/>
      <c r="G4" s="362"/>
      <c r="H4" s="362"/>
      <c r="I4" s="362"/>
      <c r="J4" s="362"/>
    </row>
    <row r="5" spans="1:15" ht="15" customHeight="1" x14ac:dyDescent="0.25">
      <c r="A5" s="52"/>
      <c r="B5" s="53" t="s">
        <v>133</v>
      </c>
      <c r="C5" s="54"/>
      <c r="D5" s="363" t="s">
        <v>134</v>
      </c>
      <c r="E5" s="364"/>
      <c r="F5" s="363" t="s">
        <v>135</v>
      </c>
      <c r="G5" s="364"/>
      <c r="H5" s="52"/>
    </row>
    <row r="6" spans="1:15" ht="9" customHeight="1" x14ac:dyDescent="0.25">
      <c r="A6" s="55"/>
      <c r="B6" s="56"/>
      <c r="C6" s="57"/>
      <c r="D6" s="365">
        <v>45200</v>
      </c>
      <c r="E6" s="366"/>
      <c r="F6" s="365">
        <v>45200</v>
      </c>
      <c r="G6" s="366"/>
      <c r="H6" s="55"/>
    </row>
    <row r="7" spans="1:15" ht="9" customHeight="1" x14ac:dyDescent="0.25">
      <c r="A7" s="55"/>
      <c r="B7" s="58" t="s">
        <v>46</v>
      </c>
      <c r="C7" s="57"/>
      <c r="D7" s="373" t="s">
        <v>47</v>
      </c>
      <c r="E7" s="374"/>
      <c r="F7" s="373" t="s">
        <v>47</v>
      </c>
      <c r="G7" s="374"/>
      <c r="H7" s="55"/>
    </row>
    <row r="8" spans="1:15" ht="9" customHeight="1" x14ac:dyDescent="0.25">
      <c r="A8" s="55"/>
      <c r="B8" s="58" t="s">
        <v>48</v>
      </c>
      <c r="C8" s="57"/>
      <c r="D8" s="373" t="s">
        <v>49</v>
      </c>
      <c r="E8" s="374"/>
      <c r="F8" s="373" t="s">
        <v>49</v>
      </c>
      <c r="G8" s="374"/>
      <c r="H8" s="55"/>
    </row>
    <row r="9" spans="1:15" ht="9" customHeight="1" x14ac:dyDescent="0.25">
      <c r="A9" s="55"/>
      <c r="B9" s="58" t="s">
        <v>50</v>
      </c>
      <c r="C9" s="57"/>
      <c r="D9" s="373" t="s">
        <v>51</v>
      </c>
      <c r="E9" s="374"/>
      <c r="F9" s="373" t="s">
        <v>51</v>
      </c>
      <c r="G9" s="374"/>
      <c r="H9" s="55"/>
    </row>
    <row r="10" spans="1:15" ht="9" customHeight="1" x14ac:dyDescent="0.25">
      <c r="A10" s="55"/>
      <c r="B10" s="58" t="s">
        <v>52</v>
      </c>
      <c r="C10" s="56"/>
      <c r="D10" s="367">
        <v>250000</v>
      </c>
      <c r="E10" s="368"/>
      <c r="F10" s="367">
        <v>250000</v>
      </c>
      <c r="G10" s="368"/>
      <c r="H10" s="55"/>
    </row>
    <row r="11" spans="1:15" ht="9" customHeight="1" x14ac:dyDescent="0.25">
      <c r="A11" s="55"/>
      <c r="B11" s="58" t="s">
        <v>53</v>
      </c>
      <c r="C11" s="56"/>
      <c r="D11" s="369"/>
      <c r="E11" s="370"/>
      <c r="F11" s="369"/>
      <c r="G11" s="370"/>
      <c r="H11" s="55"/>
    </row>
    <row r="12" spans="1:15" ht="9" customHeight="1" x14ac:dyDescent="0.25">
      <c r="A12" s="55"/>
      <c r="B12" s="58" t="s">
        <v>54</v>
      </c>
      <c r="C12" s="57"/>
      <c r="D12" s="371" t="s">
        <v>55</v>
      </c>
      <c r="E12" s="372"/>
      <c r="F12" s="371" t="s">
        <v>56</v>
      </c>
      <c r="G12" s="372"/>
      <c r="H12" s="55"/>
    </row>
    <row r="13" spans="1:15" ht="9" customHeight="1" x14ac:dyDescent="0.25">
      <c r="A13" s="55"/>
      <c r="B13" s="58" t="s">
        <v>57</v>
      </c>
      <c r="C13" s="57"/>
      <c r="D13" s="371" t="s">
        <v>55</v>
      </c>
      <c r="E13" s="372"/>
      <c r="F13" s="371" t="s">
        <v>56</v>
      </c>
      <c r="G13" s="372"/>
      <c r="H13" s="55"/>
    </row>
    <row r="14" spans="1:15" ht="9" customHeight="1" x14ac:dyDescent="0.25">
      <c r="A14" s="55"/>
      <c r="B14" s="59" t="s">
        <v>58</v>
      </c>
      <c r="C14" s="60"/>
      <c r="D14" s="379"/>
      <c r="E14" s="380"/>
      <c r="F14" s="379"/>
      <c r="G14" s="380"/>
      <c r="H14" s="55"/>
    </row>
    <row r="15" spans="1:15" ht="9" customHeight="1" x14ac:dyDescent="0.25">
      <c r="A15" s="55"/>
      <c r="B15" s="61" t="s">
        <v>59</v>
      </c>
      <c r="C15" s="57"/>
      <c r="D15" s="381"/>
      <c r="E15" s="382"/>
      <c r="F15" s="381"/>
      <c r="G15" s="382"/>
      <c r="H15" s="55"/>
    </row>
    <row r="16" spans="1:15" s="65" customFormat="1" ht="9" customHeight="1" x14ac:dyDescent="0.25">
      <c r="A16" s="62"/>
      <c r="B16" s="63" t="s">
        <v>60</v>
      </c>
      <c r="C16" s="64">
        <v>477</v>
      </c>
      <c r="D16" s="375">
        <v>52.46</v>
      </c>
      <c r="E16" s="376"/>
      <c r="F16" s="375">
        <v>53.67</v>
      </c>
      <c r="G16" s="376"/>
      <c r="H16" s="62"/>
    </row>
    <row r="17" spans="1:9" ht="9" customHeight="1" x14ac:dyDescent="0.25">
      <c r="A17" s="55"/>
      <c r="B17" s="61" t="s">
        <v>61</v>
      </c>
      <c r="C17" s="66">
        <v>109</v>
      </c>
      <c r="D17" s="377">
        <v>137.65</v>
      </c>
      <c r="E17" s="378"/>
      <c r="F17" s="377">
        <v>141.41</v>
      </c>
      <c r="G17" s="378"/>
      <c r="H17" s="55"/>
    </row>
    <row r="18" spans="1:9" ht="9" customHeight="1" x14ac:dyDescent="0.25">
      <c r="A18" s="55"/>
      <c r="B18" s="61" t="s">
        <v>62</v>
      </c>
      <c r="C18" s="66">
        <v>0</v>
      </c>
      <c r="D18" s="377">
        <v>137.65</v>
      </c>
      <c r="E18" s="378"/>
      <c r="F18" s="377">
        <v>141.41</v>
      </c>
      <c r="G18" s="378"/>
      <c r="H18" s="55"/>
    </row>
    <row r="19" spans="1:9" ht="9" customHeight="1" x14ac:dyDescent="0.25">
      <c r="A19" s="55"/>
      <c r="B19" s="61" t="s">
        <v>63</v>
      </c>
      <c r="C19" s="66">
        <v>0</v>
      </c>
      <c r="D19" s="377">
        <v>137.65</v>
      </c>
      <c r="E19" s="378"/>
      <c r="F19" s="377">
        <v>141.41</v>
      </c>
      <c r="G19" s="378"/>
      <c r="H19" s="55"/>
    </row>
    <row r="20" spans="1:9" s="65" customFormat="1" ht="9" customHeight="1" x14ac:dyDescent="0.25">
      <c r="A20" s="62"/>
      <c r="B20" s="63" t="s">
        <v>64</v>
      </c>
      <c r="C20" s="64">
        <v>586</v>
      </c>
      <c r="D20" s="375">
        <v>3.08</v>
      </c>
      <c r="E20" s="376"/>
      <c r="F20" s="375">
        <v>3.16</v>
      </c>
      <c r="G20" s="376"/>
      <c r="H20" s="62"/>
    </row>
    <row r="21" spans="1:9" ht="9" customHeight="1" x14ac:dyDescent="0.25">
      <c r="A21" s="55"/>
      <c r="B21" s="61" t="s">
        <v>65</v>
      </c>
      <c r="C21" s="57"/>
      <c r="D21" s="381"/>
      <c r="E21" s="382"/>
      <c r="F21" s="381"/>
      <c r="G21" s="382"/>
      <c r="H21" s="55"/>
    </row>
    <row r="22" spans="1:9" ht="9" customHeight="1" x14ac:dyDescent="0.25">
      <c r="A22" s="55"/>
      <c r="B22" s="61" t="s">
        <v>60</v>
      </c>
      <c r="C22" s="66">
        <v>477</v>
      </c>
      <c r="D22" s="377">
        <v>808.35</v>
      </c>
      <c r="E22" s="378"/>
      <c r="F22" s="377">
        <v>827.86</v>
      </c>
      <c r="G22" s="378"/>
      <c r="H22" s="55"/>
    </row>
    <row r="23" spans="1:9" ht="9" customHeight="1" x14ac:dyDescent="0.25">
      <c r="A23" s="55"/>
      <c r="B23" s="61" t="s">
        <v>61</v>
      </c>
      <c r="C23" s="66">
        <v>109</v>
      </c>
      <c r="D23" s="383">
        <v>2105.66</v>
      </c>
      <c r="E23" s="384"/>
      <c r="F23" s="383">
        <v>2156.54</v>
      </c>
      <c r="G23" s="384"/>
      <c r="H23" s="55"/>
    </row>
    <row r="24" spans="1:9" ht="9" customHeight="1" x14ac:dyDescent="0.25">
      <c r="A24" s="55"/>
      <c r="B24" s="61" t="s">
        <v>62</v>
      </c>
      <c r="C24" s="66">
        <v>0</v>
      </c>
      <c r="D24" s="383">
        <v>2105.66</v>
      </c>
      <c r="E24" s="384"/>
      <c r="F24" s="383">
        <v>2156.54</v>
      </c>
      <c r="G24" s="384"/>
      <c r="H24" s="55"/>
    </row>
    <row r="25" spans="1:9" ht="9" customHeight="1" x14ac:dyDescent="0.25">
      <c r="A25" s="55"/>
      <c r="B25" s="61" t="s">
        <v>63</v>
      </c>
      <c r="C25" s="66">
        <v>0</v>
      </c>
      <c r="D25" s="383">
        <v>2105.66</v>
      </c>
      <c r="E25" s="384"/>
      <c r="F25" s="383">
        <v>2156.54</v>
      </c>
      <c r="G25" s="384"/>
      <c r="H25" s="55"/>
    </row>
    <row r="26" spans="1:9" ht="9" customHeight="1" x14ac:dyDescent="0.25">
      <c r="A26" s="55"/>
      <c r="B26" s="70" t="s">
        <v>66</v>
      </c>
      <c r="C26" s="60"/>
      <c r="D26" s="389">
        <f>SUM((C16*D16)+(C17*D17)+(C18*D18)+(C19*D19)+(C20*D20))*12</f>
        <v>501985.80000000005</v>
      </c>
      <c r="E26" s="390"/>
      <c r="F26" s="389">
        <f>SUM((C16*F16)+(C17*F17)+(C18*F18)+(C19*F19)+(C20*F20))*12</f>
        <v>514392.48</v>
      </c>
      <c r="G26" s="390"/>
      <c r="H26" s="55"/>
      <c r="I26" s="71"/>
    </row>
    <row r="27" spans="1:9" ht="9" customHeight="1" x14ac:dyDescent="0.25">
      <c r="A27" s="55"/>
      <c r="B27" s="70" t="s">
        <v>67</v>
      </c>
      <c r="C27" s="60"/>
      <c r="D27" s="389">
        <f>SUM((C22*D22)+(C23*D23)+(C24*D24)+(C25*D25))*12</f>
        <v>7381198.6799999997</v>
      </c>
      <c r="E27" s="390"/>
      <c r="F27" s="389">
        <f>SUM((C22*F22)+(C23*F23)+(C24*F24)+(C25*F25))*12</f>
        <v>7559424.9600000009</v>
      </c>
      <c r="G27" s="390"/>
      <c r="H27" s="55"/>
    </row>
    <row r="28" spans="1:9" ht="9" customHeight="1" x14ac:dyDescent="0.25">
      <c r="A28" s="55"/>
      <c r="B28" s="57"/>
      <c r="C28" s="57"/>
      <c r="D28" s="381"/>
      <c r="E28" s="382"/>
      <c r="F28" s="381"/>
      <c r="G28" s="382"/>
      <c r="H28" s="55"/>
    </row>
    <row r="29" spans="1:9" ht="9" customHeight="1" x14ac:dyDescent="0.25">
      <c r="A29" s="55"/>
      <c r="B29" s="59" t="s">
        <v>68</v>
      </c>
      <c r="C29" s="60"/>
      <c r="D29" s="385"/>
      <c r="E29" s="386"/>
      <c r="F29" s="379"/>
      <c r="G29" s="380"/>
      <c r="H29" s="55"/>
    </row>
    <row r="30" spans="1:9" ht="9" customHeight="1" x14ac:dyDescent="0.25">
      <c r="A30" s="55"/>
      <c r="B30" s="72" t="s">
        <v>69</v>
      </c>
      <c r="C30" s="57"/>
      <c r="D30" s="387">
        <v>40</v>
      </c>
      <c r="E30" s="388"/>
      <c r="F30" s="387">
        <v>40</v>
      </c>
      <c r="G30" s="388"/>
      <c r="H30" s="55"/>
    </row>
    <row r="31" spans="1:9" ht="9" customHeight="1" x14ac:dyDescent="0.25">
      <c r="A31" s="55"/>
      <c r="B31" s="72" t="s">
        <v>70</v>
      </c>
      <c r="C31" s="57"/>
      <c r="D31" s="387">
        <v>22</v>
      </c>
      <c r="E31" s="388"/>
      <c r="F31" s="387">
        <v>22</v>
      </c>
      <c r="G31" s="388"/>
      <c r="H31" s="55"/>
    </row>
    <row r="32" spans="1:9" ht="9" customHeight="1" x14ac:dyDescent="0.25">
      <c r="A32" s="55"/>
      <c r="B32" s="72" t="s">
        <v>71</v>
      </c>
      <c r="C32" s="57"/>
      <c r="D32" s="387">
        <v>3</v>
      </c>
      <c r="E32" s="388"/>
      <c r="F32" s="387">
        <v>3</v>
      </c>
      <c r="G32" s="393"/>
      <c r="H32" s="55"/>
    </row>
    <row r="33" spans="1:8" ht="9" customHeight="1" x14ac:dyDescent="0.25">
      <c r="A33" s="55"/>
      <c r="B33" s="61" t="s">
        <v>72</v>
      </c>
      <c r="C33" s="57"/>
      <c r="D33" s="387">
        <v>35</v>
      </c>
      <c r="E33" s="388"/>
      <c r="F33" s="67"/>
      <c r="G33" s="73">
        <v>35</v>
      </c>
      <c r="H33" s="74"/>
    </row>
    <row r="34" spans="1:8" ht="9" customHeight="1" x14ac:dyDescent="0.25">
      <c r="A34" s="55"/>
      <c r="B34" s="72" t="s">
        <v>73</v>
      </c>
      <c r="C34" s="57"/>
      <c r="D34" s="387" t="s">
        <v>74</v>
      </c>
      <c r="E34" s="388"/>
      <c r="F34" s="387" t="s">
        <v>74</v>
      </c>
      <c r="G34" s="394"/>
      <c r="H34" s="55"/>
    </row>
    <row r="35" spans="1:8" ht="9" customHeight="1" x14ac:dyDescent="0.25">
      <c r="A35" s="55"/>
      <c r="B35" s="72" t="s">
        <v>75</v>
      </c>
      <c r="C35" s="57"/>
      <c r="D35" s="387" t="s">
        <v>74</v>
      </c>
      <c r="E35" s="388"/>
      <c r="F35" s="371" t="s">
        <v>74</v>
      </c>
      <c r="G35" s="372"/>
      <c r="H35" s="55"/>
    </row>
    <row r="36" spans="1:8" ht="9" customHeight="1" x14ac:dyDescent="0.25">
      <c r="A36" s="55"/>
      <c r="B36" s="61" t="s">
        <v>76</v>
      </c>
      <c r="C36" s="57"/>
      <c r="D36" s="387">
        <v>40</v>
      </c>
      <c r="E36" s="388"/>
      <c r="F36" s="387">
        <v>40</v>
      </c>
      <c r="G36" s="388"/>
      <c r="H36" s="55"/>
    </row>
    <row r="37" spans="1:8" ht="9" customHeight="1" x14ac:dyDescent="0.25">
      <c r="A37" s="55"/>
      <c r="B37" s="391" t="s">
        <v>77</v>
      </c>
      <c r="C37" s="57"/>
      <c r="D37" s="387">
        <v>4</v>
      </c>
      <c r="E37" s="388"/>
      <c r="F37" s="387">
        <v>4</v>
      </c>
      <c r="G37" s="388"/>
      <c r="H37" s="55"/>
    </row>
    <row r="38" spans="1:8" ht="15" customHeight="1" x14ac:dyDescent="0.25">
      <c r="A38" s="55"/>
      <c r="B38" s="392"/>
      <c r="C38" s="66">
        <v>586</v>
      </c>
      <c r="D38" s="377">
        <f>SUM(D30:E37)</f>
        <v>144</v>
      </c>
      <c r="E38" s="378"/>
      <c r="F38" s="387">
        <f>SUM(F30:G37)</f>
        <v>144</v>
      </c>
      <c r="G38" s="388"/>
      <c r="H38" s="55"/>
    </row>
    <row r="39" spans="1:8" ht="8.25" customHeight="1" x14ac:dyDescent="0.25">
      <c r="A39" s="55"/>
      <c r="B39" s="57"/>
      <c r="C39" s="57"/>
      <c r="D39" s="381"/>
      <c r="E39" s="382"/>
      <c r="F39" s="381"/>
      <c r="G39" s="382"/>
      <c r="H39" s="55"/>
    </row>
    <row r="40" spans="1:8" ht="9" customHeight="1" x14ac:dyDescent="0.25">
      <c r="A40" s="55"/>
      <c r="B40" s="59" t="s">
        <v>78</v>
      </c>
      <c r="C40" s="60"/>
      <c r="D40" s="379"/>
      <c r="E40" s="380"/>
      <c r="F40" s="379"/>
      <c r="G40" s="380"/>
      <c r="H40" s="55"/>
    </row>
    <row r="41" spans="1:8" ht="9" customHeight="1" x14ac:dyDescent="0.25">
      <c r="A41" s="55"/>
      <c r="B41" s="61" t="s">
        <v>79</v>
      </c>
      <c r="C41" s="57"/>
      <c r="D41" s="383">
        <f>D26</f>
        <v>501985.80000000005</v>
      </c>
      <c r="E41" s="384"/>
      <c r="F41" s="383">
        <f>F26</f>
        <v>514392.48</v>
      </c>
      <c r="G41" s="384"/>
      <c r="H41" s="55"/>
    </row>
    <row r="42" spans="1:8" ht="9" customHeight="1" x14ac:dyDescent="0.25">
      <c r="A42" s="55"/>
      <c r="B42" s="61" t="s">
        <v>80</v>
      </c>
      <c r="C42" s="57"/>
      <c r="D42" s="383">
        <f>SUM((C38*D38)*12)</f>
        <v>1012608</v>
      </c>
      <c r="E42" s="384"/>
      <c r="F42" s="383">
        <f>SUM((C38*F38)*12)</f>
        <v>1012608</v>
      </c>
      <c r="G42" s="384"/>
      <c r="H42" s="55"/>
    </row>
    <row r="43" spans="1:8" ht="9" customHeight="1" x14ac:dyDescent="0.25">
      <c r="A43" s="55"/>
      <c r="B43" s="61" t="s">
        <v>81</v>
      </c>
      <c r="C43" s="57"/>
      <c r="D43" s="383">
        <f>D27</f>
        <v>7381198.6799999997</v>
      </c>
      <c r="E43" s="384"/>
      <c r="F43" s="383">
        <f>F27</f>
        <v>7559424.9600000009</v>
      </c>
      <c r="G43" s="384"/>
      <c r="H43" s="55"/>
    </row>
    <row r="44" spans="1:8" ht="9" customHeight="1" x14ac:dyDescent="0.25">
      <c r="A44" s="55"/>
      <c r="B44" s="61"/>
      <c r="C44" s="57"/>
      <c r="D44" s="68"/>
      <c r="E44" s="69"/>
      <c r="F44" s="68"/>
      <c r="G44" s="69"/>
      <c r="H44" s="55"/>
    </row>
    <row r="45" spans="1:8" ht="9" customHeight="1" x14ac:dyDescent="0.25">
      <c r="A45" s="55"/>
      <c r="B45" s="75" t="s">
        <v>82</v>
      </c>
      <c r="C45" s="76"/>
      <c r="D45" s="397">
        <f>SUM(D43+D41+D42)</f>
        <v>8895792.4800000004</v>
      </c>
      <c r="E45" s="398"/>
      <c r="F45" s="395">
        <f>SUM((F43/1.25)*1.25)+F41+F42</f>
        <v>9086425.4400000013</v>
      </c>
      <c r="G45" s="396"/>
      <c r="H45" s="55"/>
    </row>
    <row r="46" spans="1:8" ht="9" customHeight="1" x14ac:dyDescent="0.25">
      <c r="A46" s="55"/>
      <c r="B46" s="75" t="s">
        <v>83</v>
      </c>
      <c r="C46" s="76"/>
      <c r="D46" s="395">
        <f>SUM((D43/1.25)*1.2)+D41+D42</f>
        <v>8600544.5328000002</v>
      </c>
      <c r="E46" s="396"/>
      <c r="F46" s="395">
        <f>SUM((F43/1.25)*1.2)+F41+F42</f>
        <v>8784048.4416000005</v>
      </c>
      <c r="G46" s="396"/>
      <c r="H46" s="55"/>
    </row>
    <row r="47" spans="1:8" ht="9" customHeight="1" x14ac:dyDescent="0.25">
      <c r="A47" s="55"/>
      <c r="B47" s="75" t="s">
        <v>84</v>
      </c>
      <c r="C47" s="76"/>
      <c r="D47" s="395">
        <f>SUM((D43/1.25)*1.1)+D41+D42</f>
        <v>8010048.6384000005</v>
      </c>
      <c r="E47" s="396"/>
      <c r="F47" s="395">
        <f>SUM((F43/1.25)*1.1)+F41+F42</f>
        <v>8179294.4448000006</v>
      </c>
      <c r="G47" s="396"/>
      <c r="H47" s="55"/>
    </row>
    <row r="48" spans="1:8" ht="9" customHeight="1" x14ac:dyDescent="0.25">
      <c r="A48" s="55"/>
      <c r="B48" s="75" t="s">
        <v>85</v>
      </c>
      <c r="C48" s="76"/>
      <c r="D48" s="395">
        <f>SUM((D43/1.25)*1)+D41+D42</f>
        <v>7419552.7439999999</v>
      </c>
      <c r="E48" s="396"/>
      <c r="F48" s="395">
        <f>SUM((F43/1.25)*1)+F41+F42</f>
        <v>7574540.4480000008</v>
      </c>
      <c r="G48" s="396"/>
      <c r="H48" s="55"/>
    </row>
    <row r="49" spans="1:14" ht="9" customHeight="1" x14ac:dyDescent="0.25">
      <c r="A49" s="55"/>
      <c r="B49" s="75" t="s">
        <v>86</v>
      </c>
      <c r="C49" s="76"/>
      <c r="D49" s="395">
        <f>SUM((D43/1.25)*0.9)+D41+D42</f>
        <v>6829056.8496000003</v>
      </c>
      <c r="E49" s="396"/>
      <c r="F49" s="395">
        <f>SUM((F43/1.25)*0.9)+F41+F42</f>
        <v>6969786.4512000009</v>
      </c>
      <c r="G49" s="396"/>
      <c r="H49" s="55"/>
    </row>
    <row r="50" spans="1:14" ht="9" customHeight="1" x14ac:dyDescent="0.25">
      <c r="A50" s="55"/>
      <c r="B50" s="77" t="s">
        <v>87</v>
      </c>
      <c r="C50" s="78"/>
      <c r="D50" s="395">
        <f>SUM((D43/1.25)*0.8)+D41+D42</f>
        <v>6238560.9551999997</v>
      </c>
      <c r="E50" s="396"/>
      <c r="F50" s="395">
        <f>SUM((F43/1.25)*0.8)+F41+F42</f>
        <v>6365032.4544000011</v>
      </c>
      <c r="G50" s="396"/>
      <c r="H50" s="55"/>
    </row>
    <row r="51" spans="1:14" ht="9" customHeight="1" x14ac:dyDescent="0.25">
      <c r="A51" s="55"/>
      <c r="B51" s="79" t="s">
        <v>88</v>
      </c>
      <c r="C51" s="80"/>
      <c r="D51" s="401">
        <f>SUM((D43/1.25)*0.75)+D41+D42</f>
        <v>5943313.0080000004</v>
      </c>
      <c r="E51" s="402"/>
      <c r="F51" s="401">
        <f>SUM((F43/1.25)*0.75)+F41+F42</f>
        <v>6062655.4560000002</v>
      </c>
      <c r="G51" s="402"/>
      <c r="H51" s="399" t="s">
        <v>89</v>
      </c>
      <c r="I51" s="400"/>
    </row>
    <row r="52" spans="1:14" ht="9" customHeight="1" x14ac:dyDescent="0.25">
      <c r="A52" s="55"/>
      <c r="B52" s="79" t="s">
        <v>90</v>
      </c>
      <c r="C52" s="80"/>
      <c r="D52" s="401">
        <f>SUM((D43/1.25)*0.7)+D41+D42</f>
        <v>5648065.0608000001</v>
      </c>
      <c r="E52" s="402"/>
      <c r="F52" s="401">
        <f>SUM((F43/1.25)*0.7)+F41+F42</f>
        <v>5760278.4575999994</v>
      </c>
      <c r="G52" s="402"/>
      <c r="H52" s="399" t="s">
        <v>89</v>
      </c>
      <c r="I52" s="400"/>
    </row>
    <row r="53" spans="1:14" ht="9" customHeight="1" x14ac:dyDescent="0.25">
      <c r="A53" s="55"/>
      <c r="B53" s="77" t="s">
        <v>91</v>
      </c>
      <c r="C53" s="78"/>
      <c r="D53" s="395">
        <f>SUM((D43/1.25)*0.6)+D41+D42</f>
        <v>5057569.1664000005</v>
      </c>
      <c r="E53" s="396"/>
      <c r="F53" s="395">
        <f>SUM((F43/1.25)*0.6)+F41+F42</f>
        <v>5155524.4607999995</v>
      </c>
      <c r="G53" s="396"/>
    </row>
    <row r="54" spans="1:14" ht="9" customHeight="1" x14ac:dyDescent="0.25">
      <c r="A54" s="55"/>
      <c r="B54" s="77" t="s">
        <v>92</v>
      </c>
      <c r="C54" s="78"/>
      <c r="D54" s="395">
        <f>SUM((D43/1.25)*0.5)+D41+D42</f>
        <v>4467073.2719999999</v>
      </c>
      <c r="E54" s="396"/>
      <c r="F54" s="395">
        <f>SUM((F43/1.25)*0.5)+F41+F42</f>
        <v>4550770.4639999997</v>
      </c>
      <c r="G54" s="396"/>
    </row>
    <row r="55" spans="1:14" ht="9" customHeight="1" x14ac:dyDescent="0.25">
      <c r="A55" s="55"/>
      <c r="B55" s="79" t="s">
        <v>93</v>
      </c>
      <c r="C55" s="80"/>
      <c r="D55" s="401">
        <f>SUM((D43/1.25)*0.4)+D41+D42</f>
        <v>3876577.3776000002</v>
      </c>
      <c r="E55" s="402"/>
      <c r="F55" s="401">
        <f>SUM((F43/1.25)*0.4)+F41+F42</f>
        <v>3946016.4672000003</v>
      </c>
      <c r="G55" s="402"/>
      <c r="H55" s="399" t="s">
        <v>94</v>
      </c>
      <c r="I55" s="400"/>
    </row>
    <row r="56" spans="1:14" ht="9" customHeight="1" x14ac:dyDescent="0.25">
      <c r="A56" s="55"/>
      <c r="B56" s="77" t="s">
        <v>95</v>
      </c>
      <c r="C56" s="78"/>
      <c r="D56" s="395">
        <f>SUM((D43/1.25)*0.3)+D41+D42</f>
        <v>3286081.4832000001</v>
      </c>
      <c r="E56" s="396"/>
      <c r="F56" s="395">
        <f>SUM((F43/1.25)*0.3)+F41+F42</f>
        <v>3341262.4704</v>
      </c>
      <c r="G56" s="396"/>
    </row>
    <row r="57" spans="1:14" ht="9" customHeight="1" x14ac:dyDescent="0.25">
      <c r="A57" s="55"/>
      <c r="B57" s="77" t="s">
        <v>96</v>
      </c>
      <c r="C57" s="78"/>
      <c r="D57" s="395">
        <f>SUM((D43/1.25)*0.2)+D41+D42</f>
        <v>2695585.5888</v>
      </c>
      <c r="E57" s="396"/>
      <c r="F57" s="395">
        <f>SUM((F43/1.25)*0.2)+F41+F42</f>
        <v>2736508.4736000001</v>
      </c>
      <c r="G57" s="396"/>
    </row>
    <row r="58" spans="1:14" ht="9" customHeight="1" x14ac:dyDescent="0.25">
      <c r="A58" s="55"/>
      <c r="B58" s="77" t="s">
        <v>97</v>
      </c>
      <c r="C58" s="78"/>
      <c r="D58" s="395">
        <f>SUM((D43/1.25)*0.1)+D41+D42</f>
        <v>2105089.6943999999</v>
      </c>
      <c r="E58" s="396"/>
      <c r="F58" s="395">
        <f>SUM((F43/1.25)*0.1)+F41+F42</f>
        <v>2131754.4768000003</v>
      </c>
      <c r="G58" s="396"/>
    </row>
    <row r="59" spans="1:14" ht="9" customHeight="1" x14ac:dyDescent="0.25">
      <c r="A59" s="55"/>
      <c r="B59" s="61"/>
      <c r="C59" s="57"/>
      <c r="D59" s="68"/>
      <c r="E59" s="69"/>
      <c r="F59" s="68"/>
      <c r="G59" s="69"/>
    </row>
    <row r="60" spans="1:14" ht="0.95" customHeight="1" x14ac:dyDescent="0.25"/>
    <row r="61" spans="1:14" ht="85.5" customHeight="1" x14ac:dyDescent="0.25">
      <c r="A61" s="403" t="s">
        <v>98</v>
      </c>
      <c r="B61" s="403"/>
      <c r="C61" s="403"/>
      <c r="D61" s="403"/>
      <c r="E61" s="403"/>
      <c r="F61" s="403"/>
      <c r="G61" s="403"/>
      <c r="J61" s="81"/>
      <c r="K61" s="81"/>
      <c r="M61" s="404"/>
      <c r="N61" s="404"/>
    </row>
    <row r="62" spans="1:14" ht="14.1" customHeight="1" x14ac:dyDescent="0.25">
      <c r="A62" s="407" t="s">
        <v>99</v>
      </c>
      <c r="B62" s="407"/>
      <c r="C62" s="407"/>
      <c r="D62" s="407"/>
      <c r="E62" s="280"/>
      <c r="F62" s="280"/>
      <c r="G62" s="408" t="s">
        <v>100</v>
      </c>
      <c r="H62" s="407"/>
      <c r="I62" s="407"/>
      <c r="J62" s="280"/>
      <c r="K62" s="280"/>
    </row>
    <row r="63" spans="1:14" ht="14.1" customHeight="1" x14ac:dyDescent="0.25">
      <c r="A63" s="409" t="s">
        <v>101</v>
      </c>
      <c r="B63" s="409"/>
      <c r="C63" s="409"/>
      <c r="D63" s="409"/>
      <c r="E63" s="280"/>
      <c r="F63" s="280"/>
      <c r="G63" s="410" t="s">
        <v>102</v>
      </c>
      <c r="H63" s="409"/>
      <c r="I63" s="409"/>
      <c r="J63" s="280"/>
      <c r="K63" s="280"/>
    </row>
    <row r="64" spans="1:14" ht="14.1" customHeight="1" x14ac:dyDescent="0.25">
      <c r="A64" s="405" t="s">
        <v>103</v>
      </c>
      <c r="B64" s="405"/>
      <c r="C64" s="405"/>
      <c r="D64" s="405"/>
      <c r="E64" s="280"/>
      <c r="F64" s="280"/>
      <c r="G64" s="406" t="s">
        <v>104</v>
      </c>
      <c r="H64" s="406"/>
      <c r="I64" s="406"/>
      <c r="J64" s="280"/>
      <c r="K64" s="280"/>
    </row>
    <row r="65" spans="1:11" ht="14.1" customHeight="1" x14ac:dyDescent="0.25">
      <c r="A65" s="405" t="s">
        <v>105</v>
      </c>
      <c r="B65" s="405"/>
      <c r="C65" s="405"/>
      <c r="D65" s="405"/>
      <c r="E65" s="280"/>
      <c r="F65" s="280"/>
      <c r="G65" s="280"/>
      <c r="H65" s="280"/>
      <c r="I65" s="280"/>
      <c r="J65" s="280"/>
      <c r="K65" s="280"/>
    </row>
    <row r="66" spans="1:11" ht="14.1" customHeight="1" x14ac:dyDescent="0.25">
      <c r="A66" s="411" t="s">
        <v>106</v>
      </c>
      <c r="B66" s="411"/>
      <c r="C66" s="411"/>
      <c r="D66" s="411"/>
      <c r="E66" s="280"/>
      <c r="F66" s="280"/>
      <c r="G66" s="413" t="s">
        <v>107</v>
      </c>
      <c r="H66" s="414"/>
      <c r="I66" s="414"/>
      <c r="J66" s="280"/>
      <c r="K66" s="280"/>
    </row>
    <row r="67" spans="1:11" ht="14.1" customHeight="1" x14ac:dyDescent="0.25">
      <c r="A67" s="412"/>
      <c r="B67" s="412"/>
      <c r="C67" s="412"/>
      <c r="D67" s="412"/>
      <c r="E67" s="280"/>
      <c r="F67" s="280"/>
      <c r="G67" s="410" t="s">
        <v>108</v>
      </c>
      <c r="H67" s="409"/>
      <c r="I67" s="409"/>
      <c r="J67" s="280"/>
      <c r="K67" s="280"/>
    </row>
    <row r="68" spans="1:11" ht="14.1" customHeight="1" x14ac:dyDescent="0.25">
      <c r="A68" s="405" t="s">
        <v>109</v>
      </c>
      <c r="B68" s="405"/>
      <c r="C68" s="405"/>
      <c r="D68" s="405"/>
      <c r="E68" s="280"/>
      <c r="F68" s="280"/>
      <c r="G68" s="405" t="s">
        <v>110</v>
      </c>
      <c r="H68" s="405"/>
      <c r="I68" s="405"/>
      <c r="J68" s="280"/>
      <c r="K68" s="280"/>
    </row>
    <row r="69" spans="1:11" ht="15" customHeight="1" x14ac:dyDescent="0.25">
      <c r="A69" s="405" t="s">
        <v>111</v>
      </c>
      <c r="B69" s="405"/>
      <c r="C69" s="405"/>
      <c r="D69" s="405"/>
      <c r="E69" s="280"/>
      <c r="F69" s="280"/>
      <c r="G69" s="406" t="s">
        <v>112</v>
      </c>
      <c r="H69" s="406"/>
      <c r="I69" s="406"/>
      <c r="J69" s="280"/>
      <c r="K69" s="280"/>
    </row>
    <row r="70" spans="1:11" ht="12.95" customHeight="1" x14ac:dyDescent="0.25">
      <c r="A70" s="405" t="s">
        <v>113</v>
      </c>
      <c r="B70" s="405"/>
      <c r="C70" s="405"/>
      <c r="D70" s="405"/>
      <c r="E70" s="280"/>
      <c r="F70" s="280"/>
      <c r="G70" s="280"/>
      <c r="H70" s="280"/>
      <c r="I70" s="280"/>
      <c r="J70" s="280"/>
      <c r="K70" s="280"/>
    </row>
    <row r="71" spans="1:11" ht="14.1" customHeight="1" x14ac:dyDescent="0.25">
      <c r="A71" s="411" t="s">
        <v>114</v>
      </c>
      <c r="B71" s="411"/>
      <c r="C71" s="411"/>
      <c r="D71" s="411"/>
      <c r="E71" s="280"/>
      <c r="F71" s="280"/>
      <c r="G71" s="415" t="s">
        <v>115</v>
      </c>
      <c r="H71" s="416"/>
      <c r="I71" s="416"/>
      <c r="J71" s="280"/>
      <c r="K71" s="280"/>
    </row>
    <row r="72" spans="1:11" ht="14.1" customHeight="1" x14ac:dyDescent="0.25">
      <c r="A72" s="412"/>
      <c r="B72" s="412"/>
      <c r="C72" s="412"/>
      <c r="D72" s="412"/>
      <c r="E72" s="280"/>
      <c r="F72" s="280"/>
      <c r="G72" s="410" t="s">
        <v>116</v>
      </c>
      <c r="H72" s="409"/>
      <c r="I72" s="409"/>
      <c r="J72" s="280"/>
      <c r="K72" s="280"/>
    </row>
    <row r="73" spans="1:11" ht="14.1" customHeight="1" x14ac:dyDescent="0.25">
      <c r="A73" s="405" t="s">
        <v>117</v>
      </c>
      <c r="B73" s="405"/>
      <c r="C73" s="405"/>
      <c r="D73" s="405"/>
      <c r="E73" s="280"/>
      <c r="F73" s="280"/>
      <c r="G73" s="405" t="s">
        <v>118</v>
      </c>
      <c r="H73" s="405"/>
      <c r="I73" s="405"/>
      <c r="J73" s="280"/>
      <c r="K73" s="280"/>
    </row>
    <row r="74" spans="1:11" ht="15" customHeight="1" x14ac:dyDescent="0.25">
      <c r="A74" s="406" t="s">
        <v>101</v>
      </c>
      <c r="B74" s="406"/>
      <c r="C74" s="406"/>
      <c r="D74" s="406"/>
      <c r="E74" s="280"/>
      <c r="F74" s="280"/>
      <c r="G74" s="405" t="s">
        <v>119</v>
      </c>
      <c r="H74" s="405"/>
      <c r="I74" s="405"/>
      <c r="J74" s="280"/>
      <c r="K74" s="280"/>
    </row>
    <row r="75" spans="1:11" ht="12.95" customHeight="1" x14ac:dyDescent="0.25">
      <c r="A75" s="280"/>
      <c r="B75" s="280"/>
      <c r="C75" s="280"/>
      <c r="D75" s="280"/>
      <c r="E75" s="280"/>
      <c r="F75" s="280"/>
      <c r="G75" s="405" t="s">
        <v>120</v>
      </c>
      <c r="H75" s="405"/>
      <c r="I75" s="405"/>
      <c r="J75" s="280"/>
      <c r="K75" s="280"/>
    </row>
    <row r="76" spans="1:11" ht="14.1" customHeight="1" x14ac:dyDescent="0.25">
      <c r="A76" s="407" t="s">
        <v>121</v>
      </c>
      <c r="B76" s="407"/>
      <c r="C76" s="407"/>
      <c r="D76" s="407"/>
      <c r="E76" s="280"/>
      <c r="F76" s="280"/>
      <c r="G76" s="405" t="s">
        <v>122</v>
      </c>
      <c r="H76" s="405"/>
      <c r="I76" s="405"/>
      <c r="J76" s="280"/>
      <c r="K76" s="280"/>
    </row>
    <row r="77" spans="1:11" ht="15" customHeight="1" x14ac:dyDescent="0.25">
      <c r="A77" s="409" t="s">
        <v>123</v>
      </c>
      <c r="B77" s="409"/>
      <c r="C77" s="409"/>
      <c r="D77" s="409"/>
      <c r="E77" s="280"/>
      <c r="F77" s="280"/>
      <c r="G77" s="406" t="s">
        <v>124</v>
      </c>
      <c r="H77" s="406"/>
      <c r="I77" s="406"/>
      <c r="J77" s="280"/>
      <c r="K77" s="280"/>
    </row>
    <row r="78" spans="1:11" ht="12.95" customHeight="1" x14ac:dyDescent="0.25">
      <c r="A78" s="405" t="s">
        <v>125</v>
      </c>
      <c r="B78" s="405"/>
      <c r="C78" s="405"/>
      <c r="D78" s="405"/>
      <c r="E78" s="280"/>
      <c r="F78" s="280"/>
      <c r="G78" s="280"/>
      <c r="H78" s="280"/>
      <c r="I78" s="280"/>
      <c r="J78" s="280"/>
      <c r="K78" s="280"/>
    </row>
    <row r="79" spans="1:11" ht="14.1" customHeight="1" x14ac:dyDescent="0.25">
      <c r="A79" s="405" t="s">
        <v>126</v>
      </c>
      <c r="B79" s="405"/>
      <c r="C79" s="405"/>
      <c r="D79" s="405"/>
      <c r="E79" s="280"/>
      <c r="F79" s="280"/>
      <c r="G79" s="280"/>
      <c r="H79" s="280"/>
      <c r="I79" s="280"/>
      <c r="J79" s="280"/>
      <c r="K79" s="280"/>
    </row>
    <row r="80" spans="1:11" ht="14.1" customHeight="1" x14ac:dyDescent="0.25">
      <c r="A80" s="405" t="s">
        <v>127</v>
      </c>
      <c r="B80" s="405"/>
      <c r="C80" s="405"/>
      <c r="D80" s="405"/>
      <c r="E80" s="280"/>
      <c r="F80" s="280"/>
      <c r="G80" s="280"/>
      <c r="H80" s="280"/>
      <c r="I80" s="280"/>
      <c r="J80" s="280"/>
      <c r="K80" s="280"/>
    </row>
    <row r="81" spans="1:12" ht="14.1" customHeight="1" x14ac:dyDescent="0.25">
      <c r="A81" s="405" t="s">
        <v>128</v>
      </c>
      <c r="B81" s="405"/>
      <c r="C81" s="405"/>
      <c r="D81" s="405"/>
      <c r="E81" s="280"/>
      <c r="F81" s="280"/>
      <c r="G81" s="280"/>
      <c r="H81" s="280"/>
      <c r="I81" s="280"/>
      <c r="J81" s="280"/>
      <c r="K81" s="280"/>
    </row>
    <row r="82" spans="1:12" ht="15.2" customHeight="1" x14ac:dyDescent="0.25">
      <c r="A82" s="406" t="s">
        <v>129</v>
      </c>
      <c r="B82" s="406"/>
      <c r="C82" s="406"/>
      <c r="D82" s="406"/>
      <c r="E82" s="280"/>
      <c r="F82" s="280"/>
      <c r="G82" s="280"/>
      <c r="H82" s="280"/>
      <c r="I82" s="280"/>
      <c r="J82" s="280"/>
      <c r="K82" s="280"/>
    </row>
    <row r="83" spans="1:12" ht="63" customHeight="1" x14ac:dyDescent="0.25">
      <c r="A83" s="417" t="s">
        <v>130</v>
      </c>
      <c r="B83" s="417"/>
      <c r="C83" s="417"/>
      <c r="D83" s="417"/>
      <c r="E83" s="417"/>
      <c r="F83" s="417"/>
      <c r="G83" s="417"/>
      <c r="H83" s="417"/>
      <c r="I83" s="417"/>
      <c r="J83" s="417"/>
      <c r="K83" s="417"/>
      <c r="L83" s="417"/>
    </row>
    <row r="84" spans="1:12" ht="402.6" customHeight="1" x14ac:dyDescent="0.25">
      <c r="A84" s="272" t="s">
        <v>131</v>
      </c>
      <c r="B84" s="272"/>
      <c r="C84" s="272"/>
      <c r="D84" s="272"/>
      <c r="E84" s="272"/>
      <c r="F84" s="272"/>
      <c r="G84" s="272"/>
      <c r="H84" s="272"/>
      <c r="I84" s="272"/>
      <c r="J84" s="272"/>
      <c r="K84" s="272"/>
      <c r="L84" s="272"/>
    </row>
  </sheetData>
  <mergeCells count="198">
    <mergeCell ref="A83:L83"/>
    <mergeCell ref="A84:L84"/>
    <mergeCell ref="A81:D81"/>
    <mergeCell ref="E81:F81"/>
    <mergeCell ref="G81:I81"/>
    <mergeCell ref="J81:K81"/>
    <mergeCell ref="A82:D82"/>
    <mergeCell ref="E82:F82"/>
    <mergeCell ref="G82:I82"/>
    <mergeCell ref="J82:K82"/>
    <mergeCell ref="A79:D79"/>
    <mergeCell ref="E79:F79"/>
    <mergeCell ref="G79:I79"/>
    <mergeCell ref="J79:K79"/>
    <mergeCell ref="A80:D80"/>
    <mergeCell ref="E80:F80"/>
    <mergeCell ref="G80:I80"/>
    <mergeCell ref="J80:K80"/>
    <mergeCell ref="A77:D77"/>
    <mergeCell ref="E77:F77"/>
    <mergeCell ref="G77:I77"/>
    <mergeCell ref="J77:K77"/>
    <mergeCell ref="A78:D78"/>
    <mergeCell ref="E78:F78"/>
    <mergeCell ref="G78:I78"/>
    <mergeCell ref="J78:K78"/>
    <mergeCell ref="A75:D75"/>
    <mergeCell ref="E75:F75"/>
    <mergeCell ref="G75:I75"/>
    <mergeCell ref="J75:K75"/>
    <mergeCell ref="A76:D76"/>
    <mergeCell ref="E76:F76"/>
    <mergeCell ref="G76:I76"/>
    <mergeCell ref="J76:K76"/>
    <mergeCell ref="J72:K72"/>
    <mergeCell ref="A73:D73"/>
    <mergeCell ref="E73:F73"/>
    <mergeCell ref="G73:I73"/>
    <mergeCell ref="J73:K73"/>
    <mergeCell ref="A74:D74"/>
    <mergeCell ref="E74:F74"/>
    <mergeCell ref="G74:I74"/>
    <mergeCell ref="J74:K74"/>
    <mergeCell ref="A70:D70"/>
    <mergeCell ref="E70:F70"/>
    <mergeCell ref="G70:I70"/>
    <mergeCell ref="J70:K70"/>
    <mergeCell ref="A71:D72"/>
    <mergeCell ref="E71:F71"/>
    <mergeCell ref="G71:I71"/>
    <mergeCell ref="J71:K71"/>
    <mergeCell ref="E72:F72"/>
    <mergeCell ref="G72:I72"/>
    <mergeCell ref="A68:D68"/>
    <mergeCell ref="E68:F68"/>
    <mergeCell ref="G68:I68"/>
    <mergeCell ref="J68:K68"/>
    <mergeCell ref="A69:D69"/>
    <mergeCell ref="E69:F69"/>
    <mergeCell ref="G69:I69"/>
    <mergeCell ref="J69:K69"/>
    <mergeCell ref="A66:D67"/>
    <mergeCell ref="E66:F66"/>
    <mergeCell ref="G66:I66"/>
    <mergeCell ref="J66:K66"/>
    <mergeCell ref="E67:F67"/>
    <mergeCell ref="G67:I67"/>
    <mergeCell ref="J67:K67"/>
    <mergeCell ref="A64:D64"/>
    <mergeCell ref="E64:F64"/>
    <mergeCell ref="G64:I64"/>
    <mergeCell ref="J64:K64"/>
    <mergeCell ref="A65:D65"/>
    <mergeCell ref="E65:F65"/>
    <mergeCell ref="G65:I65"/>
    <mergeCell ref="J65:K65"/>
    <mergeCell ref="A62:D62"/>
    <mergeCell ref="E62:F62"/>
    <mergeCell ref="G62:I62"/>
    <mergeCell ref="J62:K62"/>
    <mergeCell ref="A63:D63"/>
    <mergeCell ref="E63:F63"/>
    <mergeCell ref="G63:I63"/>
    <mergeCell ref="J63:K63"/>
    <mergeCell ref="D57:E57"/>
    <mergeCell ref="F57:G57"/>
    <mergeCell ref="D58:E58"/>
    <mergeCell ref="F58:G58"/>
    <mergeCell ref="A61:G61"/>
    <mergeCell ref="M61:N61"/>
    <mergeCell ref="D54:E54"/>
    <mergeCell ref="F54:G54"/>
    <mergeCell ref="D55:E55"/>
    <mergeCell ref="F55:G55"/>
    <mergeCell ref="H55:I55"/>
    <mergeCell ref="D56:E56"/>
    <mergeCell ref="F56:G56"/>
    <mergeCell ref="H51:I51"/>
    <mergeCell ref="D52:E52"/>
    <mergeCell ref="F52:G52"/>
    <mergeCell ref="H52:I52"/>
    <mergeCell ref="D53:E53"/>
    <mergeCell ref="F53:G53"/>
    <mergeCell ref="D49:E49"/>
    <mergeCell ref="F49:G49"/>
    <mergeCell ref="D50:E50"/>
    <mergeCell ref="F50:G50"/>
    <mergeCell ref="D51:E51"/>
    <mergeCell ref="F51:G51"/>
    <mergeCell ref="D46:E46"/>
    <mergeCell ref="F46:G46"/>
    <mergeCell ref="D47:E47"/>
    <mergeCell ref="F47:G47"/>
    <mergeCell ref="D48:E48"/>
    <mergeCell ref="F48:G48"/>
    <mergeCell ref="D42:E42"/>
    <mergeCell ref="F42:G42"/>
    <mergeCell ref="D43:E43"/>
    <mergeCell ref="F43:G43"/>
    <mergeCell ref="D45:E45"/>
    <mergeCell ref="F45:G45"/>
    <mergeCell ref="D39:E39"/>
    <mergeCell ref="F39:G39"/>
    <mergeCell ref="D40:E40"/>
    <mergeCell ref="F40:G40"/>
    <mergeCell ref="D41:E41"/>
    <mergeCell ref="F41:G41"/>
    <mergeCell ref="D35:E35"/>
    <mergeCell ref="F35:G35"/>
    <mergeCell ref="D36:E36"/>
    <mergeCell ref="F36:G36"/>
    <mergeCell ref="B37:B38"/>
    <mergeCell ref="D37:E37"/>
    <mergeCell ref="F37:G37"/>
    <mergeCell ref="D38:E38"/>
    <mergeCell ref="F38:G38"/>
    <mergeCell ref="D31:E31"/>
    <mergeCell ref="F31:G31"/>
    <mergeCell ref="D32:E32"/>
    <mergeCell ref="F32:G32"/>
    <mergeCell ref="D33:E33"/>
    <mergeCell ref="D34:E34"/>
    <mergeCell ref="F34:G34"/>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19:E19"/>
    <mergeCell ref="F19:G19"/>
    <mergeCell ref="D20:E20"/>
    <mergeCell ref="F20:G20"/>
    <mergeCell ref="D21:E21"/>
    <mergeCell ref="F21:G21"/>
    <mergeCell ref="D16:E16"/>
    <mergeCell ref="F16:G16"/>
    <mergeCell ref="D17:E17"/>
    <mergeCell ref="F17:G17"/>
    <mergeCell ref="D18:E18"/>
    <mergeCell ref="F18:G18"/>
    <mergeCell ref="D13:E13"/>
    <mergeCell ref="F13:G13"/>
    <mergeCell ref="D14:E14"/>
    <mergeCell ref="F14:G14"/>
    <mergeCell ref="D15:E15"/>
    <mergeCell ref="F15:G15"/>
    <mergeCell ref="D11:E11"/>
    <mergeCell ref="F11:G11"/>
    <mergeCell ref="D12:E12"/>
    <mergeCell ref="F12:G12"/>
    <mergeCell ref="D7:E7"/>
    <mergeCell ref="F7:G7"/>
    <mergeCell ref="D8:E8"/>
    <mergeCell ref="F8:G8"/>
    <mergeCell ref="D9:E9"/>
    <mergeCell ref="F9:G9"/>
    <mergeCell ref="A1:J2"/>
    <mergeCell ref="A3:J3"/>
    <mergeCell ref="A4:J4"/>
    <mergeCell ref="D5:E5"/>
    <mergeCell ref="F5:G5"/>
    <mergeCell ref="D6:E6"/>
    <mergeCell ref="F6:G6"/>
    <mergeCell ref="D10:E10"/>
    <mergeCell ref="F10:G10"/>
  </mergeCells>
  <hyperlinks>
    <hyperlink ref="A3" r:id="rId1" display="mailto:info@parasolhealth.com" xr:uid="{3CCA26A1-F2A3-4813-8A1F-FBB0E908A513}"/>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645F-91FB-43F3-8561-35440A608C26}">
  <dimension ref="A1:K271"/>
  <sheetViews>
    <sheetView topLeftCell="A9" workbookViewId="0">
      <selection activeCell="E34" sqref="E34"/>
    </sheetView>
  </sheetViews>
  <sheetFormatPr defaultColWidth="9.140625" defaultRowHeight="13.5" x14ac:dyDescent="0.25"/>
  <cols>
    <col min="1" max="1" width="25.28515625" style="229" customWidth="1"/>
    <col min="2" max="2" width="10.42578125" style="229" customWidth="1"/>
    <col min="3" max="3" width="7.7109375" style="229" customWidth="1"/>
    <col min="4" max="4" width="29.28515625" style="229" customWidth="1"/>
    <col min="5" max="5" width="31" style="229" customWidth="1"/>
    <col min="6" max="6" width="7.7109375" style="229" customWidth="1"/>
    <col min="7" max="7" width="28" style="229" customWidth="1"/>
    <col min="8" max="8" width="32.42578125" style="229" customWidth="1"/>
    <col min="9" max="9" width="7.7109375" style="229" customWidth="1"/>
    <col min="10" max="10" width="29.5703125" style="229" customWidth="1"/>
    <col min="11" max="11" width="32.140625" style="229" customWidth="1"/>
    <col min="12" max="16384" width="9.140625" style="229"/>
  </cols>
  <sheetData>
    <row r="1" spans="1:11" s="85" customFormat="1" ht="30" customHeight="1" x14ac:dyDescent="0.4">
      <c r="C1" s="422" t="e" vm="1">
        <v>#VALUE!</v>
      </c>
      <c r="D1" s="422"/>
      <c r="E1" s="422"/>
      <c r="F1" s="422"/>
      <c r="G1" s="422"/>
      <c r="H1" s="422"/>
      <c r="I1" s="422"/>
      <c r="J1" s="422"/>
      <c r="K1" s="422"/>
    </row>
    <row r="2" spans="1:11" s="85" customFormat="1" ht="32.1" customHeight="1" x14ac:dyDescent="0.4">
      <c r="C2" s="418" t="s">
        <v>171</v>
      </c>
      <c r="D2" s="418"/>
      <c r="E2" s="418"/>
      <c r="F2" s="418"/>
      <c r="G2" s="418"/>
      <c r="H2" s="418"/>
      <c r="I2" s="418"/>
      <c r="J2" s="418"/>
      <c r="K2" s="418"/>
    </row>
    <row r="3" spans="1:11" s="91" customFormat="1" ht="18" customHeight="1" thickBot="1" x14ac:dyDescent="0.3">
      <c r="A3" s="420">
        <v>45200</v>
      </c>
      <c r="B3" s="421"/>
      <c r="C3" s="419" t="s">
        <v>39</v>
      </c>
      <c r="D3" s="419"/>
      <c r="E3" s="419"/>
      <c r="F3" s="419"/>
      <c r="G3" s="419"/>
      <c r="H3" s="419"/>
      <c r="I3" s="419"/>
      <c r="J3" s="419"/>
      <c r="K3" s="419"/>
    </row>
    <row r="4" spans="1:11" s="91" customFormat="1" ht="49.5" customHeight="1" x14ac:dyDescent="0.25">
      <c r="A4" s="420"/>
      <c r="B4" s="421"/>
      <c r="C4" s="86"/>
      <c r="D4" s="87" t="s">
        <v>255</v>
      </c>
      <c r="E4" s="94" t="s">
        <v>256</v>
      </c>
      <c r="F4" s="88"/>
      <c r="G4" s="89" t="s">
        <v>255</v>
      </c>
      <c r="H4" s="94" t="s">
        <v>256</v>
      </c>
      <c r="I4" s="90"/>
      <c r="J4" s="87" t="s">
        <v>255</v>
      </c>
      <c r="K4" s="94" t="s">
        <v>256</v>
      </c>
    </row>
    <row r="5" spans="1:11" s="91" customFormat="1" ht="18" customHeight="1" x14ac:dyDescent="0.25">
      <c r="A5" s="420"/>
      <c r="B5" s="421"/>
      <c r="C5" s="92"/>
      <c r="D5" s="93" t="s">
        <v>172</v>
      </c>
      <c r="E5" s="94" t="s">
        <v>258</v>
      </c>
      <c r="F5" s="95"/>
      <c r="G5" s="96" t="s">
        <v>173</v>
      </c>
      <c r="H5" s="97" t="s">
        <v>174</v>
      </c>
      <c r="I5" s="98"/>
      <c r="J5" s="93" t="s">
        <v>175</v>
      </c>
      <c r="K5" s="94" t="s">
        <v>176</v>
      </c>
    </row>
    <row r="6" spans="1:11" s="91" customFormat="1" ht="18" customHeight="1" thickBot="1" x14ac:dyDescent="0.3">
      <c r="A6" s="420"/>
      <c r="B6" s="421"/>
      <c r="C6" s="92"/>
      <c r="D6" s="99" t="s">
        <v>177</v>
      </c>
      <c r="E6" s="100" t="s">
        <v>257</v>
      </c>
      <c r="F6" s="95"/>
      <c r="G6" s="101" t="s">
        <v>177</v>
      </c>
      <c r="H6" s="102" t="s">
        <v>257</v>
      </c>
      <c r="I6" s="98"/>
      <c r="J6" s="99" t="s">
        <v>177</v>
      </c>
      <c r="K6" s="100" t="s">
        <v>257</v>
      </c>
    </row>
    <row r="7" spans="1:11" s="91" customFormat="1" ht="18" customHeight="1" thickBot="1" x14ac:dyDescent="0.3">
      <c r="A7" s="110" t="s">
        <v>179</v>
      </c>
      <c r="B7" s="111"/>
      <c r="C7" s="103"/>
      <c r="D7" s="104" t="s">
        <v>178</v>
      </c>
      <c r="E7" s="105" t="s">
        <v>178</v>
      </c>
      <c r="F7" s="106"/>
      <c r="G7" s="107" t="s">
        <v>178</v>
      </c>
      <c r="H7" s="108" t="s">
        <v>178</v>
      </c>
      <c r="I7" s="109"/>
      <c r="J7" s="104" t="s">
        <v>178</v>
      </c>
      <c r="K7" s="105" t="s">
        <v>178</v>
      </c>
    </row>
    <row r="8" spans="1:11" s="91" customFormat="1" ht="18" customHeight="1" x14ac:dyDescent="0.25">
      <c r="A8" s="120"/>
      <c r="B8" s="121" t="s">
        <v>180</v>
      </c>
      <c r="C8" s="112"/>
      <c r="D8" s="113"/>
      <c r="E8" s="114"/>
      <c r="F8" s="115"/>
      <c r="G8" s="116"/>
      <c r="H8" s="117"/>
      <c r="I8" s="118"/>
      <c r="J8" s="119"/>
      <c r="K8" s="114"/>
    </row>
    <row r="9" spans="1:11" s="91" customFormat="1" ht="18" customHeight="1" x14ac:dyDescent="0.25">
      <c r="A9" s="131"/>
      <c r="B9" s="132" t="s">
        <v>186</v>
      </c>
      <c r="C9" s="122"/>
      <c r="D9" s="123" t="s">
        <v>181</v>
      </c>
      <c r="E9" s="124" t="s">
        <v>182</v>
      </c>
      <c r="F9" s="125"/>
      <c r="G9" s="126" t="s">
        <v>183</v>
      </c>
      <c r="H9" s="124" t="s">
        <v>184</v>
      </c>
      <c r="I9" s="127"/>
      <c r="J9" s="128" t="s">
        <v>185</v>
      </c>
      <c r="K9" s="129" t="s">
        <v>185</v>
      </c>
    </row>
    <row r="10" spans="1:11" s="91" customFormat="1" ht="18" customHeight="1" x14ac:dyDescent="0.25">
      <c r="A10" s="142" t="s">
        <v>190</v>
      </c>
      <c r="B10" s="143"/>
      <c r="C10" s="133"/>
      <c r="D10" s="134" t="s">
        <v>187</v>
      </c>
      <c r="E10" s="135" t="s">
        <v>188</v>
      </c>
      <c r="F10" s="136"/>
      <c r="G10" s="137" t="s">
        <v>181</v>
      </c>
      <c r="H10" s="124" t="s">
        <v>182</v>
      </c>
      <c r="I10" s="138"/>
      <c r="J10" s="139" t="s">
        <v>189</v>
      </c>
      <c r="K10" s="140" t="s">
        <v>189</v>
      </c>
    </row>
    <row r="11" spans="1:11" s="91" customFormat="1" ht="18" customHeight="1" x14ac:dyDescent="0.25">
      <c r="A11" s="120"/>
      <c r="B11" s="121" t="s">
        <v>180</v>
      </c>
      <c r="C11" s="144"/>
      <c r="D11" s="145"/>
      <c r="E11" s="145"/>
      <c r="F11" s="146"/>
      <c r="G11" s="147"/>
      <c r="H11" s="148"/>
      <c r="I11" s="149"/>
      <c r="J11" s="150"/>
      <c r="K11" s="151"/>
    </row>
    <row r="12" spans="1:11" s="91" customFormat="1" ht="18" customHeight="1" x14ac:dyDescent="0.25">
      <c r="A12" s="131"/>
      <c r="B12" s="132" t="s">
        <v>186</v>
      </c>
      <c r="C12" s="122"/>
      <c r="D12" s="123" t="s">
        <v>191</v>
      </c>
      <c r="E12" s="123" t="s">
        <v>191</v>
      </c>
      <c r="F12" s="125"/>
      <c r="G12" s="126" t="s">
        <v>181</v>
      </c>
      <c r="H12" s="130" t="s">
        <v>181</v>
      </c>
      <c r="I12" s="127"/>
      <c r="J12" s="128" t="s">
        <v>192</v>
      </c>
      <c r="K12" s="129" t="s">
        <v>192</v>
      </c>
    </row>
    <row r="13" spans="1:11" s="91" customFormat="1" ht="18" customHeight="1" x14ac:dyDescent="0.25">
      <c r="A13" s="142" t="s">
        <v>195</v>
      </c>
      <c r="B13" s="143"/>
      <c r="C13" s="133"/>
      <c r="D13" s="134" t="s">
        <v>193</v>
      </c>
      <c r="E13" s="134" t="s">
        <v>193</v>
      </c>
      <c r="F13" s="136"/>
      <c r="G13" s="137" t="s">
        <v>187</v>
      </c>
      <c r="H13" s="141" t="s">
        <v>187</v>
      </c>
      <c r="I13" s="138"/>
      <c r="J13" s="139" t="s">
        <v>194</v>
      </c>
      <c r="K13" s="140" t="s">
        <v>194</v>
      </c>
    </row>
    <row r="14" spans="1:11" s="162" customFormat="1" ht="18" customHeight="1" x14ac:dyDescent="0.25">
      <c r="B14" s="162" t="s">
        <v>196</v>
      </c>
      <c r="C14" s="152"/>
      <c r="D14" s="153"/>
      <c r="E14" s="153"/>
      <c r="F14" s="154"/>
      <c r="G14" s="155"/>
      <c r="H14" s="156"/>
      <c r="I14" s="157"/>
      <c r="J14" s="158"/>
      <c r="K14" s="159"/>
    </row>
    <row r="15" spans="1:11" s="91" customFormat="1" ht="18.75" customHeight="1" x14ac:dyDescent="0.25">
      <c r="A15" s="131"/>
      <c r="B15" s="132" t="s">
        <v>202</v>
      </c>
      <c r="C15" s="162"/>
      <c r="D15" s="162" t="s">
        <v>197</v>
      </c>
      <c r="E15" s="162" t="s">
        <v>198</v>
      </c>
      <c r="F15" s="162"/>
      <c r="G15" s="162" t="s">
        <v>199</v>
      </c>
      <c r="H15" s="124" t="s">
        <v>198</v>
      </c>
      <c r="I15" s="162"/>
      <c r="J15" s="162" t="s">
        <v>200</v>
      </c>
      <c r="K15" s="124" t="s">
        <v>201</v>
      </c>
    </row>
    <row r="16" spans="1:11" s="91" customFormat="1" ht="70.5" customHeight="1" x14ac:dyDescent="0.25">
      <c r="A16" s="142" t="s">
        <v>207</v>
      </c>
      <c r="B16" s="143"/>
      <c r="C16" s="133"/>
      <c r="D16" s="163" t="s">
        <v>203</v>
      </c>
      <c r="E16" s="164" t="s">
        <v>204</v>
      </c>
      <c r="F16" s="136"/>
      <c r="G16" s="165" t="s">
        <v>199</v>
      </c>
      <c r="H16" s="166" t="s">
        <v>204</v>
      </c>
      <c r="I16" s="138"/>
      <c r="J16" s="167" t="s">
        <v>205</v>
      </c>
      <c r="K16" s="168" t="s">
        <v>206</v>
      </c>
    </row>
    <row r="17" spans="1:11" s="91" customFormat="1" ht="44.25" customHeight="1" x14ac:dyDescent="0.25">
      <c r="A17" s="142" t="s">
        <v>210</v>
      </c>
      <c r="B17" s="143"/>
      <c r="C17" s="144"/>
      <c r="D17" s="169" t="s">
        <v>208</v>
      </c>
      <c r="E17" s="169" t="s">
        <v>208</v>
      </c>
      <c r="F17" s="146"/>
      <c r="G17" s="160" t="s">
        <v>208</v>
      </c>
      <c r="H17" s="161" t="s">
        <v>208</v>
      </c>
      <c r="I17" s="149"/>
      <c r="J17" s="158" t="s">
        <v>209</v>
      </c>
      <c r="K17" s="159" t="s">
        <v>209</v>
      </c>
    </row>
    <row r="18" spans="1:11" s="91" customFormat="1" ht="18" customHeight="1" x14ac:dyDescent="0.25">
      <c r="A18" s="142" t="s">
        <v>212</v>
      </c>
      <c r="B18" s="143"/>
      <c r="C18" s="144"/>
      <c r="D18" s="169" t="s">
        <v>211</v>
      </c>
      <c r="E18" s="169" t="s">
        <v>211</v>
      </c>
      <c r="F18" s="146"/>
      <c r="G18" s="160" t="s">
        <v>211</v>
      </c>
      <c r="H18" s="161" t="s">
        <v>211</v>
      </c>
      <c r="I18" s="149"/>
      <c r="J18" s="158" t="s">
        <v>205</v>
      </c>
      <c r="K18" s="159" t="s">
        <v>205</v>
      </c>
    </row>
    <row r="19" spans="1:11" s="91" customFormat="1" ht="18" customHeight="1" x14ac:dyDescent="0.25">
      <c r="A19" s="142" t="s">
        <v>214</v>
      </c>
      <c r="B19" s="143"/>
      <c r="C19" s="152"/>
      <c r="D19" s="169" t="s">
        <v>213</v>
      </c>
      <c r="E19" s="169" t="s">
        <v>213</v>
      </c>
      <c r="F19" s="154"/>
      <c r="G19" s="160" t="s">
        <v>213</v>
      </c>
      <c r="H19" s="161" t="s">
        <v>213</v>
      </c>
      <c r="I19" s="157"/>
      <c r="J19" s="158" t="s">
        <v>209</v>
      </c>
      <c r="K19" s="159" t="s">
        <v>209</v>
      </c>
    </row>
    <row r="20" spans="1:11" s="91" customFormat="1" ht="30" customHeight="1" x14ac:dyDescent="0.25">
      <c r="A20" s="142" t="s">
        <v>216</v>
      </c>
      <c r="B20" s="143"/>
      <c r="C20" s="144"/>
      <c r="D20" s="169" t="s">
        <v>211</v>
      </c>
      <c r="E20" s="169" t="s">
        <v>211</v>
      </c>
      <c r="F20" s="146"/>
      <c r="G20" s="160" t="s">
        <v>211</v>
      </c>
      <c r="H20" s="161" t="s">
        <v>211</v>
      </c>
      <c r="I20" s="149"/>
      <c r="J20" s="158" t="s">
        <v>215</v>
      </c>
      <c r="K20" s="159" t="s">
        <v>215</v>
      </c>
    </row>
    <row r="21" spans="1:11" s="91" customFormat="1" ht="18" customHeight="1" x14ac:dyDescent="0.25">
      <c r="A21" s="120"/>
      <c r="B21" s="121" t="s">
        <v>217</v>
      </c>
      <c r="C21" s="170"/>
      <c r="D21" s="171"/>
      <c r="E21" s="171"/>
      <c r="F21" s="172"/>
      <c r="G21" s="173"/>
      <c r="H21" s="174"/>
      <c r="I21" s="175"/>
      <c r="J21" s="176"/>
      <c r="K21" s="177"/>
    </row>
    <row r="22" spans="1:11" s="91" customFormat="1" ht="18" customHeight="1" x14ac:dyDescent="0.25">
      <c r="A22" s="131"/>
      <c r="B22" s="132" t="s">
        <v>219</v>
      </c>
      <c r="C22" s="122"/>
      <c r="D22" s="123" t="s">
        <v>218</v>
      </c>
      <c r="E22" s="123" t="s">
        <v>218</v>
      </c>
      <c r="F22" s="125"/>
      <c r="G22" s="126" t="s">
        <v>218</v>
      </c>
      <c r="H22" s="130" t="s">
        <v>218</v>
      </c>
      <c r="I22" s="127"/>
      <c r="J22" s="128" t="s">
        <v>218</v>
      </c>
      <c r="K22" s="129" t="s">
        <v>218</v>
      </c>
    </row>
    <row r="23" spans="1:11" s="91" customFormat="1" ht="18" customHeight="1" x14ac:dyDescent="0.25">
      <c r="A23" s="142" t="s">
        <v>220</v>
      </c>
      <c r="B23" s="143"/>
      <c r="C23" s="178"/>
      <c r="D23" s="163" t="s">
        <v>213</v>
      </c>
      <c r="E23" s="163" t="s">
        <v>213</v>
      </c>
      <c r="F23" s="179"/>
      <c r="G23" s="165" t="s">
        <v>213</v>
      </c>
      <c r="H23" s="180" t="s">
        <v>213</v>
      </c>
      <c r="I23" s="181"/>
      <c r="J23" s="158" t="s">
        <v>209</v>
      </c>
      <c r="K23" s="159" t="s">
        <v>209</v>
      </c>
    </row>
    <row r="24" spans="1:11" s="91" customFormat="1" ht="18" customHeight="1" x14ac:dyDescent="0.25">
      <c r="A24" s="120"/>
      <c r="B24" s="121" t="s">
        <v>222</v>
      </c>
      <c r="C24" s="170"/>
      <c r="D24" s="182"/>
      <c r="E24" s="182"/>
      <c r="F24" s="172"/>
      <c r="G24" s="183"/>
      <c r="H24" s="184"/>
      <c r="I24" s="175"/>
      <c r="J24" s="176" t="s">
        <v>221</v>
      </c>
      <c r="K24" s="177" t="s">
        <v>221</v>
      </c>
    </row>
    <row r="25" spans="1:11" s="91" customFormat="1" ht="18" customHeight="1" x14ac:dyDescent="0.25">
      <c r="A25" s="120"/>
      <c r="B25" s="121" t="s">
        <v>223</v>
      </c>
      <c r="C25" s="122"/>
      <c r="D25" s="123">
        <v>10</v>
      </c>
      <c r="E25" s="124">
        <v>5</v>
      </c>
      <c r="F25" s="125"/>
      <c r="G25" s="126">
        <v>10</v>
      </c>
      <c r="H25" s="185">
        <v>5</v>
      </c>
      <c r="I25" s="127"/>
      <c r="J25" s="128">
        <v>10</v>
      </c>
      <c r="K25" s="186">
        <v>5</v>
      </c>
    </row>
    <row r="26" spans="1:11" s="91" customFormat="1" ht="18" customHeight="1" x14ac:dyDescent="0.25">
      <c r="A26" s="120"/>
      <c r="B26" s="121" t="s">
        <v>224</v>
      </c>
      <c r="C26" s="122"/>
      <c r="D26" s="129">
        <v>30</v>
      </c>
      <c r="E26" s="123">
        <v>30</v>
      </c>
      <c r="F26" s="125"/>
      <c r="G26" s="126">
        <v>30</v>
      </c>
      <c r="H26" s="130">
        <v>30</v>
      </c>
      <c r="I26" s="127"/>
      <c r="J26" s="128">
        <v>30</v>
      </c>
      <c r="K26" s="129">
        <v>30</v>
      </c>
    </row>
    <row r="27" spans="1:11" s="91" customFormat="1" ht="18" customHeight="1" thickBot="1" x14ac:dyDescent="0.3">
      <c r="A27" s="187"/>
      <c r="B27" s="188" t="s">
        <v>225</v>
      </c>
      <c r="C27" s="122"/>
      <c r="D27" s="129">
        <v>50</v>
      </c>
      <c r="E27" s="123">
        <v>50</v>
      </c>
      <c r="F27" s="125"/>
      <c r="G27" s="126">
        <v>50</v>
      </c>
      <c r="H27" s="130">
        <v>50</v>
      </c>
      <c r="I27" s="127"/>
      <c r="J27" s="128">
        <v>60</v>
      </c>
      <c r="K27" s="129">
        <v>60</v>
      </c>
    </row>
    <row r="28" spans="1:11" s="91" customFormat="1" ht="18" customHeight="1" thickBot="1" x14ac:dyDescent="0.3">
      <c r="A28" s="198" t="s">
        <v>226</v>
      </c>
      <c r="B28" s="199"/>
      <c r="C28" s="189"/>
      <c r="D28" s="190">
        <v>0.3</v>
      </c>
      <c r="E28" s="191">
        <v>0.3</v>
      </c>
      <c r="F28" s="192"/>
      <c r="G28" s="193">
        <v>0.3</v>
      </c>
      <c r="H28" s="194">
        <v>0.3</v>
      </c>
      <c r="I28" s="195"/>
      <c r="J28" s="196">
        <v>0.3</v>
      </c>
      <c r="K28" s="197">
        <v>0.3</v>
      </c>
    </row>
    <row r="29" spans="1:11" s="91" customFormat="1" ht="18" customHeight="1" x14ac:dyDescent="0.25">
      <c r="A29" s="205" t="s">
        <v>228</v>
      </c>
      <c r="B29" s="206"/>
      <c r="C29" s="200"/>
      <c r="D29" s="201"/>
      <c r="E29" s="202" t="s">
        <v>227</v>
      </c>
      <c r="F29" s="200"/>
      <c r="G29" s="203"/>
      <c r="H29" s="204" t="s">
        <v>227</v>
      </c>
      <c r="I29" s="200"/>
      <c r="J29" s="201"/>
      <c r="K29" s="202" t="s">
        <v>227</v>
      </c>
    </row>
    <row r="30" spans="1:11" s="91" customFormat="1" ht="18" customHeight="1" x14ac:dyDescent="0.25">
      <c r="A30" s="205" t="s">
        <v>229</v>
      </c>
      <c r="B30" s="206"/>
      <c r="C30" s="207"/>
      <c r="D30" s="203"/>
      <c r="E30" s="208">
        <v>250000</v>
      </c>
      <c r="F30" s="207"/>
      <c r="G30" s="203"/>
      <c r="H30" s="208">
        <v>250000</v>
      </c>
      <c r="I30" s="207"/>
      <c r="J30" s="203"/>
      <c r="K30" s="208">
        <v>250000</v>
      </c>
    </row>
    <row r="31" spans="1:11" s="91" customFormat="1" ht="18" customHeight="1" x14ac:dyDescent="0.25">
      <c r="A31" s="210" t="s">
        <v>230</v>
      </c>
      <c r="B31" s="211"/>
      <c r="C31" s="207"/>
      <c r="D31" s="203"/>
      <c r="E31" s="209">
        <v>1.25</v>
      </c>
      <c r="F31" s="207"/>
      <c r="G31" s="203"/>
      <c r="H31" s="209">
        <v>1.25</v>
      </c>
      <c r="I31" s="207"/>
      <c r="J31" s="203"/>
      <c r="K31" s="209">
        <v>1.25</v>
      </c>
    </row>
    <row r="32" spans="1:11" s="91" customFormat="1" ht="18" customHeight="1" x14ac:dyDescent="0.25">
      <c r="A32" s="205" t="s">
        <v>231</v>
      </c>
      <c r="B32" s="206"/>
      <c r="C32" s="207"/>
      <c r="D32" s="203"/>
      <c r="E32" s="212" t="s">
        <v>47</v>
      </c>
      <c r="F32" s="207"/>
      <c r="G32" s="203"/>
      <c r="H32" s="212" t="s">
        <v>47</v>
      </c>
      <c r="I32" s="207"/>
      <c r="J32" s="203"/>
      <c r="K32" s="212" t="s">
        <v>47</v>
      </c>
    </row>
    <row r="33" spans="1:11" s="91" customFormat="1" ht="18" customHeight="1" x14ac:dyDescent="0.25">
      <c r="A33" s="214" t="s">
        <v>232</v>
      </c>
      <c r="B33" s="206"/>
      <c r="C33" s="207"/>
      <c r="D33" s="203"/>
      <c r="E33" s="213"/>
      <c r="F33" s="207"/>
      <c r="G33" s="203"/>
      <c r="H33" s="213"/>
      <c r="I33" s="207"/>
      <c r="J33" s="203"/>
      <c r="K33" s="213"/>
    </row>
    <row r="34" spans="1:11" s="91" customFormat="1" ht="18" customHeight="1" x14ac:dyDescent="0.25">
      <c r="A34" s="214" t="s">
        <v>233</v>
      </c>
      <c r="B34" s="206"/>
      <c r="C34" s="207"/>
      <c r="D34" s="203"/>
      <c r="E34" s="213">
        <v>50</v>
      </c>
      <c r="F34" s="207"/>
      <c r="G34" s="203"/>
      <c r="H34" s="213">
        <v>50</v>
      </c>
      <c r="I34" s="207"/>
      <c r="J34" s="203"/>
      <c r="K34" s="213">
        <v>50</v>
      </c>
    </row>
    <row r="35" spans="1:11" s="91" customFormat="1" ht="18" customHeight="1" x14ac:dyDescent="0.25">
      <c r="A35" s="214" t="s">
        <v>234</v>
      </c>
      <c r="B35" s="206"/>
      <c r="C35" s="207"/>
      <c r="D35" s="203"/>
      <c r="E35" s="213">
        <v>22</v>
      </c>
      <c r="F35" s="207"/>
      <c r="G35" s="203"/>
      <c r="H35" s="213">
        <v>22</v>
      </c>
      <c r="I35" s="207"/>
      <c r="J35" s="203"/>
      <c r="K35" s="213">
        <v>22</v>
      </c>
    </row>
    <row r="36" spans="1:11" s="91" customFormat="1" ht="18" customHeight="1" x14ac:dyDescent="0.25">
      <c r="A36" s="214" t="s">
        <v>235</v>
      </c>
      <c r="B36" s="206"/>
      <c r="C36" s="207"/>
      <c r="D36" s="203"/>
      <c r="E36" s="213">
        <v>3</v>
      </c>
      <c r="F36" s="207"/>
      <c r="G36" s="203"/>
      <c r="H36" s="213">
        <v>3</v>
      </c>
      <c r="I36" s="207"/>
      <c r="J36" s="203"/>
      <c r="K36" s="213">
        <v>3</v>
      </c>
    </row>
    <row r="37" spans="1:11" s="91" customFormat="1" ht="18" customHeight="1" x14ac:dyDescent="0.25">
      <c r="A37" s="214" t="s">
        <v>236</v>
      </c>
      <c r="B37" s="206"/>
      <c r="C37" s="207"/>
      <c r="D37" s="203"/>
      <c r="E37" s="213">
        <v>25</v>
      </c>
      <c r="F37" s="207"/>
      <c r="G37" s="203"/>
      <c r="H37" s="213">
        <v>25</v>
      </c>
      <c r="I37" s="207"/>
      <c r="J37" s="203"/>
      <c r="K37" s="213">
        <v>25</v>
      </c>
    </row>
    <row r="38" spans="1:11" s="91" customFormat="1" ht="18" customHeight="1" x14ac:dyDescent="0.25">
      <c r="A38" s="214" t="s">
        <v>237</v>
      </c>
      <c r="B38" s="206"/>
      <c r="C38" s="207"/>
      <c r="D38" s="203"/>
      <c r="E38" s="213">
        <v>40</v>
      </c>
      <c r="F38" s="207"/>
      <c r="G38" s="203"/>
      <c r="H38" s="213">
        <v>40</v>
      </c>
      <c r="I38" s="207"/>
      <c r="J38" s="203"/>
      <c r="K38" s="213">
        <v>40</v>
      </c>
    </row>
    <row r="39" spans="1:11" s="91" customFormat="1" ht="18" customHeight="1" x14ac:dyDescent="0.25">
      <c r="A39" s="205" t="s">
        <v>29</v>
      </c>
      <c r="B39" s="215"/>
      <c r="C39" s="207"/>
      <c r="D39" s="203"/>
      <c r="E39" s="213">
        <v>4</v>
      </c>
      <c r="F39" s="207"/>
      <c r="G39" s="203"/>
      <c r="H39" s="213">
        <v>4</v>
      </c>
      <c r="I39" s="207"/>
      <c r="J39" s="203"/>
      <c r="K39" s="213">
        <v>4</v>
      </c>
    </row>
    <row r="40" spans="1:11" s="91" customFormat="1" ht="18" customHeight="1" x14ac:dyDescent="0.25">
      <c r="A40" s="205" t="s">
        <v>238</v>
      </c>
      <c r="B40" s="206"/>
      <c r="C40" s="216"/>
      <c r="D40" s="203"/>
      <c r="E40" s="217">
        <f>SUM(E34:E39)</f>
        <v>144</v>
      </c>
      <c r="F40" s="216"/>
      <c r="G40" s="203"/>
      <c r="H40" s="217">
        <f>SUM(H34:H39)</f>
        <v>144</v>
      </c>
      <c r="I40" s="216"/>
      <c r="J40" s="203"/>
      <c r="K40" s="217">
        <f>SUM(K34:K39)</f>
        <v>144</v>
      </c>
    </row>
    <row r="41" spans="1:11" s="91" customFormat="1" ht="18" customHeight="1" x14ac:dyDescent="0.25">
      <c r="A41" s="210" t="s">
        <v>239</v>
      </c>
      <c r="B41" s="219"/>
      <c r="C41" s="207"/>
      <c r="D41" s="203"/>
      <c r="E41" s="218">
        <v>52.46</v>
      </c>
      <c r="F41" s="216"/>
      <c r="G41" s="203"/>
      <c r="H41" s="218">
        <v>52.46</v>
      </c>
      <c r="I41" s="216"/>
      <c r="J41" s="203"/>
      <c r="K41" s="218">
        <v>52.46</v>
      </c>
    </row>
    <row r="42" spans="1:11" s="91" customFormat="1" ht="18" customHeight="1" x14ac:dyDescent="0.25">
      <c r="A42" s="205" t="s">
        <v>240</v>
      </c>
      <c r="B42" s="215"/>
      <c r="C42" s="216"/>
      <c r="D42" s="203"/>
      <c r="E42" s="220">
        <v>3.08</v>
      </c>
      <c r="F42" s="216"/>
      <c r="G42" s="203"/>
      <c r="H42" s="220">
        <v>3.08</v>
      </c>
      <c r="I42" s="216"/>
      <c r="J42" s="203"/>
      <c r="K42" s="220">
        <v>3.08</v>
      </c>
    </row>
    <row r="43" spans="1:11" s="91" customFormat="1" ht="15.75" x14ac:dyDescent="0.25">
      <c r="A43" s="205" t="s">
        <v>242</v>
      </c>
      <c r="B43" s="215"/>
      <c r="C43" s="216"/>
      <c r="D43" s="203"/>
      <c r="E43" s="217" t="s">
        <v>241</v>
      </c>
      <c r="F43" s="216"/>
      <c r="G43" s="203"/>
      <c r="H43" s="217" t="s">
        <v>241</v>
      </c>
      <c r="I43" s="216"/>
      <c r="J43" s="203"/>
      <c r="K43" s="217" t="s">
        <v>241</v>
      </c>
    </row>
    <row r="44" spans="1:11" s="91" customFormat="1" ht="18" customHeight="1" thickBot="1" x14ac:dyDescent="0.3">
      <c r="A44" s="205" t="s">
        <v>244</v>
      </c>
      <c r="B44" s="215"/>
      <c r="C44" s="216"/>
      <c r="D44" s="203"/>
      <c r="E44" s="221" t="s">
        <v>243</v>
      </c>
      <c r="F44" s="216"/>
      <c r="G44" s="203"/>
      <c r="H44" s="221" t="s">
        <v>243</v>
      </c>
      <c r="I44" s="216"/>
      <c r="J44" s="203"/>
      <c r="K44" s="221" t="s">
        <v>243</v>
      </c>
    </row>
    <row r="45" spans="1:11" s="91" customFormat="1" ht="18" customHeight="1" thickBot="1" x14ac:dyDescent="0.3">
      <c r="A45" s="223" t="s">
        <v>245</v>
      </c>
      <c r="B45" s="224"/>
      <c r="C45" s="216"/>
      <c r="D45" s="203"/>
      <c r="E45" s="222" t="s">
        <v>51</v>
      </c>
      <c r="F45" s="216"/>
      <c r="G45" s="203"/>
      <c r="H45" s="222" t="s">
        <v>51</v>
      </c>
      <c r="I45" s="216"/>
      <c r="J45" s="203"/>
      <c r="K45" s="222" t="s">
        <v>51</v>
      </c>
    </row>
    <row r="46" spans="1:11" s="228" customFormat="1" ht="16.5" thickBot="1" x14ac:dyDescent="0.3">
      <c r="C46" s="225"/>
      <c r="D46" s="226"/>
      <c r="E46" s="227" t="s">
        <v>246</v>
      </c>
      <c r="F46" s="225"/>
      <c r="G46" s="226"/>
      <c r="H46" s="227" t="s">
        <v>246</v>
      </c>
      <c r="I46" s="225"/>
      <c r="J46" s="226"/>
      <c r="K46" s="227" t="s">
        <v>246</v>
      </c>
    </row>
    <row r="47" spans="1:11" s="228" customFormat="1" x14ac:dyDescent="0.25"/>
    <row r="48" spans="1:11" s="228" customFormat="1" x14ac:dyDescent="0.25"/>
    <row r="49" s="228" customFormat="1" x14ac:dyDescent="0.25"/>
    <row r="50" s="228" customFormat="1" x14ac:dyDescent="0.25"/>
    <row r="51" s="228" customFormat="1" x14ac:dyDescent="0.25"/>
    <row r="52" s="228" customFormat="1" x14ac:dyDescent="0.25"/>
    <row r="53" s="228" customFormat="1" x14ac:dyDescent="0.25"/>
    <row r="54" s="228" customFormat="1" x14ac:dyDescent="0.25"/>
    <row r="55" s="228" customFormat="1" x14ac:dyDescent="0.25"/>
    <row r="56" s="228" customFormat="1" x14ac:dyDescent="0.25"/>
    <row r="57" s="228" customFormat="1" x14ac:dyDescent="0.25"/>
    <row r="58" s="228" customFormat="1" x14ac:dyDescent="0.25"/>
    <row r="59" s="228" customFormat="1" x14ac:dyDescent="0.25"/>
    <row r="60" s="228" customFormat="1" x14ac:dyDescent="0.25"/>
    <row r="61" s="228" customFormat="1" x14ac:dyDescent="0.25"/>
    <row r="62" s="228" customFormat="1" x14ac:dyDescent="0.25"/>
    <row r="63" s="228" customFormat="1" x14ac:dyDescent="0.25"/>
    <row r="64" s="228" customFormat="1" x14ac:dyDescent="0.25"/>
    <row r="65" s="228" customFormat="1" x14ac:dyDescent="0.25"/>
    <row r="66" s="228" customFormat="1" x14ac:dyDescent="0.25"/>
    <row r="67" s="228" customFormat="1" x14ac:dyDescent="0.25"/>
    <row r="68" s="228" customFormat="1" x14ac:dyDescent="0.25"/>
    <row r="69" s="228" customFormat="1" x14ac:dyDescent="0.25"/>
    <row r="70" s="228" customFormat="1" x14ac:dyDescent="0.25"/>
    <row r="71" s="228" customFormat="1" x14ac:dyDescent="0.25"/>
    <row r="72" s="228" customFormat="1" x14ac:dyDescent="0.25"/>
    <row r="73" s="228" customFormat="1" x14ac:dyDescent="0.25"/>
    <row r="74" s="228" customFormat="1" x14ac:dyDescent="0.25"/>
    <row r="75" s="228" customFormat="1" x14ac:dyDescent="0.25"/>
    <row r="76" s="228" customFormat="1" x14ac:dyDescent="0.25"/>
    <row r="77" s="228" customFormat="1" x14ac:dyDescent="0.25"/>
    <row r="78" s="228" customFormat="1" x14ac:dyDescent="0.25"/>
    <row r="79" s="228" customFormat="1" x14ac:dyDescent="0.25"/>
    <row r="80" s="228" customFormat="1" x14ac:dyDescent="0.25"/>
    <row r="81" s="228" customFormat="1" x14ac:dyDescent="0.25"/>
    <row r="82" s="228" customFormat="1" x14ac:dyDescent="0.25"/>
    <row r="83" s="228" customFormat="1" x14ac:dyDescent="0.25"/>
    <row r="84" s="228" customFormat="1" x14ac:dyDescent="0.25"/>
    <row r="85" s="228" customFormat="1" x14ac:dyDescent="0.25"/>
    <row r="86" s="228" customFormat="1" x14ac:dyDescent="0.25"/>
    <row r="87" s="228" customFormat="1" x14ac:dyDescent="0.25"/>
    <row r="88" s="228" customFormat="1" x14ac:dyDescent="0.25"/>
    <row r="89" s="228" customFormat="1" x14ac:dyDescent="0.25"/>
    <row r="90" s="228" customFormat="1" x14ac:dyDescent="0.25"/>
    <row r="91" s="228" customFormat="1" x14ac:dyDescent="0.25"/>
    <row r="92" s="228" customFormat="1" x14ac:dyDescent="0.25"/>
    <row r="93" s="228" customFormat="1" x14ac:dyDescent="0.25"/>
    <row r="94" s="228" customFormat="1" x14ac:dyDescent="0.25"/>
    <row r="95" s="228" customFormat="1" x14ac:dyDescent="0.25"/>
    <row r="96" s="228" customFormat="1" x14ac:dyDescent="0.25"/>
    <row r="97" s="228" customFormat="1" x14ac:dyDescent="0.25"/>
    <row r="98" s="228" customFormat="1" x14ac:dyDescent="0.25"/>
    <row r="99" s="228" customFormat="1" x14ac:dyDescent="0.25"/>
    <row r="100" s="228" customFormat="1" x14ac:dyDescent="0.25"/>
    <row r="101" s="228" customFormat="1" x14ac:dyDescent="0.25"/>
    <row r="102" s="228" customFormat="1" x14ac:dyDescent="0.25"/>
    <row r="103" s="228" customFormat="1" x14ac:dyDescent="0.25"/>
    <row r="104" s="228" customFormat="1" x14ac:dyDescent="0.25"/>
    <row r="105" s="228" customFormat="1" x14ac:dyDescent="0.25"/>
    <row r="106" s="228" customFormat="1" x14ac:dyDescent="0.25"/>
    <row r="107" s="228" customFormat="1" x14ac:dyDescent="0.25"/>
    <row r="108" s="228" customFormat="1" x14ac:dyDescent="0.25"/>
    <row r="109" s="228" customFormat="1" x14ac:dyDescent="0.25"/>
    <row r="110" s="228" customFormat="1" x14ac:dyDescent="0.25"/>
    <row r="111" s="228" customFormat="1" x14ac:dyDescent="0.25"/>
    <row r="112" s="228" customFormat="1" x14ac:dyDescent="0.25"/>
    <row r="113" s="228" customFormat="1" x14ac:dyDescent="0.25"/>
    <row r="114" s="228" customFormat="1" x14ac:dyDescent="0.25"/>
    <row r="115" s="228" customFormat="1" x14ac:dyDescent="0.25"/>
    <row r="116" s="228" customFormat="1" x14ac:dyDescent="0.25"/>
    <row r="117" s="228" customFormat="1" x14ac:dyDescent="0.25"/>
    <row r="118" s="228" customFormat="1" x14ac:dyDescent="0.25"/>
    <row r="119" s="228" customFormat="1" x14ac:dyDescent="0.25"/>
    <row r="120" s="228" customFormat="1" x14ac:dyDescent="0.25"/>
    <row r="121" s="228" customFormat="1" x14ac:dyDescent="0.25"/>
    <row r="122" s="228" customFormat="1" x14ac:dyDescent="0.25"/>
    <row r="123" s="228" customFormat="1" x14ac:dyDescent="0.25"/>
    <row r="124" s="228" customFormat="1" x14ac:dyDescent="0.25"/>
    <row r="125" s="228" customFormat="1" x14ac:dyDescent="0.25"/>
    <row r="126" s="228" customFormat="1" x14ac:dyDescent="0.25"/>
    <row r="127" s="228" customFormat="1" x14ac:dyDescent="0.25"/>
    <row r="128" s="228" customFormat="1" x14ac:dyDescent="0.25"/>
    <row r="129" s="228" customFormat="1" x14ac:dyDescent="0.25"/>
    <row r="130" s="228" customFormat="1" x14ac:dyDescent="0.25"/>
    <row r="131" s="228" customFormat="1" x14ac:dyDescent="0.25"/>
    <row r="132" s="228" customFormat="1" x14ac:dyDescent="0.25"/>
    <row r="133" s="228" customFormat="1" x14ac:dyDescent="0.25"/>
    <row r="134" s="228" customFormat="1" x14ac:dyDescent="0.25"/>
    <row r="135" s="228" customFormat="1" x14ac:dyDescent="0.25"/>
    <row r="136" s="228" customFormat="1" x14ac:dyDescent="0.25"/>
    <row r="137" s="228" customFormat="1" x14ac:dyDescent="0.25"/>
    <row r="138" s="228" customFormat="1" x14ac:dyDescent="0.25"/>
    <row r="139" s="228" customFormat="1" x14ac:dyDescent="0.25"/>
    <row r="140" s="228" customFormat="1" x14ac:dyDescent="0.25"/>
    <row r="141" s="228" customFormat="1" x14ac:dyDescent="0.25"/>
    <row r="142" s="228" customFormat="1" x14ac:dyDescent="0.25"/>
    <row r="143" s="228" customFormat="1" x14ac:dyDescent="0.25"/>
    <row r="144" s="228" customFormat="1" x14ac:dyDescent="0.25"/>
    <row r="145" s="228" customFormat="1" x14ac:dyDescent="0.25"/>
    <row r="146" s="228" customFormat="1" x14ac:dyDescent="0.25"/>
    <row r="147" s="228" customFormat="1" x14ac:dyDescent="0.25"/>
    <row r="148" s="228" customFormat="1" x14ac:dyDescent="0.25"/>
    <row r="149" s="228" customFormat="1" x14ac:dyDescent="0.25"/>
    <row r="150" s="228" customFormat="1" x14ac:dyDescent="0.25"/>
    <row r="151" s="228" customFormat="1" x14ac:dyDescent="0.25"/>
    <row r="152" s="228" customFormat="1" x14ac:dyDescent="0.25"/>
    <row r="153" s="228" customFormat="1" x14ac:dyDescent="0.25"/>
    <row r="154" s="228" customFormat="1" x14ac:dyDescent="0.25"/>
    <row r="155" s="228" customFormat="1" x14ac:dyDescent="0.25"/>
    <row r="156" s="228" customFormat="1" x14ac:dyDescent="0.25"/>
    <row r="157" s="228" customFormat="1" x14ac:dyDescent="0.25"/>
    <row r="158" s="228" customFormat="1" x14ac:dyDescent="0.25"/>
    <row r="159" s="228" customFormat="1" x14ac:dyDescent="0.25"/>
    <row r="160" s="228" customFormat="1" x14ac:dyDescent="0.25"/>
    <row r="161" s="228" customFormat="1" x14ac:dyDescent="0.25"/>
    <row r="162" s="228" customFormat="1" x14ac:dyDescent="0.25"/>
    <row r="163" s="228" customFormat="1" x14ac:dyDescent="0.25"/>
    <row r="164" s="228" customFormat="1" x14ac:dyDescent="0.25"/>
    <row r="165" s="228" customFormat="1" x14ac:dyDescent="0.25"/>
    <row r="166" s="228" customFormat="1" x14ac:dyDescent="0.25"/>
    <row r="167" s="228" customFormat="1" x14ac:dyDescent="0.25"/>
    <row r="168" s="228" customFormat="1" x14ac:dyDescent="0.25"/>
    <row r="169" s="228" customFormat="1" x14ac:dyDescent="0.25"/>
    <row r="170" s="228" customFormat="1" x14ac:dyDescent="0.25"/>
    <row r="171" s="228" customFormat="1" x14ac:dyDescent="0.25"/>
    <row r="172" s="228" customFormat="1" x14ac:dyDescent="0.25"/>
    <row r="173" s="228" customFormat="1" x14ac:dyDescent="0.25"/>
    <row r="174" s="228" customFormat="1" x14ac:dyDescent="0.25"/>
    <row r="175" s="228" customFormat="1" x14ac:dyDescent="0.25"/>
    <row r="176" s="228" customFormat="1" x14ac:dyDescent="0.25"/>
    <row r="177" s="228" customFormat="1" x14ac:dyDescent="0.25"/>
    <row r="178" s="228" customFormat="1" x14ac:dyDescent="0.25"/>
    <row r="179" s="228" customFormat="1" x14ac:dyDescent="0.25"/>
    <row r="180" s="228" customFormat="1" x14ac:dyDescent="0.25"/>
    <row r="181" s="228" customFormat="1" x14ac:dyDescent="0.25"/>
    <row r="182" s="228" customFormat="1" x14ac:dyDescent="0.25"/>
    <row r="183" s="228" customFormat="1" x14ac:dyDescent="0.25"/>
    <row r="184" s="228" customFormat="1" x14ac:dyDescent="0.25"/>
    <row r="185" s="228" customFormat="1" x14ac:dyDescent="0.25"/>
    <row r="186" s="228" customFormat="1" x14ac:dyDescent="0.25"/>
    <row r="187" s="228" customFormat="1" x14ac:dyDescent="0.25"/>
    <row r="188" s="228" customFormat="1" x14ac:dyDescent="0.25"/>
    <row r="189" s="228" customFormat="1" x14ac:dyDescent="0.25"/>
    <row r="190" s="228" customFormat="1" x14ac:dyDescent="0.25"/>
    <row r="191" s="228" customFormat="1" x14ac:dyDescent="0.25"/>
    <row r="192" s="228" customFormat="1" x14ac:dyDescent="0.25"/>
    <row r="193" s="228" customFormat="1" x14ac:dyDescent="0.25"/>
    <row r="194" s="228" customFormat="1" x14ac:dyDescent="0.25"/>
    <row r="195" s="228" customFormat="1" x14ac:dyDescent="0.25"/>
    <row r="196" s="228" customFormat="1" x14ac:dyDescent="0.25"/>
    <row r="197" s="228" customFormat="1" x14ac:dyDescent="0.25"/>
    <row r="198" s="228" customFormat="1" x14ac:dyDescent="0.25"/>
    <row r="199" s="228" customFormat="1" x14ac:dyDescent="0.25"/>
    <row r="200" s="228" customFormat="1" x14ac:dyDescent="0.25"/>
    <row r="201" s="228" customFormat="1" x14ac:dyDescent="0.25"/>
    <row r="202" s="228" customFormat="1" x14ac:dyDescent="0.25"/>
    <row r="203" s="228" customFormat="1" x14ac:dyDescent="0.25"/>
    <row r="204" s="228" customFormat="1" x14ac:dyDescent="0.25"/>
    <row r="205" s="228" customFormat="1" x14ac:dyDescent="0.25"/>
    <row r="206" s="228" customFormat="1" x14ac:dyDescent="0.25"/>
    <row r="207" s="228" customFormat="1" x14ac:dyDescent="0.25"/>
    <row r="208" s="228" customFormat="1" x14ac:dyDescent="0.25"/>
    <row r="209" s="228" customFormat="1" x14ac:dyDescent="0.25"/>
    <row r="210" s="228" customFormat="1" x14ac:dyDescent="0.25"/>
    <row r="211" s="228" customFormat="1" x14ac:dyDescent="0.25"/>
    <row r="212" s="228" customFormat="1" x14ac:dyDescent="0.25"/>
    <row r="213" s="228" customFormat="1" x14ac:dyDescent="0.25"/>
    <row r="214" s="228" customFormat="1" x14ac:dyDescent="0.25"/>
    <row r="215" s="228" customFormat="1" x14ac:dyDescent="0.25"/>
    <row r="216" s="228" customFormat="1" x14ac:dyDescent="0.25"/>
    <row r="217" s="228" customFormat="1" x14ac:dyDescent="0.25"/>
    <row r="218" s="228" customFormat="1" x14ac:dyDescent="0.25"/>
    <row r="219" s="228" customFormat="1" x14ac:dyDescent="0.25"/>
    <row r="220" s="228" customFormat="1" x14ac:dyDescent="0.25"/>
    <row r="221" s="228" customFormat="1" x14ac:dyDescent="0.25"/>
    <row r="222" s="228" customFormat="1" x14ac:dyDescent="0.25"/>
    <row r="223" s="228" customFormat="1" x14ac:dyDescent="0.25"/>
    <row r="224" s="228" customFormat="1" x14ac:dyDescent="0.25"/>
    <row r="225" s="228" customFormat="1" x14ac:dyDescent="0.25"/>
    <row r="226" s="228" customFormat="1" x14ac:dyDescent="0.25"/>
    <row r="227" s="228" customFormat="1" x14ac:dyDescent="0.25"/>
    <row r="228" s="228" customFormat="1" x14ac:dyDescent="0.25"/>
    <row r="229" s="228" customFormat="1" x14ac:dyDescent="0.25"/>
    <row r="230" s="228" customFormat="1" x14ac:dyDescent="0.25"/>
    <row r="231" s="228" customFormat="1" x14ac:dyDescent="0.25"/>
    <row r="232" s="228" customFormat="1" x14ac:dyDescent="0.25"/>
    <row r="233" s="228" customFormat="1" x14ac:dyDescent="0.25"/>
    <row r="234" s="228" customFormat="1" x14ac:dyDescent="0.25"/>
    <row r="235" s="228" customFormat="1" x14ac:dyDescent="0.25"/>
    <row r="236" s="228" customFormat="1" x14ac:dyDescent="0.25"/>
    <row r="237" s="228" customFormat="1" x14ac:dyDescent="0.25"/>
    <row r="238" s="228" customFormat="1" x14ac:dyDescent="0.25"/>
    <row r="239" s="228" customFormat="1" x14ac:dyDescent="0.25"/>
    <row r="240" s="228" customFormat="1" x14ac:dyDescent="0.25"/>
    <row r="241" s="228" customFormat="1" x14ac:dyDescent="0.25"/>
    <row r="242" s="228" customFormat="1" x14ac:dyDescent="0.25"/>
    <row r="243" s="228" customFormat="1" x14ac:dyDescent="0.25"/>
    <row r="244" s="228" customFormat="1" x14ac:dyDescent="0.25"/>
    <row r="245" s="228" customFormat="1" x14ac:dyDescent="0.25"/>
    <row r="246" s="228" customFormat="1" x14ac:dyDescent="0.25"/>
    <row r="247" s="228" customFormat="1" x14ac:dyDescent="0.25"/>
    <row r="248" s="228" customFormat="1" x14ac:dyDescent="0.25"/>
    <row r="249" s="228" customFormat="1" x14ac:dyDescent="0.25"/>
    <row r="250" s="228" customFormat="1" x14ac:dyDescent="0.25"/>
    <row r="251" s="228" customFormat="1" x14ac:dyDescent="0.25"/>
    <row r="252" s="228" customFormat="1" x14ac:dyDescent="0.25"/>
    <row r="253" s="228" customFormat="1" x14ac:dyDescent="0.25"/>
    <row r="254" s="228" customFormat="1" x14ac:dyDescent="0.25"/>
    <row r="255" s="228" customFormat="1" x14ac:dyDescent="0.25"/>
    <row r="256" s="228" customFormat="1" x14ac:dyDescent="0.25"/>
    <row r="257" spans="1:11" s="228" customFormat="1" x14ac:dyDescent="0.25"/>
    <row r="258" spans="1:11" s="228" customFormat="1" x14ac:dyDescent="0.25"/>
    <row r="259" spans="1:11" s="228" customFormat="1" x14ac:dyDescent="0.25"/>
    <row r="260" spans="1:11" s="228" customFormat="1" x14ac:dyDescent="0.25"/>
    <row r="261" spans="1:11" s="228" customFormat="1" x14ac:dyDescent="0.25"/>
    <row r="262" spans="1:11" s="228" customFormat="1" x14ac:dyDescent="0.25"/>
    <row r="263" spans="1:11" s="228" customFormat="1" x14ac:dyDescent="0.25"/>
    <row r="264" spans="1:11" s="228" customFormat="1" x14ac:dyDescent="0.25"/>
    <row r="265" spans="1:11" s="228" customFormat="1" x14ac:dyDescent="0.25"/>
    <row r="266" spans="1:11" x14ac:dyDescent="0.25">
      <c r="A266" s="228"/>
      <c r="B266" s="228"/>
      <c r="C266" s="228"/>
      <c r="D266" s="228"/>
      <c r="E266" s="228"/>
      <c r="F266" s="228"/>
      <c r="G266" s="228"/>
      <c r="H266" s="228"/>
      <c r="I266" s="228"/>
      <c r="J266" s="228"/>
      <c r="K266" s="228"/>
    </row>
    <row r="267" spans="1:11" x14ac:dyDescent="0.25">
      <c r="A267" s="228"/>
      <c r="B267" s="228"/>
      <c r="C267" s="228"/>
      <c r="D267" s="228"/>
      <c r="E267" s="228"/>
      <c r="F267" s="228"/>
      <c r="G267" s="228"/>
      <c r="H267" s="228"/>
      <c r="I267" s="228"/>
      <c r="J267" s="228"/>
      <c r="K267" s="228"/>
    </row>
    <row r="268" spans="1:11" x14ac:dyDescent="0.25">
      <c r="A268" s="228"/>
      <c r="B268" s="228"/>
      <c r="C268" s="228"/>
      <c r="D268" s="228"/>
      <c r="E268" s="228"/>
      <c r="F268" s="228"/>
      <c r="G268" s="228"/>
      <c r="H268" s="228"/>
      <c r="I268" s="228"/>
      <c r="J268" s="228"/>
      <c r="K268" s="228"/>
    </row>
    <row r="269" spans="1:11" x14ac:dyDescent="0.25">
      <c r="A269" s="228"/>
      <c r="B269" s="228"/>
      <c r="C269" s="228"/>
      <c r="D269" s="228"/>
      <c r="E269" s="228"/>
      <c r="F269" s="228"/>
      <c r="G269" s="228"/>
      <c r="H269" s="228"/>
      <c r="I269" s="228"/>
      <c r="J269" s="228"/>
      <c r="K269" s="228"/>
    </row>
    <row r="270" spans="1:11" x14ac:dyDescent="0.25">
      <c r="A270" s="228"/>
      <c r="B270" s="228"/>
      <c r="C270" s="228"/>
      <c r="D270" s="228"/>
      <c r="E270" s="228"/>
      <c r="F270" s="228"/>
      <c r="G270" s="228"/>
      <c r="H270" s="228"/>
      <c r="I270" s="228"/>
      <c r="J270" s="228"/>
      <c r="K270" s="228"/>
    </row>
    <row r="271" spans="1:11" x14ac:dyDescent="0.25">
      <c r="C271" s="228"/>
      <c r="D271" s="228"/>
      <c r="E271" s="228"/>
      <c r="F271" s="228"/>
      <c r="G271" s="228"/>
      <c r="H271" s="228"/>
      <c r="I271" s="228"/>
      <c r="J271" s="228"/>
      <c r="K271" s="228"/>
    </row>
  </sheetData>
  <mergeCells count="4">
    <mergeCell ref="C2:K2"/>
    <mergeCell ref="C3:K3"/>
    <mergeCell ref="A3:B6"/>
    <mergeCell ref="C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9"/>
  <sheetViews>
    <sheetView topLeftCell="A10" workbookViewId="0">
      <selection activeCell="G27" sqref="G27"/>
    </sheetView>
  </sheetViews>
  <sheetFormatPr defaultRowHeight="15" x14ac:dyDescent="0.25"/>
  <cols>
    <col min="1" max="1" width="20.28515625" customWidth="1"/>
    <col min="2" max="2" width="10.7109375" customWidth="1"/>
    <col min="3" max="3" width="5.7109375" customWidth="1"/>
    <col min="4" max="4" width="4.7109375" customWidth="1"/>
    <col min="5" max="5" width="5" customWidth="1"/>
    <col min="6" max="6" width="12.7109375" bestFit="1" customWidth="1"/>
    <col min="7" max="7" width="25.140625" customWidth="1"/>
    <col min="8" max="8" width="14.7109375" customWidth="1"/>
    <col min="9" max="9" width="13.5703125" bestFit="1" customWidth="1"/>
    <col min="10" max="10" width="12.7109375" bestFit="1" customWidth="1"/>
    <col min="11" max="11" width="12.5703125" customWidth="1"/>
    <col min="12" max="12" width="14.7109375" customWidth="1"/>
    <col min="13" max="13" width="9.42578125" customWidth="1"/>
    <col min="14" max="14" width="14.140625" customWidth="1"/>
    <col min="15" max="15" width="20.7109375" customWidth="1"/>
  </cols>
  <sheetData>
    <row r="2" spans="1:11" ht="28.5" x14ac:dyDescent="0.45">
      <c r="D2" s="426" t="e" vm="1">
        <v>#VALUE!</v>
      </c>
      <c r="E2" s="426"/>
      <c r="F2" s="426"/>
      <c r="G2" s="426"/>
      <c r="H2" s="426"/>
    </row>
    <row r="4" spans="1:11" ht="26.25" x14ac:dyDescent="0.4">
      <c r="G4" s="33" t="s">
        <v>133</v>
      </c>
    </row>
    <row r="5" spans="1:11" ht="21" x14ac:dyDescent="0.35">
      <c r="G5" s="34" t="s">
        <v>44</v>
      </c>
    </row>
    <row r="6" spans="1:11" ht="21" x14ac:dyDescent="0.35">
      <c r="G6" s="34" t="s">
        <v>36</v>
      </c>
    </row>
    <row r="7" spans="1:11" x14ac:dyDescent="0.25">
      <c r="G7" s="32" t="s">
        <v>37</v>
      </c>
    </row>
    <row r="9" spans="1:11" x14ac:dyDescent="0.25">
      <c r="A9" s="424" t="s">
        <v>0</v>
      </c>
      <c r="B9" s="425" t="s">
        <v>1</v>
      </c>
      <c r="F9" s="423"/>
      <c r="G9" s="423"/>
      <c r="J9" s="423"/>
      <c r="K9" s="423"/>
    </row>
    <row r="10" spans="1:11" x14ac:dyDescent="0.25">
      <c r="A10" s="4" t="s">
        <v>2</v>
      </c>
      <c r="B10" s="7">
        <v>808.35</v>
      </c>
      <c r="F10" s="82"/>
      <c r="G10" s="82"/>
      <c r="J10" s="83"/>
      <c r="K10" s="83"/>
    </row>
    <row r="11" spans="1:11" x14ac:dyDescent="0.25">
      <c r="A11" s="5" t="s">
        <v>3</v>
      </c>
      <c r="B11" s="8">
        <v>2105.66</v>
      </c>
      <c r="E11" s="43"/>
      <c r="F11" s="42"/>
      <c r="G11" s="42"/>
      <c r="I11" s="44"/>
      <c r="J11" s="42"/>
      <c r="K11" s="42"/>
    </row>
    <row r="12" spans="1:11" x14ac:dyDescent="0.25">
      <c r="A12" s="5" t="s">
        <v>4</v>
      </c>
      <c r="B12" s="8">
        <v>2105.66</v>
      </c>
      <c r="E12" s="43"/>
      <c r="F12" s="42"/>
      <c r="G12" s="42"/>
      <c r="I12" s="43"/>
      <c r="J12" s="42"/>
      <c r="K12" s="42"/>
    </row>
    <row r="13" spans="1:11" x14ac:dyDescent="0.25">
      <c r="A13" s="6" t="s">
        <v>5</v>
      </c>
      <c r="B13" s="9">
        <v>2105.66</v>
      </c>
      <c r="E13" s="43"/>
      <c r="F13" s="42"/>
      <c r="G13" s="42"/>
      <c r="I13" s="43"/>
      <c r="J13" s="42"/>
      <c r="K13" s="42"/>
    </row>
    <row r="15" spans="1:11" x14ac:dyDescent="0.25">
      <c r="A15" s="10" t="s">
        <v>6</v>
      </c>
    </row>
    <row r="17" spans="1:15" x14ac:dyDescent="0.25">
      <c r="A17" s="11" t="s">
        <v>7</v>
      </c>
      <c r="B17" s="11" t="s">
        <v>8</v>
      </c>
      <c r="C17" s="11" t="s">
        <v>2</v>
      </c>
      <c r="D17" s="11" t="s">
        <v>3</v>
      </c>
      <c r="E17" s="11" t="s">
        <v>4</v>
      </c>
      <c r="F17" s="11" t="s">
        <v>5</v>
      </c>
      <c r="G17" s="11" t="s">
        <v>9</v>
      </c>
      <c r="H17" s="11" t="s">
        <v>10</v>
      </c>
      <c r="I17" s="11" t="s">
        <v>11</v>
      </c>
      <c r="J17" s="11" t="s">
        <v>12</v>
      </c>
      <c r="K17" s="11" t="s">
        <v>13</v>
      </c>
      <c r="L17" s="11" t="s">
        <v>14</v>
      </c>
      <c r="M17" s="11" t="s">
        <v>15</v>
      </c>
      <c r="N17" s="11" t="s">
        <v>16</v>
      </c>
      <c r="O17" s="11" t="s">
        <v>17</v>
      </c>
    </row>
    <row r="18" spans="1:15" x14ac:dyDescent="0.25">
      <c r="A18" s="16">
        <v>45231</v>
      </c>
      <c r="B18" s="12">
        <v>525</v>
      </c>
      <c r="C18" s="12">
        <v>440</v>
      </c>
      <c r="D18" s="12">
        <v>30</v>
      </c>
      <c r="E18" s="12">
        <v>24</v>
      </c>
      <c r="F18" s="12">
        <v>31</v>
      </c>
      <c r="G18" s="19">
        <v>534655.1</v>
      </c>
      <c r="H18" s="23">
        <v>534655.1</v>
      </c>
      <c r="I18" s="19">
        <v>13451.83</v>
      </c>
      <c r="J18" s="19">
        <v>58126.1</v>
      </c>
      <c r="K18" s="19">
        <v>0</v>
      </c>
      <c r="L18" s="23">
        <v>71577.929999999993</v>
      </c>
      <c r="M18" s="38">
        <v>0.13387683012843232</v>
      </c>
      <c r="N18" s="27">
        <v>0</v>
      </c>
      <c r="O18" s="27">
        <v>71577.929999999993</v>
      </c>
    </row>
    <row r="19" spans="1:15" x14ac:dyDescent="0.25">
      <c r="A19" s="17">
        <v>45261</v>
      </c>
      <c r="B19" s="13">
        <v>513</v>
      </c>
      <c r="C19" s="13">
        <v>428</v>
      </c>
      <c r="D19" s="13">
        <v>30</v>
      </c>
      <c r="E19" s="13">
        <v>24</v>
      </c>
      <c r="F19" s="13">
        <v>31</v>
      </c>
      <c r="G19" s="20">
        <v>524954.9</v>
      </c>
      <c r="H19" s="24">
        <v>1059610</v>
      </c>
      <c r="I19" s="20">
        <v>115301.99</v>
      </c>
      <c r="J19" s="20">
        <v>70252.97</v>
      </c>
      <c r="K19" s="20">
        <v>0</v>
      </c>
      <c r="L19" s="24">
        <v>257132.88999999998</v>
      </c>
      <c r="M19" s="39">
        <v>0.24266748143184755</v>
      </c>
      <c r="N19" s="28">
        <v>0</v>
      </c>
      <c r="O19" s="28">
        <v>257132.88999999998</v>
      </c>
    </row>
    <row r="20" spans="1:15" x14ac:dyDescent="0.25">
      <c r="A20" s="17">
        <v>45292</v>
      </c>
      <c r="B20" s="13">
        <v>506</v>
      </c>
      <c r="C20" s="13">
        <v>424</v>
      </c>
      <c r="D20" s="13">
        <v>28</v>
      </c>
      <c r="E20" s="13">
        <v>23</v>
      </c>
      <c r="F20" s="13">
        <v>31</v>
      </c>
      <c r="G20" s="20">
        <v>515404.52</v>
      </c>
      <c r="H20" s="24">
        <v>1575014.52</v>
      </c>
      <c r="I20" s="20">
        <v>170924.09</v>
      </c>
      <c r="J20" s="20">
        <v>107625.61</v>
      </c>
      <c r="K20" s="20">
        <v>0</v>
      </c>
      <c r="L20" s="24">
        <v>535682.59</v>
      </c>
      <c r="M20" s="39">
        <v>0.34011279464268046</v>
      </c>
      <c r="N20" s="28">
        <v>0</v>
      </c>
      <c r="O20" s="28">
        <v>535682.59</v>
      </c>
    </row>
    <row r="21" spans="1:15" x14ac:dyDescent="0.25">
      <c r="A21" s="17">
        <v>45323</v>
      </c>
      <c r="B21" s="13">
        <v>499</v>
      </c>
      <c r="C21" s="13">
        <v>417</v>
      </c>
      <c r="D21" s="13">
        <v>28</v>
      </c>
      <c r="E21" s="13">
        <v>23</v>
      </c>
      <c r="F21" s="13">
        <v>31</v>
      </c>
      <c r="G21" s="20">
        <v>509746.07</v>
      </c>
      <c r="H21" s="24">
        <v>2084760.59</v>
      </c>
      <c r="I21" s="20">
        <v>139320.34</v>
      </c>
      <c r="J21" s="20">
        <v>95643.37</v>
      </c>
      <c r="K21" s="20">
        <v>0</v>
      </c>
      <c r="L21" s="24">
        <v>770646.29999999993</v>
      </c>
      <c r="M21" s="39">
        <v>0.36965697821446247</v>
      </c>
      <c r="N21" s="28">
        <v>0</v>
      </c>
      <c r="O21" s="28">
        <v>770646.29999999993</v>
      </c>
    </row>
    <row r="22" spans="1:15" x14ac:dyDescent="0.25">
      <c r="A22" s="17">
        <v>45352</v>
      </c>
      <c r="B22" s="13">
        <v>573</v>
      </c>
      <c r="C22" s="13">
        <v>491</v>
      </c>
      <c r="D22" s="13">
        <v>30</v>
      </c>
      <c r="E22" s="13">
        <v>24</v>
      </c>
      <c r="F22" s="13">
        <v>28</v>
      </c>
      <c r="G22" s="20">
        <v>569563.97</v>
      </c>
      <c r="H22" s="24">
        <v>2654324.56</v>
      </c>
      <c r="I22" s="20">
        <v>111330.78</v>
      </c>
      <c r="J22" s="20">
        <v>84349.55</v>
      </c>
      <c r="K22" s="20">
        <v>0</v>
      </c>
      <c r="L22" s="24">
        <v>966326.63</v>
      </c>
      <c r="M22" s="39">
        <v>0.36405744970389003</v>
      </c>
      <c r="N22" s="28">
        <v>0</v>
      </c>
      <c r="O22" s="28">
        <v>966326.63</v>
      </c>
    </row>
    <row r="23" spans="1:15" x14ac:dyDescent="0.25">
      <c r="A23" s="17">
        <v>45383</v>
      </c>
      <c r="B23" s="13">
        <v>574</v>
      </c>
      <c r="C23" s="13">
        <v>489</v>
      </c>
      <c r="D23" s="13">
        <v>31</v>
      </c>
      <c r="E23" s="13">
        <v>25</v>
      </c>
      <c r="F23" s="13">
        <v>29</v>
      </c>
      <c r="G23" s="20">
        <v>574264.25</v>
      </c>
      <c r="H23" s="24">
        <v>3228588.81</v>
      </c>
      <c r="I23" s="20">
        <v>243215</v>
      </c>
      <c r="J23" s="20">
        <v>85174.9</v>
      </c>
      <c r="K23" s="20">
        <v>0</v>
      </c>
      <c r="L23" s="24">
        <v>1294716.5299999998</v>
      </c>
      <c r="M23" s="39">
        <v>0.40101623532542685</v>
      </c>
      <c r="N23" s="28">
        <v>0</v>
      </c>
      <c r="O23" s="28">
        <v>1294716.5299999998</v>
      </c>
    </row>
    <row r="24" spans="1:15" x14ac:dyDescent="0.25">
      <c r="A24" s="17">
        <v>45413</v>
      </c>
      <c r="B24" s="13">
        <v>578</v>
      </c>
      <c r="C24" s="13">
        <v>494</v>
      </c>
      <c r="D24" s="13">
        <v>31</v>
      </c>
      <c r="E24" s="13">
        <v>25</v>
      </c>
      <c r="F24" s="13">
        <v>28</v>
      </c>
      <c r="G24" s="20">
        <v>576200.34</v>
      </c>
      <c r="H24" s="24">
        <v>3804789.15</v>
      </c>
      <c r="I24" s="20">
        <v>216058.12</v>
      </c>
      <c r="J24" s="20">
        <v>116660.91</v>
      </c>
      <c r="K24" s="20">
        <v>0</v>
      </c>
      <c r="L24" s="24">
        <v>1627435.5599999998</v>
      </c>
      <c r="M24" s="39">
        <v>0.42773344220664627</v>
      </c>
      <c r="N24" s="28">
        <v>0</v>
      </c>
      <c r="O24" s="28">
        <v>1627435.5599999998</v>
      </c>
    </row>
    <row r="25" spans="1:15" x14ac:dyDescent="0.25">
      <c r="A25" s="17">
        <v>45444</v>
      </c>
      <c r="B25" s="13">
        <v>579</v>
      </c>
      <c r="C25" s="13">
        <v>493</v>
      </c>
      <c r="D25" s="13">
        <v>31</v>
      </c>
      <c r="E25" s="13">
        <v>27</v>
      </c>
      <c r="F25" s="13">
        <v>28</v>
      </c>
      <c r="G25" s="20">
        <v>579603.31000000006</v>
      </c>
      <c r="H25" s="24">
        <v>4384392.46</v>
      </c>
      <c r="I25" s="20">
        <v>101237.73</v>
      </c>
      <c r="J25" s="20">
        <v>103549.16</v>
      </c>
      <c r="K25" s="20">
        <v>0</v>
      </c>
      <c r="L25" s="24">
        <v>1832222.4499999997</v>
      </c>
      <c r="M25" s="39">
        <v>0.41789654250066832</v>
      </c>
      <c r="N25" s="28">
        <v>0</v>
      </c>
      <c r="O25" s="28">
        <v>1832222.4499999997</v>
      </c>
    </row>
    <row r="26" spans="1:15" x14ac:dyDescent="0.25">
      <c r="A26" s="18">
        <v>45474</v>
      </c>
      <c r="B26" s="14">
        <v>569</v>
      </c>
      <c r="C26" s="14">
        <v>485</v>
      </c>
      <c r="D26" s="14">
        <v>29</v>
      </c>
      <c r="E26" s="14">
        <v>27</v>
      </c>
      <c r="F26" s="14">
        <v>28</v>
      </c>
      <c r="G26" s="21">
        <v>568925.18999999994</v>
      </c>
      <c r="H26" s="25">
        <v>4953317.6500000004</v>
      </c>
      <c r="I26" s="21">
        <v>142288.71</v>
      </c>
      <c r="J26" s="21">
        <v>101355.05</v>
      </c>
      <c r="K26" s="21">
        <v>0</v>
      </c>
      <c r="L26" s="25">
        <v>2075866.2099999997</v>
      </c>
      <c r="M26" s="40">
        <v>0.41908602611019696</v>
      </c>
      <c r="N26" s="29">
        <v>0</v>
      </c>
      <c r="O26" s="29">
        <v>2075866.2099999997</v>
      </c>
    </row>
    <row r="27" spans="1:15" x14ac:dyDescent="0.25">
      <c r="A27" s="15" t="s">
        <v>18</v>
      </c>
      <c r="B27" s="10">
        <v>4916</v>
      </c>
      <c r="C27" s="10">
        <v>4161</v>
      </c>
      <c r="D27" s="10">
        <v>268</v>
      </c>
      <c r="E27" s="10">
        <v>222</v>
      </c>
      <c r="F27" s="10">
        <v>265</v>
      </c>
      <c r="G27" s="22">
        <v>4953317.6500000004</v>
      </c>
      <c r="H27" s="26">
        <v>4953317.6500000004</v>
      </c>
      <c r="I27" s="22">
        <v>1253128.5900000001</v>
      </c>
      <c r="J27" s="22">
        <v>822737.62</v>
      </c>
      <c r="K27" s="22">
        <v>0</v>
      </c>
      <c r="L27" s="26">
        <v>2075866.2099999997</v>
      </c>
      <c r="M27" s="41">
        <v>0.41908602611019696</v>
      </c>
      <c r="N27" s="30">
        <v>0</v>
      </c>
      <c r="O27" s="30">
        <v>2075866.2099999997</v>
      </c>
    </row>
    <row r="29" spans="1:15" x14ac:dyDescent="0.25">
      <c r="A29" s="31" t="s">
        <v>19</v>
      </c>
    </row>
  </sheetData>
  <mergeCells count="4">
    <mergeCell ref="J9:K9"/>
    <mergeCell ref="A9:B9"/>
    <mergeCell ref="F9:G9"/>
    <mergeCell ref="D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O26"/>
  <sheetViews>
    <sheetView topLeftCell="B7" workbookViewId="0">
      <selection activeCell="E2" sqref="E2:I2"/>
    </sheetView>
  </sheetViews>
  <sheetFormatPr defaultRowHeight="15" x14ac:dyDescent="0.25"/>
  <cols>
    <col min="1" max="1" width="19.7109375" customWidth="1"/>
    <col min="2" max="2" width="9.28515625" customWidth="1"/>
    <col min="3" max="3" width="7" customWidth="1"/>
    <col min="4" max="4" width="4.7109375" customWidth="1"/>
    <col min="5" max="5" width="15.5703125" bestFit="1" customWidth="1"/>
    <col min="6" max="6" width="12.7109375" bestFit="1" customWidth="1"/>
    <col min="7" max="7" width="25.140625" customWidth="1"/>
    <col min="8" max="8" width="13.140625" customWidth="1"/>
    <col min="9" max="9" width="25" customWidth="1"/>
    <col min="10" max="10" width="13.5703125" bestFit="1" customWidth="1"/>
    <col min="11" max="11" width="12.5703125" customWidth="1"/>
    <col min="12" max="12" width="12" customWidth="1"/>
    <col min="13" max="14" width="14.7109375" customWidth="1"/>
  </cols>
  <sheetData>
    <row r="2" spans="1:15" ht="28.5" x14ac:dyDescent="0.45">
      <c r="E2" s="426" t="e" vm="1">
        <v>#VALUE!</v>
      </c>
      <c r="F2" s="426"/>
      <c r="G2" s="426"/>
      <c r="H2" s="426"/>
      <c r="I2" s="426"/>
      <c r="J2" s="84"/>
      <c r="K2" s="84"/>
      <c r="L2" s="84"/>
      <c r="M2" s="84"/>
      <c r="N2" s="84"/>
      <c r="O2" s="84"/>
    </row>
    <row r="4" spans="1:15" ht="26.25" x14ac:dyDescent="0.4">
      <c r="G4" s="33" t="s">
        <v>133</v>
      </c>
      <c r="I4" s="33" t="s">
        <v>39</v>
      </c>
    </row>
    <row r="5" spans="1:15" ht="21" x14ac:dyDescent="0.35">
      <c r="G5" s="34" t="s">
        <v>43</v>
      </c>
      <c r="I5" s="34" t="s">
        <v>39</v>
      </c>
    </row>
    <row r="6" spans="1:15" ht="21" x14ac:dyDescent="0.35">
      <c r="E6" s="427" t="s">
        <v>40</v>
      </c>
      <c r="F6" s="427"/>
      <c r="G6" s="427"/>
      <c r="H6" s="427"/>
      <c r="I6" s="427"/>
    </row>
    <row r="7" spans="1:15" x14ac:dyDescent="0.25">
      <c r="G7" s="32" t="s">
        <v>37</v>
      </c>
      <c r="I7" s="45" t="s">
        <v>39</v>
      </c>
    </row>
    <row r="9" spans="1:15" x14ac:dyDescent="0.25">
      <c r="A9" s="2" t="s">
        <v>20</v>
      </c>
      <c r="B9" s="1" t="s">
        <v>21</v>
      </c>
      <c r="C9" s="3" t="s">
        <v>22</v>
      </c>
    </row>
    <row r="10" spans="1:15" x14ac:dyDescent="0.25">
      <c r="A10" s="4" t="s">
        <v>23</v>
      </c>
      <c r="B10" s="35">
        <v>52.46</v>
      </c>
      <c r="C10" s="7">
        <v>3.08</v>
      </c>
    </row>
    <row r="11" spans="1:15" x14ac:dyDescent="0.25">
      <c r="A11" s="5" t="s">
        <v>24</v>
      </c>
      <c r="B11" s="36">
        <v>137.65</v>
      </c>
      <c r="C11" s="8">
        <v>3.08</v>
      </c>
    </row>
    <row r="12" spans="1:15" x14ac:dyDescent="0.25">
      <c r="A12" s="5" t="s">
        <v>25</v>
      </c>
      <c r="B12" s="36">
        <v>137.65</v>
      </c>
      <c r="C12" s="8">
        <v>3.08</v>
      </c>
    </row>
    <row r="13" spans="1:15" x14ac:dyDescent="0.25">
      <c r="A13" s="6" t="s">
        <v>26</v>
      </c>
      <c r="B13" s="37">
        <v>137.65</v>
      </c>
      <c r="C13" s="9">
        <v>3.08</v>
      </c>
    </row>
    <row r="14" spans="1:15" x14ac:dyDescent="0.25">
      <c r="B14" s="36"/>
      <c r="C14" s="36"/>
    </row>
    <row r="16" spans="1:15" x14ac:dyDescent="0.25">
      <c r="A16" s="11" t="s">
        <v>7</v>
      </c>
      <c r="B16" s="11" t="s">
        <v>8</v>
      </c>
      <c r="C16" s="11" t="s">
        <v>2</v>
      </c>
      <c r="D16" s="11" t="s">
        <v>3</v>
      </c>
      <c r="E16" s="11" t="s">
        <v>4</v>
      </c>
      <c r="F16" s="11" t="s">
        <v>5</v>
      </c>
      <c r="G16" s="11" t="s">
        <v>27</v>
      </c>
      <c r="H16" s="11" t="s">
        <v>28</v>
      </c>
      <c r="I16" s="11" t="s">
        <v>29</v>
      </c>
      <c r="J16" s="11" t="s">
        <v>11</v>
      </c>
      <c r="K16" s="11" t="s">
        <v>12</v>
      </c>
      <c r="L16" s="11" t="s">
        <v>30</v>
      </c>
      <c r="M16" s="11" t="s">
        <v>31</v>
      </c>
      <c r="N16" s="11" t="s">
        <v>32</v>
      </c>
    </row>
    <row r="17" spans="1:14" x14ac:dyDescent="0.25">
      <c r="A17" s="16">
        <v>45231</v>
      </c>
      <c r="B17" s="12">
        <v>525</v>
      </c>
      <c r="C17" s="12">
        <v>440</v>
      </c>
      <c r="D17" s="12">
        <v>30</v>
      </c>
      <c r="E17" s="12">
        <v>24</v>
      </c>
      <c r="F17" s="12">
        <v>31</v>
      </c>
      <c r="G17" s="19">
        <v>36399.65</v>
      </c>
      <c r="H17" s="19">
        <v>62475</v>
      </c>
      <c r="I17" s="19">
        <v>98874.65</v>
      </c>
      <c r="J17" s="19">
        <v>13451.83</v>
      </c>
      <c r="K17" s="19">
        <v>58126.1</v>
      </c>
      <c r="L17" s="19">
        <v>0</v>
      </c>
      <c r="M17" s="19">
        <v>71577.929999999993</v>
      </c>
      <c r="N17" s="19">
        <v>170452.58</v>
      </c>
    </row>
    <row r="18" spans="1:14" x14ac:dyDescent="0.25">
      <c r="A18" s="17">
        <v>45261</v>
      </c>
      <c r="B18" s="13">
        <v>513</v>
      </c>
      <c r="C18" s="13">
        <v>428</v>
      </c>
      <c r="D18" s="13">
        <v>30</v>
      </c>
      <c r="E18" s="13">
        <v>24</v>
      </c>
      <c r="F18" s="13">
        <v>31</v>
      </c>
      <c r="G18" s="20">
        <v>35733.17</v>
      </c>
      <c r="H18" s="20">
        <v>61047</v>
      </c>
      <c r="I18" s="20">
        <v>96780.17</v>
      </c>
      <c r="J18" s="20">
        <v>115301.99</v>
      </c>
      <c r="K18" s="20">
        <v>70252.97</v>
      </c>
      <c r="L18" s="20">
        <v>0</v>
      </c>
      <c r="M18" s="20">
        <v>185554.96000000002</v>
      </c>
      <c r="N18" s="20">
        <v>282335.13</v>
      </c>
    </row>
    <row r="19" spans="1:14" x14ac:dyDescent="0.25">
      <c r="A19" s="17">
        <v>45292</v>
      </c>
      <c r="B19" s="13">
        <v>506</v>
      </c>
      <c r="C19" s="13">
        <v>424</v>
      </c>
      <c r="D19" s="13">
        <v>28</v>
      </c>
      <c r="E19" s="13">
        <v>23</v>
      </c>
      <c r="F19" s="13">
        <v>31</v>
      </c>
      <c r="G19" s="20">
        <v>35088.82</v>
      </c>
      <c r="H19" s="20">
        <v>60214</v>
      </c>
      <c r="I19" s="20">
        <v>95302.82</v>
      </c>
      <c r="J19" s="20">
        <v>170924.09</v>
      </c>
      <c r="K19" s="20">
        <v>107625.61</v>
      </c>
      <c r="L19" s="20">
        <v>0</v>
      </c>
      <c r="M19" s="20">
        <v>278549.7</v>
      </c>
      <c r="N19" s="20">
        <v>373852.52</v>
      </c>
    </row>
    <row r="20" spans="1:14" x14ac:dyDescent="0.25">
      <c r="A20" s="17">
        <v>45323</v>
      </c>
      <c r="B20" s="13">
        <v>499</v>
      </c>
      <c r="C20" s="13">
        <v>417</v>
      </c>
      <c r="D20" s="13">
        <v>28</v>
      </c>
      <c r="E20" s="13">
        <v>23</v>
      </c>
      <c r="F20" s="13">
        <v>31</v>
      </c>
      <c r="G20" s="20">
        <v>34700.04</v>
      </c>
      <c r="H20" s="20">
        <v>59381</v>
      </c>
      <c r="I20" s="20">
        <v>94081.04</v>
      </c>
      <c r="J20" s="20">
        <v>139320.34</v>
      </c>
      <c r="K20" s="20">
        <v>95643.37</v>
      </c>
      <c r="L20" s="20">
        <v>0</v>
      </c>
      <c r="M20" s="20">
        <v>234963.71</v>
      </c>
      <c r="N20" s="20">
        <v>329044.75</v>
      </c>
    </row>
    <row r="21" spans="1:14" x14ac:dyDescent="0.25">
      <c r="A21" s="17">
        <v>45352</v>
      </c>
      <c r="B21" s="13">
        <v>573</v>
      </c>
      <c r="C21" s="13">
        <v>491</v>
      </c>
      <c r="D21" s="13">
        <v>30</v>
      </c>
      <c r="E21" s="13">
        <v>24</v>
      </c>
      <c r="F21" s="13">
        <v>28</v>
      </c>
      <c r="G21" s="20">
        <v>38810</v>
      </c>
      <c r="H21" s="20">
        <v>68187</v>
      </c>
      <c r="I21" s="20">
        <v>106997</v>
      </c>
      <c r="J21" s="20">
        <v>111330.78</v>
      </c>
      <c r="K21" s="20">
        <v>84349.55</v>
      </c>
      <c r="L21" s="20">
        <v>0</v>
      </c>
      <c r="M21" s="20">
        <v>195680.33000000002</v>
      </c>
      <c r="N21" s="20">
        <v>302677.33</v>
      </c>
    </row>
    <row r="22" spans="1:14" x14ac:dyDescent="0.25">
      <c r="A22" s="17">
        <v>45383</v>
      </c>
      <c r="B22" s="13">
        <v>574</v>
      </c>
      <c r="C22" s="13">
        <v>489</v>
      </c>
      <c r="D22" s="13">
        <v>31</v>
      </c>
      <c r="E22" s="13">
        <v>25</v>
      </c>
      <c r="F22" s="13">
        <v>29</v>
      </c>
      <c r="G22" s="20">
        <v>39121.11</v>
      </c>
      <c r="H22" s="20">
        <v>68306</v>
      </c>
      <c r="I22" s="20">
        <v>107427.11</v>
      </c>
      <c r="J22" s="20">
        <v>243215</v>
      </c>
      <c r="K22" s="20">
        <v>85174.9</v>
      </c>
      <c r="L22" s="20">
        <v>0</v>
      </c>
      <c r="M22" s="20">
        <v>328389.90000000002</v>
      </c>
      <c r="N22" s="20">
        <v>435817.01</v>
      </c>
    </row>
    <row r="23" spans="1:14" x14ac:dyDescent="0.25">
      <c r="A23" s="17">
        <v>45413</v>
      </c>
      <c r="B23" s="13">
        <v>578</v>
      </c>
      <c r="C23" s="13">
        <v>494</v>
      </c>
      <c r="D23" s="13">
        <v>31</v>
      </c>
      <c r="E23" s="13">
        <v>25</v>
      </c>
      <c r="F23" s="13">
        <v>28</v>
      </c>
      <c r="G23" s="20">
        <v>39258.080000000002</v>
      </c>
      <c r="H23" s="20">
        <v>68782</v>
      </c>
      <c r="I23" s="20">
        <v>108040.08</v>
      </c>
      <c r="J23" s="20">
        <v>216058.12</v>
      </c>
      <c r="K23" s="20">
        <v>116660.91</v>
      </c>
      <c r="L23" s="20">
        <v>0</v>
      </c>
      <c r="M23" s="20">
        <v>332719.03000000003</v>
      </c>
      <c r="N23" s="20">
        <v>440759.11000000004</v>
      </c>
    </row>
    <row r="24" spans="1:14" x14ac:dyDescent="0.25">
      <c r="A24" s="17">
        <v>45444</v>
      </c>
      <c r="B24" s="13">
        <v>579</v>
      </c>
      <c r="C24" s="13">
        <v>493</v>
      </c>
      <c r="D24" s="13">
        <v>31</v>
      </c>
      <c r="E24" s="13">
        <v>27</v>
      </c>
      <c r="F24" s="13">
        <v>28</v>
      </c>
      <c r="G24" s="20">
        <v>39484</v>
      </c>
      <c r="H24" s="20">
        <v>68901</v>
      </c>
      <c r="I24" s="20">
        <v>108385</v>
      </c>
      <c r="J24" s="20">
        <v>101237.73</v>
      </c>
      <c r="K24" s="20">
        <v>103549.16</v>
      </c>
      <c r="L24" s="20">
        <v>0</v>
      </c>
      <c r="M24" s="20">
        <v>204786.89</v>
      </c>
      <c r="N24" s="20">
        <v>313171.89</v>
      </c>
    </row>
    <row r="25" spans="1:14" x14ac:dyDescent="0.25">
      <c r="A25" s="18">
        <v>45474</v>
      </c>
      <c r="B25" s="14">
        <v>569</v>
      </c>
      <c r="C25" s="14">
        <v>485</v>
      </c>
      <c r="D25" s="14">
        <v>29</v>
      </c>
      <c r="E25" s="14">
        <v>27</v>
      </c>
      <c r="F25" s="14">
        <v>28</v>
      </c>
      <c r="G25" s="21">
        <v>38758.22</v>
      </c>
      <c r="H25" s="21">
        <v>67711</v>
      </c>
      <c r="I25" s="21">
        <v>106469.22</v>
      </c>
      <c r="J25" s="21">
        <v>142288.71</v>
      </c>
      <c r="K25" s="21">
        <v>101355.05</v>
      </c>
      <c r="L25" s="21">
        <v>0</v>
      </c>
      <c r="M25" s="21">
        <v>243643.76</v>
      </c>
      <c r="N25" s="21">
        <v>350112.98</v>
      </c>
    </row>
    <row r="26" spans="1:14" x14ac:dyDescent="0.25">
      <c r="A26" s="15" t="s">
        <v>18</v>
      </c>
      <c r="B26" s="10">
        <v>4916</v>
      </c>
      <c r="C26" s="10">
        <v>4161</v>
      </c>
      <c r="D26" s="10">
        <v>268</v>
      </c>
      <c r="E26" s="10">
        <v>222</v>
      </c>
      <c r="F26" s="10">
        <v>265</v>
      </c>
      <c r="G26" s="22">
        <v>337353.09</v>
      </c>
      <c r="H26" s="22">
        <v>585004</v>
      </c>
      <c r="I26" s="22">
        <v>922357.09</v>
      </c>
      <c r="J26" s="22">
        <v>1253128.5900000001</v>
      </c>
      <c r="K26" s="22">
        <v>822737.62</v>
      </c>
      <c r="L26" s="22">
        <v>0</v>
      </c>
      <c r="M26" s="22">
        <v>2075866.21</v>
      </c>
      <c r="N26" s="22">
        <v>2998223.3</v>
      </c>
    </row>
  </sheetData>
  <mergeCells count="2">
    <mergeCell ref="E6:I6"/>
    <mergeCell ref="E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0B914-8E42-48F0-A9A9-5793FF9EED1C}">
  <dimension ref="B1:L13"/>
  <sheetViews>
    <sheetView workbookViewId="0">
      <selection activeCell="E13" sqref="E13:F13"/>
    </sheetView>
  </sheetViews>
  <sheetFormatPr defaultRowHeight="15" x14ac:dyDescent="0.25"/>
  <cols>
    <col min="5" max="5" width="15.5703125" bestFit="1" customWidth="1"/>
    <col min="6" max="6" width="12.7109375" bestFit="1" customWidth="1"/>
    <col min="7" max="7" width="25.140625" customWidth="1"/>
    <col min="8" max="8" width="12.7109375" bestFit="1" customWidth="1"/>
    <col min="9" max="9" width="9.5703125" bestFit="1" customWidth="1"/>
    <col min="10" max="10" width="12.7109375" bestFit="1" customWidth="1"/>
    <col min="11" max="11" width="12.5703125" customWidth="1"/>
  </cols>
  <sheetData>
    <row r="1" spans="2:12" ht="28.5" x14ac:dyDescent="0.45">
      <c r="B1" s="426" t="e" vm="1">
        <v>#VALUE!</v>
      </c>
      <c r="C1" s="426"/>
      <c r="D1" s="426"/>
      <c r="E1" s="426"/>
      <c r="F1" s="426"/>
      <c r="G1" s="426"/>
      <c r="H1" s="426"/>
      <c r="I1" s="426"/>
      <c r="J1" s="426"/>
      <c r="K1" s="426"/>
      <c r="L1" s="426"/>
    </row>
    <row r="4" spans="2:12" ht="26.25" x14ac:dyDescent="0.4">
      <c r="G4" s="33" t="s">
        <v>133</v>
      </c>
    </row>
    <row r="5" spans="2:12" ht="21" x14ac:dyDescent="0.35">
      <c r="G5" s="34" t="s">
        <v>42</v>
      </c>
    </row>
    <row r="6" spans="2:12" ht="21" x14ac:dyDescent="0.35">
      <c r="G6" s="34" t="s">
        <v>41</v>
      </c>
    </row>
    <row r="7" spans="2:12" x14ac:dyDescent="0.25">
      <c r="G7" s="32" t="s">
        <v>37</v>
      </c>
    </row>
    <row r="8" spans="2:12" ht="15.75" thickBot="1" x14ac:dyDescent="0.3"/>
    <row r="9" spans="2:12" ht="21" x14ac:dyDescent="0.35">
      <c r="E9" s="432" t="s">
        <v>260</v>
      </c>
      <c r="F9" s="433"/>
      <c r="G9" s="433"/>
      <c r="H9" s="434"/>
    </row>
    <row r="10" spans="2:12" ht="15.75" thickBot="1" x14ac:dyDescent="0.3">
      <c r="E10" s="258"/>
      <c r="F10" s="259"/>
      <c r="G10" s="260" t="s">
        <v>33</v>
      </c>
      <c r="H10" s="261" t="s">
        <v>34</v>
      </c>
    </row>
    <row r="11" spans="2:12" ht="15.75" thickTop="1" x14ac:dyDescent="0.25">
      <c r="E11" s="435" t="s">
        <v>35</v>
      </c>
      <c r="F11" s="436"/>
      <c r="G11" s="48">
        <f>H11*0.75</f>
        <v>6163062.75</v>
      </c>
      <c r="H11" s="46">
        <v>8217417</v>
      </c>
    </row>
    <row r="12" spans="2:12" x14ac:dyDescent="0.25">
      <c r="E12" s="428" t="s">
        <v>264</v>
      </c>
      <c r="F12" s="429"/>
      <c r="G12" s="48">
        <v>2998223.3</v>
      </c>
      <c r="H12" s="46">
        <f>G12/0.75</f>
        <v>3997631.0666666664</v>
      </c>
    </row>
    <row r="13" spans="2:12" ht="15.75" thickBot="1" x14ac:dyDescent="0.3">
      <c r="E13" s="430" t="s">
        <v>38</v>
      </c>
      <c r="F13" s="431"/>
      <c r="G13" s="49">
        <f>G11-G12</f>
        <v>3164839.45</v>
      </c>
      <c r="H13" s="47">
        <f>H11-H12</f>
        <v>4219785.9333333336</v>
      </c>
    </row>
  </sheetData>
  <mergeCells count="5">
    <mergeCell ref="E12:F12"/>
    <mergeCell ref="E13:F13"/>
    <mergeCell ref="B1:L1"/>
    <mergeCell ref="E9:H9"/>
    <mergeCell ref="E11: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A10B-BEC3-435F-9A17-16F075D73206}">
  <dimension ref="A1:F19"/>
  <sheetViews>
    <sheetView workbookViewId="0">
      <selection activeCell="H8" sqref="H8"/>
    </sheetView>
  </sheetViews>
  <sheetFormatPr defaultRowHeight="15" x14ac:dyDescent="0.25"/>
  <cols>
    <col min="1" max="1" width="19.42578125" customWidth="1"/>
    <col min="2" max="2" width="10.140625" bestFit="1" customWidth="1"/>
    <col min="3" max="3" width="13.5703125" bestFit="1" customWidth="1"/>
    <col min="4" max="4" width="14.42578125" bestFit="1" customWidth="1"/>
    <col min="5" max="5" width="13.5703125" bestFit="1" customWidth="1"/>
    <col min="6" max="6" width="14.5703125" customWidth="1"/>
    <col min="7" max="7" width="13.42578125" customWidth="1"/>
    <col min="8" max="8" width="15.140625" customWidth="1"/>
    <col min="9" max="9" width="12.7109375" customWidth="1"/>
  </cols>
  <sheetData>
    <row r="1" spans="1:6" ht="26.25" x14ac:dyDescent="0.4">
      <c r="A1" s="438" t="e" vm="1">
        <v>#VALUE!</v>
      </c>
      <c r="B1" s="438"/>
      <c r="C1" s="438"/>
      <c r="D1" s="438"/>
      <c r="E1" s="438"/>
      <c r="F1" s="438"/>
    </row>
    <row r="3" spans="1:6" ht="26.25" x14ac:dyDescent="0.4">
      <c r="A3" s="439" t="s">
        <v>133</v>
      </c>
      <c r="B3" s="439"/>
      <c r="C3" s="439"/>
      <c r="D3" s="439"/>
      <c r="E3" s="439"/>
      <c r="F3" s="439"/>
    </row>
    <row r="4" spans="1:6" ht="21" x14ac:dyDescent="0.35">
      <c r="A4" s="427" t="s">
        <v>259</v>
      </c>
      <c r="B4" s="427"/>
      <c r="C4" s="427"/>
      <c r="D4" s="427"/>
      <c r="E4" s="427"/>
      <c r="F4" s="427"/>
    </row>
    <row r="5" spans="1:6" ht="21" x14ac:dyDescent="0.35">
      <c r="A5" s="427" t="s">
        <v>36</v>
      </c>
      <c r="B5" s="427"/>
      <c r="C5" s="427"/>
      <c r="D5" s="427"/>
      <c r="E5" s="427"/>
      <c r="F5" s="427"/>
    </row>
    <row r="6" spans="1:6" x14ac:dyDescent="0.25">
      <c r="A6" s="440" t="s">
        <v>37</v>
      </c>
      <c r="B6" s="440"/>
      <c r="C6" s="440"/>
      <c r="D6" s="440"/>
      <c r="E6" s="440"/>
      <c r="F6" s="440"/>
    </row>
    <row r="8" spans="1:6" ht="60" x14ac:dyDescent="0.25">
      <c r="A8" s="249" t="s">
        <v>7</v>
      </c>
      <c r="B8" s="249" t="s">
        <v>251</v>
      </c>
      <c r="C8" s="249" t="s">
        <v>252</v>
      </c>
      <c r="D8" s="249" t="s">
        <v>253</v>
      </c>
      <c r="E8" s="249" t="s">
        <v>262</v>
      </c>
      <c r="F8" s="232" t="s">
        <v>254</v>
      </c>
    </row>
    <row r="9" spans="1:6" x14ac:dyDescent="0.25">
      <c r="A9" s="17">
        <v>45231</v>
      </c>
      <c r="B9" s="13">
        <f>COUNTIF([1]Claims!O:O,MONTH(A9))</f>
        <v>1</v>
      </c>
      <c r="C9" s="246">
        <f>SUMIFS([1]Claims!K:K,[1]Claims!$O:$O,MONTH(A9))</f>
        <v>22</v>
      </c>
      <c r="D9" s="20">
        <f>SUMIFS([1]Claims!L:L,[1]Claims!$O:$O,MONTH(A9))</f>
        <v>20.399999999999999</v>
      </c>
      <c r="E9" s="20">
        <f>SUMIFS([1]Claims!M:M,[1]Claims!$O:$O,MONTH(A9))</f>
        <v>12.92</v>
      </c>
      <c r="F9" s="24">
        <f t="shared" ref="F9:F17" si="0">D9-E9</f>
        <v>7.4799999999999986</v>
      </c>
    </row>
    <row r="10" spans="1:6" x14ac:dyDescent="0.25">
      <c r="A10" s="17">
        <v>45261</v>
      </c>
      <c r="B10" s="13">
        <f>COUNTIF([1]Claims!O:O,MONTH(A10))</f>
        <v>36</v>
      </c>
      <c r="C10" s="246">
        <f>SUMIFS([1]Claims!K:K,[1]Claims!$O:$O,MONTH(A10))</f>
        <v>187335.39</v>
      </c>
      <c r="D10" s="20">
        <f>SUMIFS([1]Claims!L:L,[1]Claims!$O:$O,MONTH(A10))</f>
        <v>57323.579999999994</v>
      </c>
      <c r="E10" s="20">
        <f>SUMIFS([1]Claims!M:M,[1]Claims!$O:$O,MONTH(A10))</f>
        <v>17765.210000000003</v>
      </c>
      <c r="F10" s="24">
        <f t="shared" si="0"/>
        <v>39558.369999999995</v>
      </c>
    </row>
    <row r="11" spans="1:6" x14ac:dyDescent="0.25">
      <c r="A11" s="17">
        <v>45292</v>
      </c>
      <c r="B11" s="13">
        <f>COUNTIF([1]Claims!O:O,MONTH(A11))</f>
        <v>114</v>
      </c>
      <c r="C11" s="246">
        <f>SUMIFS([1]Claims!K:K,[1]Claims!$O:$O,MONTH(A11))</f>
        <v>507253.24</v>
      </c>
      <c r="D11" s="20">
        <f>SUMIFS([1]Claims!L:L,[1]Claims!$O:$O,MONTH(A11))</f>
        <v>270539.11000000004</v>
      </c>
      <c r="E11" s="20">
        <f>SUMIFS([1]Claims!M:M,[1]Claims!$O:$O,MONTH(A11))</f>
        <v>98315.87</v>
      </c>
      <c r="F11" s="24">
        <f t="shared" si="0"/>
        <v>172223.24000000005</v>
      </c>
    </row>
    <row r="12" spans="1:6" x14ac:dyDescent="0.25">
      <c r="A12" s="17">
        <v>45323</v>
      </c>
      <c r="B12" s="13">
        <f>COUNTIF([1]Claims!O:O,MONTH(A12))</f>
        <v>42</v>
      </c>
      <c r="C12" s="246">
        <f>SUMIFS([1]Claims!K:K,[1]Claims!$O:$O,MONTH(A12))</f>
        <v>375380.74</v>
      </c>
      <c r="D12" s="20">
        <f>SUMIFS([1]Claims!L:L,[1]Claims!$O:$O,MONTH(A12))</f>
        <v>96804.03</v>
      </c>
      <c r="E12" s="20">
        <f>SUMIFS([1]Claims!M:M,[1]Claims!$O:$O,MONTH(A12))</f>
        <v>44146.87000000001</v>
      </c>
      <c r="F12" s="24">
        <f t="shared" si="0"/>
        <v>52657.159999999989</v>
      </c>
    </row>
    <row r="13" spans="1:6" x14ac:dyDescent="0.25">
      <c r="A13" s="17">
        <v>45352</v>
      </c>
      <c r="B13" s="13">
        <f>COUNTIF([1]Claims!O:O,MONTH(A13))</f>
        <v>79</v>
      </c>
      <c r="C13" s="246">
        <f>SUMIFS([1]Claims!K:K,[1]Claims!$O:$O,MONTH(A13))</f>
        <v>298305.66000000003</v>
      </c>
      <c r="D13" s="20">
        <f>SUMIFS([1]Claims!L:L,[1]Claims!$O:$O,MONTH(A13))</f>
        <v>206965.83000000002</v>
      </c>
      <c r="E13" s="20">
        <f>SUMIFS([1]Claims!M:M,[1]Claims!$O:$O,MONTH(A13))</f>
        <v>63764.220000000008</v>
      </c>
      <c r="F13" s="24">
        <f t="shared" si="0"/>
        <v>143201.61000000002</v>
      </c>
    </row>
    <row r="14" spans="1:6" x14ac:dyDescent="0.25">
      <c r="A14" s="17">
        <v>45383</v>
      </c>
      <c r="B14" s="13">
        <f>COUNTIF([1]Claims!O:O,MONTH(A14))</f>
        <v>86</v>
      </c>
      <c r="C14" s="246">
        <f>SUMIFS([1]Claims!K:K,[1]Claims!$O:$O,MONTH(A14))</f>
        <v>619544.47000000009</v>
      </c>
      <c r="D14" s="20">
        <f>SUMIFS([1]Claims!L:L,[1]Claims!$O:$O,MONTH(A14))</f>
        <v>274065.71999999991</v>
      </c>
      <c r="E14" s="20">
        <f>SUMIFS([1]Claims!M:M,[1]Claims!$O:$O,MONTH(A14))</f>
        <v>132743.65000000002</v>
      </c>
      <c r="F14" s="24">
        <f t="shared" si="0"/>
        <v>141322.06999999989</v>
      </c>
    </row>
    <row r="15" spans="1:6" x14ac:dyDescent="0.25">
      <c r="A15" s="17">
        <v>45413</v>
      </c>
      <c r="B15" s="13">
        <f>COUNTIF([1]Claims!O:O,MONTH(A15))</f>
        <v>93</v>
      </c>
      <c r="C15" s="246">
        <f>SUMIFS([1]Claims!K:K,[1]Claims!$O:$O,MONTH(A15))</f>
        <v>310402.91999999993</v>
      </c>
      <c r="D15" s="20">
        <f>SUMIFS([1]Claims!L:L,[1]Claims!$O:$O,MONTH(A15))</f>
        <v>183013.54999999993</v>
      </c>
      <c r="E15" s="20">
        <f>SUMIFS([1]Claims!M:M,[1]Claims!$O:$O,MONTH(A15))</f>
        <v>82812.119999999981</v>
      </c>
      <c r="F15" s="24">
        <f t="shared" si="0"/>
        <v>100201.42999999995</v>
      </c>
    </row>
    <row r="16" spans="1:6" x14ac:dyDescent="0.25">
      <c r="A16" s="17">
        <v>45444</v>
      </c>
      <c r="B16" s="13">
        <f>COUNTIF([1]Claims!O:O,MONTH(A16))</f>
        <v>45</v>
      </c>
      <c r="C16" s="246">
        <f>SUMIFS([1]Claims!K:K,[1]Claims!$O:$O,MONTH(A16))</f>
        <v>245692.02</v>
      </c>
      <c r="D16" s="20">
        <f>SUMIFS([1]Claims!L:L,[1]Claims!$O:$O,MONTH(A16))</f>
        <v>104051.45000000001</v>
      </c>
      <c r="E16" s="20">
        <f>SUMIFS([1]Claims!M:M,[1]Claims!$O:$O,MONTH(A16))</f>
        <v>38709.979999999996</v>
      </c>
      <c r="F16" s="24">
        <f t="shared" si="0"/>
        <v>65341.470000000016</v>
      </c>
    </row>
    <row r="17" spans="1:6" x14ac:dyDescent="0.25">
      <c r="A17" s="18">
        <v>45474</v>
      </c>
      <c r="B17" s="14">
        <f>COUNTIF([1]Claims!O:O,MONTH(A17))</f>
        <v>81</v>
      </c>
      <c r="C17" s="9">
        <f>SUMIFS([1]Claims!K:K,[1]Claims!$O:$O,MONTH(A17))</f>
        <v>659150.22</v>
      </c>
      <c r="D17" s="21">
        <f>SUMIFS([1]Claims!L:L,[1]Claims!$O:$O,MONTH(A17))</f>
        <v>287515.41000000003</v>
      </c>
      <c r="E17" s="21">
        <f>SUMIFS([1]Claims!M:M,[1]Claims!$O:$O,MONTH(A17))</f>
        <v>77934.940000000031</v>
      </c>
      <c r="F17" s="25">
        <f t="shared" si="0"/>
        <v>209580.47</v>
      </c>
    </row>
    <row r="18" spans="1:6" x14ac:dyDescent="0.25">
      <c r="A18" s="15" t="s">
        <v>18</v>
      </c>
      <c r="B18" s="10">
        <f>SUM(B9:B17)</f>
        <v>577</v>
      </c>
      <c r="C18" s="247">
        <f t="shared" ref="C18:F18" si="1">SUM(C9:C17)</f>
        <v>3203086.66</v>
      </c>
      <c r="D18" s="247">
        <f t="shared" si="1"/>
        <v>1480299.0799999996</v>
      </c>
      <c r="E18" s="247">
        <f t="shared" si="1"/>
        <v>556205.78</v>
      </c>
      <c r="F18" s="248">
        <f t="shared" si="1"/>
        <v>924093.29999999981</v>
      </c>
    </row>
    <row r="19" spans="1:6" x14ac:dyDescent="0.25">
      <c r="A19" s="437" t="s">
        <v>263</v>
      </c>
      <c r="B19" s="437"/>
      <c r="C19" s="251">
        <v>1</v>
      </c>
      <c r="D19" s="243">
        <f>D18/C18</f>
        <v>0.46214768350975544</v>
      </c>
      <c r="E19" s="243">
        <f>E18/C18</f>
        <v>0.17364680979315122</v>
      </c>
      <c r="F19" s="45" t="s">
        <v>261</v>
      </c>
    </row>
  </sheetData>
  <mergeCells count="6">
    <mergeCell ref="A19:B19"/>
    <mergeCell ref="A1:F1"/>
    <mergeCell ref="A3:F3"/>
    <mergeCell ref="A4:F4"/>
    <mergeCell ref="A5:F5"/>
    <mergeCell ref="A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0859-7175-4597-87A8-5C8D7C091555}">
  <dimension ref="A1:K41"/>
  <sheetViews>
    <sheetView tabSelected="1" topLeftCell="A19" workbookViewId="0">
      <selection activeCell="I27" sqref="I27"/>
    </sheetView>
  </sheetViews>
  <sheetFormatPr defaultRowHeight="15" x14ac:dyDescent="0.25"/>
  <cols>
    <col min="1" max="1" width="19.42578125" customWidth="1"/>
    <col min="2" max="2" width="10.140625" bestFit="1" customWidth="1"/>
    <col min="3" max="3" width="15.5703125" bestFit="1" customWidth="1"/>
    <col min="4" max="4" width="15.42578125" bestFit="1" customWidth="1"/>
    <col min="5" max="5" width="17.7109375" bestFit="1" customWidth="1"/>
    <col min="6" max="6" width="14.7109375" customWidth="1"/>
    <col min="7" max="7" width="13.42578125" customWidth="1"/>
    <col min="8" max="8" width="15.140625" customWidth="1"/>
    <col min="9" max="9" width="12.7109375" customWidth="1"/>
  </cols>
  <sheetData>
    <row r="1" spans="1:11" ht="28.5" x14ac:dyDescent="0.45">
      <c r="A1" s="426" t="e" vm="1">
        <v>#VALUE!</v>
      </c>
      <c r="B1" s="426"/>
      <c r="C1" s="426"/>
      <c r="D1" s="426"/>
      <c r="E1" s="426"/>
      <c r="F1" s="426"/>
      <c r="G1" s="84"/>
      <c r="H1" s="84"/>
      <c r="I1" s="84"/>
      <c r="J1" s="84"/>
      <c r="K1" s="84"/>
    </row>
    <row r="3" spans="1:11" ht="26.25" x14ac:dyDescent="0.4">
      <c r="A3" s="439" t="s">
        <v>247</v>
      </c>
      <c r="B3" s="439"/>
      <c r="C3" s="439"/>
      <c r="D3" s="439"/>
      <c r="E3" s="439"/>
      <c r="F3" s="439"/>
    </row>
    <row r="4" spans="1:11" ht="21" x14ac:dyDescent="0.35">
      <c r="A4" s="427" t="s">
        <v>248</v>
      </c>
      <c r="B4" s="427"/>
      <c r="C4" s="427"/>
      <c r="D4" s="427"/>
      <c r="E4" s="427"/>
      <c r="F4" s="427"/>
      <c r="G4" s="34"/>
    </row>
    <row r="5" spans="1:11" ht="21" x14ac:dyDescent="0.35">
      <c r="A5" s="427" t="s">
        <v>249</v>
      </c>
      <c r="B5" s="427"/>
      <c r="C5" s="427"/>
      <c r="D5" s="427"/>
      <c r="E5" s="427"/>
      <c r="F5" s="427"/>
    </row>
    <row r="6" spans="1:11" x14ac:dyDescent="0.25">
      <c r="A6" s="440" t="s">
        <v>250</v>
      </c>
      <c r="B6" s="440"/>
      <c r="C6" s="440"/>
      <c r="D6" s="440"/>
      <c r="E6" s="440"/>
      <c r="F6" s="440"/>
    </row>
    <row r="8" spans="1:11" ht="60" x14ac:dyDescent="0.25">
      <c r="A8" s="249" t="s">
        <v>7</v>
      </c>
      <c r="B8" s="250" t="s">
        <v>251</v>
      </c>
      <c r="C8" s="250" t="s">
        <v>252</v>
      </c>
      <c r="D8" s="250" t="s">
        <v>253</v>
      </c>
      <c r="E8" s="250" t="s">
        <v>262</v>
      </c>
      <c r="F8" s="232" t="s">
        <v>254</v>
      </c>
    </row>
    <row r="9" spans="1:11" x14ac:dyDescent="0.25">
      <c r="A9" s="233">
        <v>44562</v>
      </c>
      <c r="B9" s="12">
        <v>5</v>
      </c>
      <c r="C9" s="234">
        <v>6799.2</v>
      </c>
      <c r="D9" s="234">
        <v>2155.7400000000002</v>
      </c>
      <c r="E9" s="234">
        <v>1195.3700000000001</v>
      </c>
      <c r="F9" s="235">
        <v>960.37000000000012</v>
      </c>
    </row>
    <row r="10" spans="1:11" x14ac:dyDescent="0.25">
      <c r="A10" s="236">
        <v>44593</v>
      </c>
      <c r="B10" s="13">
        <v>347</v>
      </c>
      <c r="C10" s="237">
        <v>888815.13000000012</v>
      </c>
      <c r="D10" s="237">
        <v>408125.91999999993</v>
      </c>
      <c r="E10" s="237">
        <v>174770.88000000003</v>
      </c>
      <c r="F10" s="238">
        <v>233355.03999999989</v>
      </c>
    </row>
    <row r="11" spans="1:11" x14ac:dyDescent="0.25">
      <c r="A11" s="236">
        <v>44621</v>
      </c>
      <c r="B11" s="13">
        <v>617</v>
      </c>
      <c r="C11" s="237">
        <v>1464882.4599999995</v>
      </c>
      <c r="D11" s="237">
        <v>608388.4700000002</v>
      </c>
      <c r="E11" s="237">
        <v>268313.57</v>
      </c>
      <c r="F11" s="238">
        <v>340074.9000000002</v>
      </c>
    </row>
    <row r="12" spans="1:11" x14ac:dyDescent="0.25">
      <c r="A12" s="236">
        <v>44652</v>
      </c>
      <c r="B12" s="13">
        <v>697</v>
      </c>
      <c r="C12" s="237">
        <v>1986788.6800000006</v>
      </c>
      <c r="D12" s="237">
        <v>852961.44999999937</v>
      </c>
      <c r="E12" s="237">
        <v>432269.47000000044</v>
      </c>
      <c r="F12" s="238">
        <v>420691.97999999893</v>
      </c>
    </row>
    <row r="13" spans="1:11" x14ac:dyDescent="0.25">
      <c r="A13" s="236">
        <v>44682</v>
      </c>
      <c r="B13" s="13">
        <v>556</v>
      </c>
      <c r="C13" s="237">
        <v>1877526.6900000006</v>
      </c>
      <c r="D13" s="237">
        <v>776890.59999999986</v>
      </c>
      <c r="E13" s="237">
        <v>362865.2699999999</v>
      </c>
      <c r="F13" s="238">
        <v>414025.32999999996</v>
      </c>
    </row>
    <row r="14" spans="1:11" x14ac:dyDescent="0.25">
      <c r="A14" s="236">
        <v>44713</v>
      </c>
      <c r="B14" s="13">
        <v>1167</v>
      </c>
      <c r="C14" s="237">
        <v>4433278.6299999943</v>
      </c>
      <c r="D14" s="237">
        <v>1978611.6099999999</v>
      </c>
      <c r="E14" s="237">
        <v>825293.02999999851</v>
      </c>
      <c r="F14" s="238">
        <v>1153318.5800000015</v>
      </c>
    </row>
    <row r="15" spans="1:11" x14ac:dyDescent="0.25">
      <c r="A15" s="236">
        <v>44743</v>
      </c>
      <c r="B15" s="13">
        <v>1227</v>
      </c>
      <c r="C15" s="237">
        <v>5734672.0099999942</v>
      </c>
      <c r="D15" s="237">
        <v>2857500.2500000014</v>
      </c>
      <c r="E15" s="237">
        <v>1344883.8800000004</v>
      </c>
      <c r="F15" s="238">
        <v>1512616.370000001</v>
      </c>
    </row>
    <row r="16" spans="1:11" x14ac:dyDescent="0.25">
      <c r="A16" s="236">
        <v>44774</v>
      </c>
      <c r="B16" s="13">
        <v>1040</v>
      </c>
      <c r="C16" s="237">
        <v>4984275.0399999991</v>
      </c>
      <c r="D16" s="237">
        <v>2233318.0299999979</v>
      </c>
      <c r="E16" s="237">
        <v>1033302.7300000002</v>
      </c>
      <c r="F16" s="238">
        <v>1200015.2999999977</v>
      </c>
    </row>
    <row r="17" spans="1:6" x14ac:dyDescent="0.25">
      <c r="A17" s="236">
        <v>44805</v>
      </c>
      <c r="B17" s="13">
        <v>570</v>
      </c>
      <c r="C17" s="237">
        <v>2739941.0100000012</v>
      </c>
      <c r="D17" s="237">
        <v>1015002.9200000009</v>
      </c>
      <c r="E17" s="237">
        <v>398715.26000000013</v>
      </c>
      <c r="F17" s="238">
        <v>616287.66000000073</v>
      </c>
    </row>
    <row r="18" spans="1:6" x14ac:dyDescent="0.25">
      <c r="A18" s="236">
        <v>44835</v>
      </c>
      <c r="B18" s="13">
        <v>1071</v>
      </c>
      <c r="C18" s="237">
        <v>4290084.8899999997</v>
      </c>
      <c r="D18" s="237">
        <v>2122347.4699999983</v>
      </c>
      <c r="E18" s="237">
        <v>948113.0900000009</v>
      </c>
      <c r="F18" s="238">
        <v>1174234.3799999971</v>
      </c>
    </row>
    <row r="19" spans="1:6" x14ac:dyDescent="0.25">
      <c r="A19" s="236">
        <v>44866</v>
      </c>
      <c r="B19" s="13">
        <v>1772</v>
      </c>
      <c r="C19" s="237">
        <v>7519441.7299999949</v>
      </c>
      <c r="D19" s="237">
        <v>3473606.2099999911</v>
      </c>
      <c r="E19" s="237">
        <v>1682947.460000003</v>
      </c>
      <c r="F19" s="238">
        <v>1790658.7499999884</v>
      </c>
    </row>
    <row r="20" spans="1:6" x14ac:dyDescent="0.25">
      <c r="A20" s="236">
        <v>44896</v>
      </c>
      <c r="B20" s="13">
        <v>1346</v>
      </c>
      <c r="C20" s="237">
        <v>5361680.2399999993</v>
      </c>
      <c r="D20" s="237">
        <v>2173516.0000000019</v>
      </c>
      <c r="E20" s="237">
        <v>956619.21</v>
      </c>
      <c r="F20" s="238">
        <v>1216896.7900000021</v>
      </c>
    </row>
    <row r="21" spans="1:6" x14ac:dyDescent="0.25">
      <c r="A21" s="236">
        <v>44927</v>
      </c>
      <c r="B21" s="13">
        <v>1242</v>
      </c>
      <c r="C21" s="237">
        <v>4751822.5999999987</v>
      </c>
      <c r="D21" s="237">
        <v>2157669.4799999991</v>
      </c>
      <c r="E21" s="237">
        <v>1005885.4199999997</v>
      </c>
      <c r="F21" s="238">
        <v>1151784.0599999996</v>
      </c>
    </row>
    <row r="22" spans="1:6" x14ac:dyDescent="0.25">
      <c r="A22" s="236">
        <v>44958</v>
      </c>
      <c r="B22" s="13">
        <v>1453</v>
      </c>
      <c r="C22" s="237">
        <v>6064353.5200000033</v>
      </c>
      <c r="D22" s="237">
        <v>2775948.6699999967</v>
      </c>
      <c r="E22" s="237">
        <v>1146944.9800000002</v>
      </c>
      <c r="F22" s="238">
        <v>1629003.6899999965</v>
      </c>
    </row>
    <row r="23" spans="1:6" x14ac:dyDescent="0.25">
      <c r="A23" s="236">
        <v>44986</v>
      </c>
      <c r="B23" s="13">
        <v>2487</v>
      </c>
      <c r="C23" s="237">
        <v>10173163.999999987</v>
      </c>
      <c r="D23" s="237">
        <v>5012810.7299999986</v>
      </c>
      <c r="E23" s="237">
        <v>2278698.8900000025</v>
      </c>
      <c r="F23" s="238">
        <v>2734111.8399999957</v>
      </c>
    </row>
    <row r="24" spans="1:6" x14ac:dyDescent="0.25">
      <c r="A24" s="236">
        <v>45017</v>
      </c>
      <c r="B24" s="13">
        <v>2430</v>
      </c>
      <c r="C24" s="237">
        <v>9091856.3600000013</v>
      </c>
      <c r="D24" s="237">
        <v>4557964.9199999981</v>
      </c>
      <c r="E24" s="237">
        <v>2084550.110000001</v>
      </c>
      <c r="F24" s="238">
        <v>2473414.8099999968</v>
      </c>
    </row>
    <row r="25" spans="1:6" x14ac:dyDescent="0.25">
      <c r="A25" s="236">
        <v>45047</v>
      </c>
      <c r="B25" s="13">
        <v>2410</v>
      </c>
      <c r="C25" s="237">
        <v>10733611.539999995</v>
      </c>
      <c r="D25" s="237">
        <v>4678705.3099999987</v>
      </c>
      <c r="E25" s="237">
        <v>2002762.3100000003</v>
      </c>
      <c r="F25" s="238">
        <v>2675942.9999999995</v>
      </c>
    </row>
    <row r="26" spans="1:6" x14ac:dyDescent="0.25">
      <c r="A26" s="236">
        <v>45078</v>
      </c>
      <c r="B26" s="13">
        <v>3258</v>
      </c>
      <c r="C26" s="237">
        <v>12472395.589999987</v>
      </c>
      <c r="D26" s="237">
        <v>5889964.6599999936</v>
      </c>
      <c r="E26" s="237">
        <v>2584066.2099999972</v>
      </c>
      <c r="F26" s="238">
        <v>3305898.4499999965</v>
      </c>
    </row>
    <row r="27" spans="1:6" x14ac:dyDescent="0.25">
      <c r="A27" s="236">
        <v>45108</v>
      </c>
      <c r="B27" s="13">
        <v>3033</v>
      </c>
      <c r="C27" s="237">
        <v>15101540.950000014</v>
      </c>
      <c r="D27" s="237">
        <v>7138435.0000000019</v>
      </c>
      <c r="E27" s="237">
        <v>3142606.0499999928</v>
      </c>
      <c r="F27" s="238">
        <v>3995828.9500000104</v>
      </c>
    </row>
    <row r="28" spans="1:6" x14ac:dyDescent="0.25">
      <c r="A28" s="236">
        <v>45139</v>
      </c>
      <c r="B28" s="13">
        <v>3576</v>
      </c>
      <c r="C28" s="237">
        <v>16699746.690000001</v>
      </c>
      <c r="D28" s="237">
        <v>7426696.6499999855</v>
      </c>
      <c r="E28" s="237">
        <v>3310180.1799999932</v>
      </c>
      <c r="F28" s="238">
        <v>4116516.4699999918</v>
      </c>
    </row>
    <row r="29" spans="1:6" x14ac:dyDescent="0.25">
      <c r="A29" s="236">
        <v>45170</v>
      </c>
      <c r="B29" s="13">
        <v>3438</v>
      </c>
      <c r="C29" s="237">
        <v>15527706.630000005</v>
      </c>
      <c r="D29" s="237">
        <v>6597510.6099999975</v>
      </c>
      <c r="E29" s="237">
        <v>3126406.5299999989</v>
      </c>
      <c r="F29" s="238">
        <v>3471104.0799999991</v>
      </c>
    </row>
    <row r="30" spans="1:6" x14ac:dyDescent="0.25">
      <c r="A30" s="236">
        <v>45200</v>
      </c>
      <c r="B30" s="13">
        <v>3990</v>
      </c>
      <c r="C30" s="237">
        <v>18499075.729999978</v>
      </c>
      <c r="D30" s="237">
        <v>8066670.8899999978</v>
      </c>
      <c r="E30" s="237">
        <v>3536667.6700000009</v>
      </c>
      <c r="F30" s="238">
        <v>4530003.2199999979</v>
      </c>
    </row>
    <row r="31" spans="1:6" x14ac:dyDescent="0.25">
      <c r="A31" s="236">
        <v>45231</v>
      </c>
      <c r="B31" s="13">
        <v>3817</v>
      </c>
      <c r="C31" s="237">
        <v>14666572.41</v>
      </c>
      <c r="D31" s="237">
        <v>6368857.0599999866</v>
      </c>
      <c r="E31" s="237">
        <v>2847636.5599999991</v>
      </c>
      <c r="F31" s="238">
        <v>3521220.499999987</v>
      </c>
    </row>
    <row r="32" spans="1:6" x14ac:dyDescent="0.25">
      <c r="A32" s="236">
        <v>45261</v>
      </c>
      <c r="B32" s="13">
        <v>3725</v>
      </c>
      <c r="C32" s="237">
        <v>15513317.010000005</v>
      </c>
      <c r="D32" s="237">
        <v>6786444.459999986</v>
      </c>
      <c r="E32" s="237">
        <v>3079065.3999999966</v>
      </c>
      <c r="F32" s="238">
        <v>3707379.0599999912</v>
      </c>
    </row>
    <row r="33" spans="1:6" x14ac:dyDescent="0.25">
      <c r="A33" s="239">
        <v>45292</v>
      </c>
      <c r="B33" s="13">
        <v>4313</v>
      </c>
      <c r="C33" s="237">
        <v>17077106.040000003</v>
      </c>
      <c r="D33" s="237">
        <v>7862242.1099999994</v>
      </c>
      <c r="E33" s="237">
        <v>3860794.0499999989</v>
      </c>
      <c r="F33" s="238">
        <v>4001448.06</v>
      </c>
    </row>
    <row r="34" spans="1:6" x14ac:dyDescent="0.25">
      <c r="A34" s="236">
        <v>45323</v>
      </c>
      <c r="B34" s="13">
        <v>3673</v>
      </c>
      <c r="C34" s="237">
        <v>16375311.579999998</v>
      </c>
      <c r="D34" s="237">
        <v>7530883.6199999955</v>
      </c>
      <c r="E34" s="237">
        <v>3537523.9800000028</v>
      </c>
      <c r="F34" s="238">
        <v>3993359.6399999922</v>
      </c>
    </row>
    <row r="35" spans="1:6" x14ac:dyDescent="0.25">
      <c r="A35" s="239">
        <v>45352</v>
      </c>
      <c r="B35" s="13">
        <v>4563</v>
      </c>
      <c r="C35" s="237">
        <v>18487156.260000002</v>
      </c>
      <c r="D35" s="237">
        <v>8568833.4499999955</v>
      </c>
      <c r="E35" s="237">
        <v>4063471.4799999991</v>
      </c>
      <c r="F35" s="238">
        <v>4505361.9699999979</v>
      </c>
    </row>
    <row r="36" spans="1:6" x14ac:dyDescent="0.25">
      <c r="A36" s="236">
        <v>45383</v>
      </c>
      <c r="B36" s="13">
        <v>6001</v>
      </c>
      <c r="C36" s="237">
        <v>23680893.229999982</v>
      </c>
      <c r="D36" s="237">
        <v>10692756.329999998</v>
      </c>
      <c r="E36" s="237">
        <v>5127917.9099999927</v>
      </c>
      <c r="F36" s="238">
        <v>5564838.4200000037</v>
      </c>
    </row>
    <row r="37" spans="1:6" x14ac:dyDescent="0.25">
      <c r="A37" s="239">
        <v>45413</v>
      </c>
      <c r="B37" s="13">
        <v>5645</v>
      </c>
      <c r="C37" s="237">
        <v>21857012.139999993</v>
      </c>
      <c r="D37" s="237">
        <v>10091989.81000001</v>
      </c>
      <c r="E37" s="237">
        <v>4671320.8100000052</v>
      </c>
      <c r="F37" s="238">
        <v>5420669.0000000028</v>
      </c>
    </row>
    <row r="38" spans="1:6" x14ac:dyDescent="0.25">
      <c r="A38" s="236">
        <v>45444</v>
      </c>
      <c r="B38" s="14">
        <v>5196</v>
      </c>
      <c r="C38" s="240">
        <v>22698312.780000005</v>
      </c>
      <c r="D38" s="240">
        <v>10278103.629999993</v>
      </c>
      <c r="E38" s="240">
        <v>4878237.0499999942</v>
      </c>
      <c r="F38" s="241">
        <v>5399866.5800000001</v>
      </c>
    </row>
    <row r="39" spans="1:6" ht="15.75" x14ac:dyDescent="0.25">
      <c r="A39" s="242" t="s">
        <v>18</v>
      </c>
      <c r="B39" s="252">
        <v>74665</v>
      </c>
      <c r="C39" s="256">
        <v>310759140.76999998</v>
      </c>
      <c r="D39" s="256">
        <v>140984912.05999991</v>
      </c>
      <c r="E39" s="256">
        <v>64714024.809999973</v>
      </c>
      <c r="F39" s="257">
        <v>76270887.249999955</v>
      </c>
    </row>
    <row r="40" spans="1:6" x14ac:dyDescent="0.25">
      <c r="A40" s="437" t="s">
        <v>263</v>
      </c>
      <c r="B40" s="437"/>
      <c r="C40" s="253">
        <v>1</v>
      </c>
      <c r="D40" s="254">
        <v>0.4536</v>
      </c>
      <c r="E40" s="254">
        <v>0.21</v>
      </c>
      <c r="F40" s="255" t="s">
        <v>261</v>
      </c>
    </row>
    <row r="41" spans="1:6" x14ac:dyDescent="0.25">
      <c r="A41" s="244"/>
      <c r="D41" s="245"/>
    </row>
  </sheetData>
  <mergeCells count="6">
    <mergeCell ref="A40:B40"/>
    <mergeCell ref="A1:F1"/>
    <mergeCell ref="A3:F3"/>
    <mergeCell ref="A4:F4"/>
    <mergeCell ref="A5:F5"/>
    <mergeCell ref="A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Aetna Expiring</vt:lpstr>
      <vt:lpstr>ProVision Quote</vt:lpstr>
      <vt:lpstr>ProVision Plan Enhancements</vt:lpstr>
      <vt:lpstr>Agg Report YTD</vt:lpstr>
      <vt:lpstr>Summary Total Cost YTD</vt:lpstr>
      <vt:lpstr>ProVision Savings YTD</vt:lpstr>
      <vt:lpstr>ProVision Facility Savings Holl</vt:lpstr>
      <vt:lpstr>ProVision Full Book Savings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Monteith</dc:creator>
  <cp:lastModifiedBy>Bruce Monteith</cp:lastModifiedBy>
  <dcterms:created xsi:type="dcterms:W3CDTF">2024-08-14T12:07:31Z</dcterms:created>
  <dcterms:modified xsi:type="dcterms:W3CDTF">2024-11-14T14:12:54Z</dcterms:modified>
</cp:coreProperties>
</file>