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E40B5B54-D5D5-4C48-A55B-57D347355D45}" xr6:coauthVersionLast="47" xr6:coauthVersionMax="47" xr10:uidLastSave="{00000000-0000-0000-0000-000000000000}"/>
  <bookViews>
    <workbookView xWindow="25080" yWindow="-120" windowWidth="25440" windowHeight="15270" xr2:uid="{9C2BBD32-6BCB-4F8D-A7E9-4A44A62E9DE7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/>
  <c r="N2" i="2"/>
  <c r="G3" i="2"/>
  <c r="J3" i="2"/>
  <c r="L3" i="2"/>
  <c r="N3" i="2"/>
  <c r="G4" i="2"/>
  <c r="J4" i="2"/>
  <c r="L4" i="2"/>
  <c r="N4" i="2"/>
  <c r="G5" i="2"/>
  <c r="J5" i="2"/>
  <c r="G6" i="2"/>
  <c r="J6" i="2"/>
  <c r="L6" i="2"/>
  <c r="N6" i="2"/>
  <c r="G7" i="2"/>
  <c r="J7" i="2"/>
  <c r="L7" i="2" s="1"/>
  <c r="G8" i="2"/>
  <c r="J8" i="2"/>
  <c r="L8" i="2"/>
  <c r="N8" i="2"/>
  <c r="D9" i="2"/>
  <c r="E9" i="2"/>
  <c r="F9" i="2"/>
  <c r="G10" i="2" s="1"/>
  <c r="H9" i="2"/>
  <c r="K9" i="2"/>
  <c r="J9" i="2" l="1"/>
  <c r="L10" i="2" s="1"/>
  <c r="N7" i="2"/>
  <c r="L5" i="2"/>
  <c r="N5" i="2"/>
  <c r="O10" i="2"/>
  <c r="N9" i="2"/>
  <c r="L11" i="2"/>
  <c r="O9" i="2" s="1"/>
  <c r="G11" i="2"/>
  <c r="O2" i="2"/>
  <c r="O4" i="2"/>
  <c r="O6" i="2"/>
  <c r="O7" i="2"/>
  <c r="O8" i="2"/>
  <c r="O5" i="2"/>
  <c r="O3" i="2" l="1"/>
  <c r="O11" i="2"/>
  <c r="Q11" i="2" s="1"/>
</calcChain>
</file>

<file path=xl/sharedStrings.xml><?xml version="1.0" encoding="utf-8"?>
<sst xmlns="http://schemas.openxmlformats.org/spreadsheetml/2006/main" count="48" uniqueCount="42">
  <si>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</si>
  <si>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</si>
  <si>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</si>
  <si>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</si>
  <si>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</si>
  <si>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</si>
  <si>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</si>
  <si>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</si>
  <si>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</si>
  <si>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</si>
  <si>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</si>
  <si>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</si>
  <si>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</si>
  <si>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</si>
  <si>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Dev. by Mean (%)</t>
  </si>
  <si>
    <t>Land Value</t>
  </si>
  <si>
    <t>Appr. by Eq.</t>
  </si>
  <si>
    <t>41-11-28-228-003</t>
  </si>
  <si>
    <t>7085 ARMADALE CT NE</t>
  </si>
  <si>
    <t>No</t>
  </si>
  <si>
    <t>41-11-28-228-022</t>
  </si>
  <si>
    <t>7025 BALTRAY CT NE</t>
  </si>
  <si>
    <t>41-11-28-228-034</t>
  </si>
  <si>
    <t>7143 TRAMORE CT NE</t>
  </si>
  <si>
    <t>41-11-28-228-038</t>
  </si>
  <si>
    <t>7211 TRAMORE CT NE</t>
  </si>
  <si>
    <t>41-11-28-228-052</t>
  </si>
  <si>
    <t>7015 GREYWALL CT NE</t>
  </si>
  <si>
    <t>41-11-28-228-057</t>
  </si>
  <si>
    <t>7002 DUNLOE CT NE</t>
  </si>
  <si>
    <t>41-11-28-228-059</t>
  </si>
  <si>
    <t>7023 DUNLOE CT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</si>
  <si>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</si>
  <si>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</si>
  <si>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</si>
  <si>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</si>
  <si>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</si>
  <si>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</si>
  <si>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</si>
  <si>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</si>
  <si>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.800</t>
  </si>
  <si>
    <t>2026 USE .810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</si>
</sst>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49" fontId="2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38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16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5A6FB-0641-4716-8D1E-E145524D3E86}">
  <dimension ref="A1:BG15"/>
  <sheetViews>
    <sheetView tabSelected="1" workbookViewId="0">
      <selection activeCell="P19" sqref="P19"/>
    </sheetView>
  </sheetViews>
  <sheetFormatPr defaultRowHeight="15" x14ac:dyDescent="0.25"/>
  <cols>
    <col min="1" max="1" width="13.140625" style="2" bestFit="1" customWidth="1"/>
    <col min="2" max="2" width="16.140625" style="2" bestFit="1" customWidth="1"/>
    <col min="3" max="3" width="7.28515625" style="3" bestFit="1" customWidth="1"/>
    <col min="4" max="5" width="9.140625" style="4" bestFit="1" customWidth="1"/>
    <col min="6" max="6" width="11" style="4" bestFit="1" customWidth="1"/>
    <col min="7" max="7" width="9.7109375" style="5" bestFit="1" customWidth="1"/>
    <col min="8" max="8" width="10.28515625" style="4" bestFit="1" customWidth="1"/>
    <col min="9" max="9" width="8.5703125" style="4" bestFit="1" customWidth="1"/>
    <col min="10" max="10" width="10.28515625" style="4" bestFit="1" customWidth="1"/>
    <col min="11" max="11" width="10" style="4" bestFit="1" customWidth="1"/>
    <col min="12" max="12" width="5.28515625" style="6" bestFit="1" customWidth="1"/>
    <col min="13" max="13" width="7.7109375" style="7" bestFit="1" customWidth="1"/>
    <col min="14" max="14" width="12.140625" style="8" bestFit="1" customWidth="1"/>
    <col min="15" max="15" width="10" style="36" bestFit="1" customWidth="1"/>
    <col min="16" max="16" width="11.140625" style="9" customWidth="1"/>
    <col min="17" max="17" width="10.42578125" style="2" bestFit="1" customWidth="1"/>
    <col min="18" max="18" width="9.28515625" customWidth="1"/>
    <col min="19" max="19" width="8.140625" bestFit="1" customWidth="1"/>
    <col min="20" max="20" width="8.85546875" bestFit="1" customWidth="1"/>
    <col min="21" max="21" width="8" bestFit="1" customWidth="1"/>
    <col min="22" max="22" width="14.85546875" bestFit="1" customWidth="1"/>
    <col min="23" max="23" width="11.7109375" bestFit="1" customWidth="1"/>
    <col min="24" max="24" width="10.7109375" bestFit="1" customWidth="1"/>
    <col min="25" max="25" width="10.42578125" bestFit="1" customWidth="1"/>
    <col min="26" max="26" width="14.28515625" bestFit="1" customWidth="1"/>
    <col min="27" max="27" width="5.5703125" bestFit="1" customWidth="1"/>
    <col min="28" max="28" width="9.85546875" bestFit="1" customWidth="1"/>
    <col min="29" max="29" width="5.140625" bestFit="1" customWidth="1"/>
    <col min="30" max="30" width="15.42578125" bestFit="1" customWidth="1"/>
    <col min="31" max="31" width="12.7109375" bestFit="1" customWidth="1"/>
    <col min="32" max="32" width="11.140625" bestFit="1" customWidth="1"/>
    <col min="33" max="33" width="8.28515625" bestFit="1" customWidth="1"/>
    <col min="34" max="34" width="12.42578125" bestFit="1" customWidth="1"/>
    <col min="35" max="35" width="15.85546875" style="2" bestFit="1" customWidth="1"/>
    <col min="36" max="36" width="15.7109375" style="2" bestFit="1" customWidth="1"/>
    <col min="37" max="37" width="12.85546875" style="2" bestFit="1" customWidth="1"/>
  </cols>
  <sheetData>
    <row r="1" spans="1:59" s="46" customFormat="1" ht="23.25" x14ac:dyDescent="0.25">
      <c r="A1" s="37" t="s">
        <v>0</v>
      </c>
      <c r="B1" s="37" t="s">
        <v>1</v>
      </c>
      <c r="C1" s="38" t="s">
        <v>2</v>
      </c>
      <c r="D1" s="39" t="s">
        <v>3</v>
      </c>
      <c r="E1" s="39" t="s">
        <v>4</v>
      </c>
      <c r="F1" s="39" t="s">
        <v>5</v>
      </c>
      <c r="G1" s="40" t="s">
        <v>6</v>
      </c>
      <c r="H1" s="39" t="s">
        <v>7</v>
      </c>
      <c r="I1" s="39" t="s">
        <v>8</v>
      </c>
      <c r="J1" s="39" t="s">
        <v>9</v>
      </c>
      <c r="K1" s="39" t="s">
        <v>10</v>
      </c>
      <c r="L1" s="41" t="s">
        <v>11</v>
      </c>
      <c r="M1" s="42" t="s">
        <v>12</v>
      </c>
      <c r="N1" s="43" t="s">
        <v>13</v>
      </c>
      <c r="O1" s="44" t="s">
        <v>14</v>
      </c>
      <c r="P1" s="39" t="s">
        <v>15</v>
      </c>
      <c r="Q1" s="37" t="s">
        <v>16</v>
      </c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</row>
    <row r="2" spans="1:59" x14ac:dyDescent="0.25">
      <c r="A2" s="2" t="s">
        <v>17</v>
      </c>
      <c r="B2" s="2" t="s">
        <v>18</v>
      </c>
      <c r="C2" s="3">
        <v>45128</v>
      </c>
      <c r="D2" s="4">
        <v>755000</v>
      </c>
      <c r="E2" s="4">
        <v>755000</v>
      </c>
      <c r="F2" s="4">
        <v>347700</v>
      </c>
      <c r="G2" s="5">
        <f>F2/E2*100</f>
        <v>46.05298013245033</v>
      </c>
      <c r="H2" s="4">
        <v>860116</v>
      </c>
      <c r="I2" s="4">
        <v>193078</v>
      </c>
      <c r="J2" s="4">
        <f>E2-I2</f>
        <v>561922</v>
      </c>
      <c r="K2" s="4">
        <v>833797.5</v>
      </c>
      <c r="L2" s="6">
        <f>J2/K2</f>
        <v>0.67393102042162512</v>
      </c>
      <c r="M2" s="7">
        <v>3510</v>
      </c>
      <c r="N2" s="8">
        <f>J2/M2</f>
        <v>160.09173789173789</v>
      </c>
      <c r="O2" s="9">
        <f>ABS(L11-L2)*100</f>
        <v>13.606080473666415</v>
      </c>
      <c r="P2" s="4">
        <v>179988</v>
      </c>
      <c r="Q2" s="2" t="s">
        <v>19</v>
      </c>
      <c r="AI2"/>
      <c r="AJ2"/>
      <c r="AK2"/>
      <c r="AX2" s="1"/>
      <c r="AZ2" s="1"/>
    </row>
    <row r="3" spans="1:59" x14ac:dyDescent="0.25">
      <c r="A3" s="2" t="s">
        <v>20</v>
      </c>
      <c r="B3" s="2" t="s">
        <v>21</v>
      </c>
      <c r="C3" s="3">
        <v>45379</v>
      </c>
      <c r="D3" s="4">
        <v>530000</v>
      </c>
      <c r="E3" s="4">
        <v>530000</v>
      </c>
      <c r="F3" s="4">
        <v>237300</v>
      </c>
      <c r="G3" s="5">
        <f>F3/E3*100</f>
        <v>44.773584905660378</v>
      </c>
      <c r="H3" s="4">
        <v>632692</v>
      </c>
      <c r="I3" s="4">
        <v>250000</v>
      </c>
      <c r="J3" s="4">
        <f>E3-I3</f>
        <v>280000</v>
      </c>
      <c r="K3" s="4">
        <v>478365</v>
      </c>
      <c r="L3" s="6">
        <f>J3/K3</f>
        <v>0.58532710378058594</v>
      </c>
      <c r="M3" s="7">
        <v>2468</v>
      </c>
      <c r="N3" s="8">
        <f>J3/M3</f>
        <v>113.45218800648298</v>
      </c>
      <c r="O3" s="9">
        <f>ABS(L11-L3)*100</f>
        <v>22.466472137770332</v>
      </c>
      <c r="P3" s="4">
        <v>250000</v>
      </c>
      <c r="Q3" s="2" t="s">
        <v>19</v>
      </c>
      <c r="AI3"/>
      <c r="AJ3"/>
      <c r="AK3"/>
    </row>
    <row r="4" spans="1:59" x14ac:dyDescent="0.25">
      <c r="A4" s="2" t="s">
        <v>22</v>
      </c>
      <c r="B4" s="2" t="s">
        <v>23</v>
      </c>
      <c r="C4" s="3">
        <v>45048</v>
      </c>
      <c r="D4" s="4">
        <v>595000</v>
      </c>
      <c r="E4" s="4">
        <v>595000</v>
      </c>
      <c r="F4" s="4">
        <v>221600</v>
      </c>
      <c r="G4" s="5">
        <f>F4/E4*100</f>
        <v>37.243697478991592</v>
      </c>
      <c r="H4" s="4">
        <v>594961</v>
      </c>
      <c r="I4" s="4">
        <v>204817</v>
      </c>
      <c r="J4" s="4">
        <f>E4-I4</f>
        <v>390183</v>
      </c>
      <c r="K4" s="4">
        <v>487680</v>
      </c>
      <c r="L4" s="6">
        <f>J4/K4</f>
        <v>0.80007997047244095</v>
      </c>
      <c r="M4" s="7">
        <v>1726</v>
      </c>
      <c r="N4" s="8">
        <f>J4/M4</f>
        <v>226.06199304750868</v>
      </c>
      <c r="O4" s="9">
        <f>ABS(L11-L4)*100</f>
        <v>0.99118546858483203</v>
      </c>
      <c r="P4" s="4">
        <v>201737</v>
      </c>
      <c r="Q4" s="2" t="s">
        <v>19</v>
      </c>
      <c r="AI4"/>
      <c r="AJ4"/>
      <c r="AK4"/>
    </row>
    <row r="5" spans="1:59" x14ac:dyDescent="0.25">
      <c r="A5" s="2" t="s">
        <v>24</v>
      </c>
      <c r="B5" s="2" t="s">
        <v>25</v>
      </c>
      <c r="C5" s="3">
        <v>45107</v>
      </c>
      <c r="D5" s="4">
        <v>850000</v>
      </c>
      <c r="E5" s="4">
        <v>850000</v>
      </c>
      <c r="F5" s="4">
        <v>370000</v>
      </c>
      <c r="G5" s="5">
        <f>F5/E5*100</f>
        <v>43.529411764705884</v>
      </c>
      <c r="H5" s="4">
        <v>868083</v>
      </c>
      <c r="I5" s="4">
        <v>127331</v>
      </c>
      <c r="J5" s="4">
        <f>E5-I5</f>
        <v>722669</v>
      </c>
      <c r="K5" s="4">
        <v>925940</v>
      </c>
      <c r="L5" s="6">
        <f>J5/K5</f>
        <v>0.78047065684601591</v>
      </c>
      <c r="M5" s="7">
        <v>4017</v>
      </c>
      <c r="N5" s="8">
        <f>J5/M5</f>
        <v>179.90266367936272</v>
      </c>
      <c r="O5" s="9">
        <f>ABS(L11-L5)*100</f>
        <v>2.952116831227336</v>
      </c>
      <c r="P5" s="4">
        <v>110773</v>
      </c>
      <c r="Q5" s="2" t="s">
        <v>19</v>
      </c>
      <c r="AI5"/>
      <c r="AJ5"/>
      <c r="AK5"/>
    </row>
    <row r="6" spans="1:59" x14ac:dyDescent="0.25">
      <c r="A6" s="2" t="s">
        <v>26</v>
      </c>
      <c r="B6" s="2" t="s">
        <v>27</v>
      </c>
      <c r="C6" s="3">
        <v>45065</v>
      </c>
      <c r="D6" s="4">
        <v>765000</v>
      </c>
      <c r="E6" s="4">
        <v>765000</v>
      </c>
      <c r="F6" s="4">
        <v>293000</v>
      </c>
      <c r="G6" s="5">
        <f>F6/E6*100</f>
        <v>38.300653594771248</v>
      </c>
      <c r="H6" s="4">
        <v>701119</v>
      </c>
      <c r="I6" s="4">
        <v>157597</v>
      </c>
      <c r="J6" s="4">
        <f>E6-I6</f>
        <v>607403</v>
      </c>
      <c r="K6" s="4">
        <v>679402.5</v>
      </c>
      <c r="L6" s="6">
        <f>J6/K6</f>
        <v>0.8940252648466851</v>
      </c>
      <c r="M6" s="7">
        <v>3346</v>
      </c>
      <c r="N6" s="8">
        <f>J6/M6</f>
        <v>181.53108188882248</v>
      </c>
      <c r="O6" s="9">
        <f>ABS(L11-L6)*100</f>
        <v>8.4033439688395823</v>
      </c>
      <c r="P6" s="4">
        <v>146747</v>
      </c>
      <c r="Q6" s="2" t="s">
        <v>19</v>
      </c>
      <c r="AI6"/>
      <c r="AJ6"/>
      <c r="AK6"/>
    </row>
    <row r="7" spans="1:59" x14ac:dyDescent="0.25">
      <c r="A7" s="2" t="s">
        <v>28</v>
      </c>
      <c r="B7" s="2" t="s">
        <v>29</v>
      </c>
      <c r="C7" s="3">
        <v>45414</v>
      </c>
      <c r="D7" s="4">
        <v>890000</v>
      </c>
      <c r="E7" s="4">
        <v>890000</v>
      </c>
      <c r="F7" s="4">
        <v>328100</v>
      </c>
      <c r="G7" s="5">
        <f>F7/E7*100</f>
        <v>36.865168539325843</v>
      </c>
      <c r="H7" s="4">
        <v>720771</v>
      </c>
      <c r="I7" s="4">
        <v>151309</v>
      </c>
      <c r="J7" s="4">
        <f>E7-I7</f>
        <v>738691</v>
      </c>
      <c r="K7" s="4">
        <v>711827.5</v>
      </c>
      <c r="L7" s="6">
        <f>J7/K7</f>
        <v>1.0377387780045024</v>
      </c>
      <c r="M7" s="7">
        <v>2913</v>
      </c>
      <c r="N7" s="8">
        <f>J7/M7</f>
        <v>253.58427737727428</v>
      </c>
      <c r="O7" s="9">
        <f>ABS(L11-L7)*100</f>
        <v>22.774695284621316</v>
      </c>
      <c r="P7" s="4">
        <v>139352</v>
      </c>
      <c r="Q7" s="2" t="s">
        <v>19</v>
      </c>
      <c r="AI7"/>
      <c r="AJ7"/>
      <c r="AK7"/>
    </row>
    <row r="8" spans="1:59" ht="15.75" thickBot="1" x14ac:dyDescent="0.3">
      <c r="A8" s="2" t="s">
        <v>30</v>
      </c>
      <c r="B8" s="2" t="s">
        <v>31</v>
      </c>
      <c r="C8" s="3">
        <v>45425</v>
      </c>
      <c r="D8" s="4">
        <v>775000</v>
      </c>
      <c r="E8" s="4">
        <v>775000</v>
      </c>
      <c r="F8" s="4">
        <v>319900</v>
      </c>
      <c r="G8" s="5">
        <f>F8/E8*100</f>
        <v>41.277419354838706</v>
      </c>
      <c r="H8" s="4">
        <v>710502</v>
      </c>
      <c r="I8" s="4">
        <v>185968</v>
      </c>
      <c r="J8" s="4">
        <f>E8-I8</f>
        <v>589032</v>
      </c>
      <c r="K8" s="4">
        <v>655667.5</v>
      </c>
      <c r="L8" s="6">
        <f>J8/K8</f>
        <v>0.89836998173616966</v>
      </c>
      <c r="M8" s="7">
        <v>3032</v>
      </c>
      <c r="N8" s="8">
        <f>J8/M8</f>
        <v>194.27176781002638</v>
      </c>
      <c r="O8" s="9">
        <f>ABS(L11-L8)*100</f>
        <v>8.83781565778804</v>
      </c>
      <c r="P8" s="4">
        <v>181409</v>
      </c>
      <c r="Q8" s="2" t="s">
        <v>19</v>
      </c>
      <c r="AI8"/>
      <c r="AJ8"/>
      <c r="AK8"/>
    </row>
    <row r="9" spans="1:59" ht="15.75" thickTop="1" x14ac:dyDescent="0.25">
      <c r="A9" s="10"/>
      <c r="B9" s="10"/>
      <c r="C9" s="11" t="s">
        <v>32</v>
      </c>
      <c r="D9" s="12">
        <f>+SUM(D2:D8)</f>
        <v>5160000</v>
      </c>
      <c r="E9" s="12">
        <f>+SUM(E2:E8)</f>
        <v>5160000</v>
      </c>
      <c r="F9" s="12">
        <f>+SUM(F2:F8)</f>
        <v>2117600</v>
      </c>
      <c r="G9" s="13"/>
      <c r="H9" s="12">
        <f>+SUM(H2:H8)</f>
        <v>5088244</v>
      </c>
      <c r="I9" s="12"/>
      <c r="J9" s="12">
        <f>+SUM(J2:J8)</f>
        <v>3889900</v>
      </c>
      <c r="K9" s="12">
        <f>+SUM(K2:K8)</f>
        <v>4772680</v>
      </c>
      <c r="L9" s="14"/>
      <c r="M9" s="15"/>
      <c r="N9" s="16">
        <f>AVERAGE(N2:N8)</f>
        <v>186.9851013858879</v>
      </c>
      <c r="O9" s="17">
        <f>ABS(L11-L10)*100</f>
        <v>0.50429142334151855</v>
      </c>
      <c r="P9" s="12"/>
      <c r="Q9" s="10"/>
      <c r="AI9"/>
      <c r="AJ9"/>
      <c r="AK9"/>
    </row>
    <row r="10" spans="1:59" x14ac:dyDescent="0.25">
      <c r="A10" s="18"/>
      <c r="B10" s="18"/>
      <c r="C10" s="19"/>
      <c r="D10" s="20"/>
      <c r="E10" s="20"/>
      <c r="F10" s="20" t="s">
        <v>33</v>
      </c>
      <c r="G10" s="21">
        <f>F9/E9*100</f>
        <v>41.038759689922486</v>
      </c>
      <c r="H10" s="20"/>
      <c r="I10" s="20"/>
      <c r="J10" s="20"/>
      <c r="K10" s="20" t="s">
        <v>34</v>
      </c>
      <c r="L10" s="22">
        <f>J9/K9</f>
        <v>0.81503473939170445</v>
      </c>
      <c r="M10" s="23"/>
      <c r="N10" s="24" t="s">
        <v>35</v>
      </c>
      <c r="O10" s="25">
        <f>STDEV(L2:L8)</f>
        <v>0.15094011833386586</v>
      </c>
      <c r="P10" s="26"/>
      <c r="Q10" s="18"/>
      <c r="AI10" s="18"/>
      <c r="AJ10" s="18"/>
      <c r="AK10" s="18"/>
    </row>
    <row r="11" spans="1:59" x14ac:dyDescent="0.25">
      <c r="A11" s="27"/>
      <c r="B11" s="27"/>
      <c r="C11" s="28"/>
      <c r="D11" s="29"/>
      <c r="E11" s="29"/>
      <c r="F11" s="29" t="s">
        <v>36</v>
      </c>
      <c r="G11" s="30">
        <f>STDEV(G2:G8)</f>
        <v>3.7546674416712844</v>
      </c>
      <c r="H11" s="29"/>
      <c r="I11" s="29"/>
      <c r="J11" s="29"/>
      <c r="K11" s="29" t="s">
        <v>37</v>
      </c>
      <c r="L11" s="31">
        <f>AVERAGE(L2:L8)</f>
        <v>0.80999182515828927</v>
      </c>
      <c r="M11" s="32"/>
      <c r="N11" s="33" t="s">
        <v>38</v>
      </c>
      <c r="O11" s="34">
        <f>AVERAGE(O2:O8)</f>
        <v>11.43310140321398</v>
      </c>
      <c r="P11" s="35" t="s">
        <v>39</v>
      </c>
      <c r="Q11" s="27">
        <f>+(O11/L11)</f>
        <v>14.115082458986192</v>
      </c>
      <c r="AI11" s="27"/>
      <c r="AJ11" s="27"/>
      <c r="AK11" s="27"/>
    </row>
    <row r="14" spans="1:59" x14ac:dyDescent="0.25">
      <c r="G14" s="5" t="s">
        <v>40</v>
      </c>
    </row>
    <row r="15" spans="1:59" x14ac:dyDescent="0.25">
      <c r="G15" s="5" t="s">
        <v>41</v>
      </c>
    </row>
  </sheetData>
  <conditionalFormatting sqref="A2:Q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BEAR CREEK CONDO ECF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65D80-FBEB-401B-9A2C-00E412B009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2025-12-08T20:06:23Z</dcterms:created>
  <dcterms:modified xsi:type="dcterms:W3CDTF">2025-12-08T20:09:20Z</dcterms:modified>
</cp:coreProperties>
</file>