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B0B9BF29-C61E-4655-B2B6-F363EA94D83A}" xr6:coauthVersionLast="47" xr6:coauthVersionMax="47" xr10:uidLastSave="{00000000-0000-0000-0000-000000000000}"/>
  <bookViews>
    <workbookView xWindow="25080" yWindow="-120" windowWidth="25440" windowHeight="15270" xr2:uid="{1143B350-1C81-4602-9F0C-20CF88C4F4B9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N2" i="2" s="1"/>
  <c r="G3" i="2"/>
  <c r="J3" i="2"/>
  <c r="L3" i="2" s="1"/>
  <c r="G4" i="2"/>
  <c r="J4" i="2"/>
  <c r="N4" i="2" s="1"/>
  <c r="L4" i="2"/>
  <c r="G5" i="2"/>
  <c r="J5" i="2"/>
  <c r="L5" i="2"/>
  <c r="N5" i="2"/>
  <c r="G6" i="2"/>
  <c r="J6" i="2"/>
  <c r="N6" i="2" s="1"/>
  <c r="L6" i="2"/>
  <c r="G7" i="2"/>
  <c r="J7" i="2"/>
  <c r="L7" i="2"/>
  <c r="N7" i="2"/>
  <c r="G8" i="2"/>
  <c r="J8" i="2"/>
  <c r="L8" i="2" s="1"/>
  <c r="G9" i="2"/>
  <c r="J9" i="2"/>
  <c r="N9" i="2" s="1"/>
  <c r="L9" i="2"/>
  <c r="G10" i="2"/>
  <c r="J10" i="2"/>
  <c r="L10" i="2"/>
  <c r="N10" i="2"/>
  <c r="G11" i="2"/>
  <c r="J11" i="2"/>
  <c r="L11" i="2"/>
  <c r="N11" i="2"/>
  <c r="G12" i="2"/>
  <c r="J12" i="2"/>
  <c r="L12" i="2" s="1"/>
  <c r="G13" i="2"/>
  <c r="J13" i="2"/>
  <c r="L13" i="2"/>
  <c r="N13" i="2"/>
  <c r="D14" i="2"/>
  <c r="E14" i="2"/>
  <c r="G15" i="2" s="1"/>
  <c r="F14" i="2"/>
  <c r="H14" i="2"/>
  <c r="K14" i="2"/>
  <c r="N8" i="2" l="1"/>
  <c r="L2" i="2"/>
  <c r="I16" i="2" s="1"/>
  <c r="G16" i="2"/>
  <c r="N12" i="2"/>
  <c r="N3" i="2"/>
  <c r="N14" i="2" s="1"/>
  <c r="J14" i="2"/>
  <c r="I15" i="2" s="1"/>
  <c r="L15" i="2" l="1"/>
  <c r="P10" i="2"/>
  <c r="P8" i="2"/>
  <c r="P11" i="2"/>
  <c r="P5" i="2"/>
  <c r="P6" i="2"/>
  <c r="P9" i="2"/>
  <c r="P7" i="2"/>
  <c r="P13" i="2"/>
  <c r="P4" i="2"/>
  <c r="P14" i="2"/>
  <c r="P12" i="2"/>
  <c r="P2" i="2"/>
  <c r="P3" i="2"/>
  <c r="L16" i="2" l="1"/>
  <c r="N16" i="2" s="1"/>
</calcChain>
</file>

<file path=xl/sharedStrings.xml><?xml version="1.0" encoding="utf-8"?>
<sst xmlns="http://schemas.openxmlformats.org/spreadsheetml/2006/main" count="62" uniqueCount="49">
  <si>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</si>
  <si>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</si>
  <si>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</si>
  <si>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</si>
  <si>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</si>
  <si>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</si>
  <si>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</si>
  <si>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</si>
  <si>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</si>
  <si>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</si>
  <si>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</si>
  <si>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</si>
  <si>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</si>
  <si>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</si>
  <si>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</si>
  <si>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</si>
  <si>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41-11-11-180-007</t>
  </si>
  <si>
    <t>7292 ELDRED DR NE</t>
  </si>
  <si>
    <t>00012</t>
  </si>
  <si>
    <t>41-11-11-203-005</t>
  </si>
  <si>
    <t>7445 DAVIES DR NE</t>
  </si>
  <si>
    <t>41-11-11-277-052</t>
  </si>
  <si>
    <t>7259 DAVIES DR NE</t>
  </si>
  <si>
    <t>41-11-11-327-012</t>
  </si>
  <si>
    <t>7122 ELDRED DR NE</t>
  </si>
  <si>
    <t>41-11-11-377-014</t>
  </si>
  <si>
    <t>6970 KITSON DR NE</t>
  </si>
  <si>
    <t>41-11-11-381-025</t>
  </si>
  <si>
    <t>6824 KITSON DR NE</t>
  </si>
  <si>
    <t>41-11-11-451-009</t>
  </si>
  <si>
    <t>6792 KITSON DR NE</t>
  </si>
  <si>
    <t>41-11-11-478-015</t>
  </si>
  <si>
    <t>6887 GOLDENROD DR NE</t>
  </si>
  <si>
    <t>41-11-11-478-031</t>
  </si>
  <si>
    <t>6851 GOLDENROD DR NE</t>
  </si>
  <si>
    <t>41-11-14-202-015</t>
  </si>
  <si>
    <t>6772 KITSON DR NE</t>
  </si>
  <si>
    <t>41-11-14-234-003</t>
  </si>
  <si>
    <t>8629 BELDING RD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</si>
  <si>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</si>
  <si>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</si>
  <si>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</si>
  <si>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</si>
  <si>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</si>
  <si>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</si>
  <si>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</si>
  <si>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</si>
  <si>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1.35</t>
  </si>
  <si>
    <t>2026 USE 1.46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</si>
</sst>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B57C-FEFC-45D6-87CE-ED589D8EFE6F}">
  <dimension ref="A1:BJ20"/>
  <sheetViews>
    <sheetView tabSelected="1" workbookViewId="0">
      <selection activeCell="M23" sqref="M23"/>
    </sheetView>
  </sheetViews>
  <sheetFormatPr defaultRowHeight="15" x14ac:dyDescent="0.25"/>
  <cols>
    <col min="1" max="1" width="13.140625" style="11" bestFit="1" customWidth="1"/>
    <col min="2" max="2" width="17.7109375" style="11" bestFit="1" customWidth="1"/>
    <col min="3" max="3" width="7.28515625" style="12" bestFit="1" customWidth="1"/>
    <col min="4" max="5" width="10" style="13" bestFit="1" customWidth="1"/>
    <col min="6" max="6" width="11" style="13" bestFit="1" customWidth="1"/>
    <col min="7" max="7" width="9.7109375" style="14" bestFit="1" customWidth="1"/>
    <col min="8" max="8" width="10.28515625" style="13" bestFit="1" customWidth="1"/>
    <col min="9" max="9" width="8.5703125" style="13" bestFit="1" customWidth="1"/>
    <col min="10" max="10" width="10.28515625" style="13" bestFit="1" customWidth="1"/>
    <col min="11" max="11" width="10" style="13" bestFit="1" customWidth="1"/>
    <col min="12" max="12" width="9" style="15" customWidth="1"/>
    <col min="13" max="13" width="7.7109375" style="16" bestFit="1" customWidth="1"/>
    <col min="14" max="14" width="12.140625" style="17" bestFit="1" customWidth="1"/>
    <col min="15" max="15" width="10" style="47" bestFit="1" customWidth="1"/>
    <col min="16" max="16" width="14.28515625" style="19" bestFit="1" customWidth="1"/>
    <col min="17" max="17" width="10.42578125" bestFit="1" customWidth="1"/>
    <col min="18" max="18" width="7.42578125" bestFit="1" customWidth="1"/>
    <col min="19" max="19" width="8.140625" bestFit="1" customWidth="1"/>
    <col min="20" max="20" width="8.85546875" bestFit="1" customWidth="1"/>
    <col min="21" max="21" width="8" bestFit="1" customWidth="1"/>
    <col min="22" max="22" width="14.85546875" bestFit="1" customWidth="1"/>
    <col min="23" max="23" width="9.85546875" bestFit="1" customWidth="1"/>
    <col min="24" max="24" width="10.7109375" bestFit="1" customWidth="1"/>
    <col min="25" max="25" width="10.42578125" bestFit="1" customWidth="1"/>
    <col min="26" max="26" width="14.28515625" bestFit="1" customWidth="1"/>
    <col min="27" max="27" width="5.5703125" bestFit="1" customWidth="1"/>
    <col min="28" max="28" width="9.85546875" bestFit="1" customWidth="1"/>
    <col min="29" max="29" width="5.140625" bestFit="1" customWidth="1"/>
    <col min="30" max="30" width="15.42578125" bestFit="1" customWidth="1"/>
    <col min="31" max="31" width="12.7109375" bestFit="1" customWidth="1"/>
    <col min="32" max="32" width="11.140625" bestFit="1" customWidth="1"/>
    <col min="33" max="33" width="8.28515625" bestFit="1" customWidth="1"/>
    <col min="34" max="34" width="12.42578125" bestFit="1" customWidth="1"/>
    <col min="35" max="35" width="15.85546875" bestFit="1" customWidth="1"/>
    <col min="36" max="36" width="15.7109375" bestFit="1" customWidth="1"/>
    <col min="37" max="37" width="12.85546875" bestFit="1" customWidth="1"/>
  </cols>
  <sheetData>
    <row r="1" spans="1:62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P1" s="10" t="s">
        <v>15</v>
      </c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x14ac:dyDescent="0.25">
      <c r="A2" s="11" t="s">
        <v>16</v>
      </c>
      <c r="B2" s="11" t="s">
        <v>17</v>
      </c>
      <c r="C2" s="12">
        <v>45177</v>
      </c>
      <c r="D2" s="13">
        <v>750000</v>
      </c>
      <c r="E2" s="13">
        <v>750000</v>
      </c>
      <c r="F2" s="13">
        <v>371500</v>
      </c>
      <c r="G2" s="14">
        <f>F2/E2*100</f>
        <v>49.533333333333331</v>
      </c>
      <c r="H2" s="13">
        <v>768988</v>
      </c>
      <c r="I2" s="13">
        <v>478868</v>
      </c>
      <c r="J2" s="13">
        <f>E2-I2</f>
        <v>271132</v>
      </c>
      <c r="K2" s="13">
        <v>247685.005859375</v>
      </c>
      <c r="L2" s="15">
        <f>J2/K2</f>
        <v>1.094664568245755</v>
      </c>
      <c r="M2" s="16">
        <v>1917</v>
      </c>
      <c r="N2" s="17">
        <f>J2/M2</f>
        <v>141.4355764214919</v>
      </c>
      <c r="O2" s="18" t="s">
        <v>18</v>
      </c>
      <c r="P2" s="19">
        <f>ABS(I16-L2)*100</f>
        <v>54.100280680622468</v>
      </c>
      <c r="BA2" s="1"/>
      <c r="BC2" s="1"/>
    </row>
    <row r="3" spans="1:62" x14ac:dyDescent="0.25">
      <c r="A3" s="11" t="s">
        <v>19</v>
      </c>
      <c r="B3" s="11" t="s">
        <v>20</v>
      </c>
      <c r="C3" s="12">
        <v>45188</v>
      </c>
      <c r="D3" s="13">
        <v>790000</v>
      </c>
      <c r="E3" s="13">
        <v>790000</v>
      </c>
      <c r="F3" s="13">
        <v>302800</v>
      </c>
      <c r="G3" s="14">
        <f>F3/E3*100</f>
        <v>38.329113924050631</v>
      </c>
      <c r="H3" s="13">
        <v>768034</v>
      </c>
      <c r="I3" s="13">
        <v>411388</v>
      </c>
      <c r="J3" s="13">
        <f>E3-I3</f>
        <v>378612</v>
      </c>
      <c r="K3" s="13">
        <v>264182.21875</v>
      </c>
      <c r="L3" s="15">
        <f>J3/K3</f>
        <v>1.4331471731573531</v>
      </c>
      <c r="M3" s="16">
        <v>1656</v>
      </c>
      <c r="N3" s="17">
        <f>J3/M3</f>
        <v>228.63043478260869</v>
      </c>
      <c r="O3" s="18" t="s">
        <v>18</v>
      </c>
      <c r="P3" s="19">
        <f>ABS(I16-L3)*100</f>
        <v>20.252020189462662</v>
      </c>
    </row>
    <row r="4" spans="1:62" x14ac:dyDescent="0.25">
      <c r="A4" s="11" t="s">
        <v>19</v>
      </c>
      <c r="B4" s="11" t="s">
        <v>20</v>
      </c>
      <c r="C4" s="12">
        <v>45226</v>
      </c>
      <c r="D4" s="13">
        <v>875000</v>
      </c>
      <c r="E4" s="13">
        <v>875000</v>
      </c>
      <c r="F4" s="13">
        <v>302800</v>
      </c>
      <c r="G4" s="14">
        <f>F4/E4*100</f>
        <v>34.605714285714285</v>
      </c>
      <c r="H4" s="13">
        <v>768034</v>
      </c>
      <c r="I4" s="13">
        <v>411388</v>
      </c>
      <c r="J4" s="13">
        <f>E4-I4</f>
        <v>463612</v>
      </c>
      <c r="K4" s="13">
        <v>264182.21875</v>
      </c>
      <c r="L4" s="15">
        <f>J4/K4</f>
        <v>1.7548947926685547</v>
      </c>
      <c r="M4" s="16">
        <v>1656</v>
      </c>
      <c r="N4" s="17">
        <f>J4/M4</f>
        <v>279.95893719806764</v>
      </c>
      <c r="O4" s="18" t="s">
        <v>18</v>
      </c>
      <c r="P4" s="19">
        <f>ABS(I16-L4)*100</f>
        <v>11.922741761657507</v>
      </c>
    </row>
    <row r="5" spans="1:62" x14ac:dyDescent="0.25">
      <c r="A5" s="11" t="s">
        <v>21</v>
      </c>
      <c r="B5" s="11" t="s">
        <v>22</v>
      </c>
      <c r="C5" s="12">
        <v>45107</v>
      </c>
      <c r="D5" s="13">
        <v>2129100</v>
      </c>
      <c r="E5" s="13">
        <v>2129100</v>
      </c>
      <c r="F5" s="13">
        <v>654600</v>
      </c>
      <c r="G5" s="14">
        <f>F5/E5*100</f>
        <v>30.745385374101737</v>
      </c>
      <c r="H5" s="13">
        <v>2021238</v>
      </c>
      <c r="I5" s="13">
        <v>650382</v>
      </c>
      <c r="J5" s="13">
        <f>E5-I5</f>
        <v>1478718</v>
      </c>
      <c r="K5" s="13">
        <v>1015448.875</v>
      </c>
      <c r="L5" s="15">
        <f>J5/K5</f>
        <v>1.4562210234365565</v>
      </c>
      <c r="M5" s="16">
        <v>2632</v>
      </c>
      <c r="N5" s="17">
        <f>J5/M5</f>
        <v>561.82294832826744</v>
      </c>
      <c r="O5" s="18" t="s">
        <v>18</v>
      </c>
      <c r="P5" s="19">
        <f>ABS(I16-L5)*100</f>
        <v>17.944635161542323</v>
      </c>
    </row>
    <row r="6" spans="1:62" x14ac:dyDescent="0.25">
      <c r="A6" s="11" t="s">
        <v>23</v>
      </c>
      <c r="B6" s="11" t="s">
        <v>24</v>
      </c>
      <c r="C6" s="12">
        <v>45467</v>
      </c>
      <c r="D6" s="13">
        <v>950000</v>
      </c>
      <c r="E6" s="13">
        <v>950000</v>
      </c>
      <c r="F6" s="13">
        <v>359300</v>
      </c>
      <c r="G6" s="14">
        <f>F6/E6*100</f>
        <v>37.821052631578951</v>
      </c>
      <c r="H6" s="13">
        <v>718571</v>
      </c>
      <c r="I6" s="13">
        <v>304914</v>
      </c>
      <c r="J6" s="13">
        <f>E6-I6</f>
        <v>645086</v>
      </c>
      <c r="K6" s="13">
        <v>320850.330078125</v>
      </c>
      <c r="L6" s="15">
        <f>J6/K6</f>
        <v>2.0105511496370463</v>
      </c>
      <c r="M6" s="16">
        <v>1563</v>
      </c>
      <c r="N6" s="17">
        <f>J6/M6</f>
        <v>412.72296865003199</v>
      </c>
      <c r="O6" s="18" t="s">
        <v>18</v>
      </c>
      <c r="P6" s="19">
        <f>ABS(I16-L6)*100</f>
        <v>37.488377458506662</v>
      </c>
    </row>
    <row r="7" spans="1:62" x14ac:dyDescent="0.25">
      <c r="A7" s="11" t="s">
        <v>25</v>
      </c>
      <c r="B7" s="11" t="s">
        <v>26</v>
      </c>
      <c r="C7" s="12">
        <v>45622</v>
      </c>
      <c r="D7" s="13">
        <v>1175000</v>
      </c>
      <c r="E7" s="13">
        <v>1175000</v>
      </c>
      <c r="F7" s="13">
        <v>715300</v>
      </c>
      <c r="G7" s="14">
        <f>F7/E7*100</f>
        <v>60.876595744680849</v>
      </c>
      <c r="H7" s="13">
        <v>1539595</v>
      </c>
      <c r="I7" s="13">
        <v>747789</v>
      </c>
      <c r="J7" s="13">
        <f>E7-I7</f>
        <v>427211</v>
      </c>
      <c r="K7" s="13">
        <v>586522.9375</v>
      </c>
      <c r="L7" s="15">
        <f>J7/K7</f>
        <v>0.72837901586755927</v>
      </c>
      <c r="M7" s="16">
        <v>4536</v>
      </c>
      <c r="N7" s="17">
        <f>J7/M7</f>
        <v>94.182319223985886</v>
      </c>
      <c r="O7" s="18" t="s">
        <v>18</v>
      </c>
      <c r="P7" s="19">
        <f>ABS(I16-L7)*100</f>
        <v>90.728835918442044</v>
      </c>
    </row>
    <row r="8" spans="1:62" x14ac:dyDescent="0.25">
      <c r="A8" s="11" t="s">
        <v>27</v>
      </c>
      <c r="B8" s="11" t="s">
        <v>28</v>
      </c>
      <c r="C8" s="12">
        <v>45562</v>
      </c>
      <c r="D8" s="13">
        <v>895000</v>
      </c>
      <c r="E8" s="13">
        <v>895000</v>
      </c>
      <c r="F8" s="13">
        <v>335700</v>
      </c>
      <c r="G8" s="14">
        <f>F8/E8*100</f>
        <v>37.508379888268159</v>
      </c>
      <c r="H8" s="13">
        <v>866942</v>
      </c>
      <c r="I8" s="13">
        <v>350671</v>
      </c>
      <c r="J8" s="13">
        <f>E8-I8</f>
        <v>544329</v>
      </c>
      <c r="K8" s="13">
        <v>382422.96875</v>
      </c>
      <c r="L8" s="15">
        <f>J8/K8</f>
        <v>1.4233690036432991</v>
      </c>
      <c r="M8" s="16">
        <v>1682</v>
      </c>
      <c r="N8" s="17">
        <f>J8/M8</f>
        <v>323.62009512485139</v>
      </c>
      <c r="O8" s="18" t="s">
        <v>18</v>
      </c>
      <c r="P8" s="19">
        <f>ABS(I16-L8)*100</f>
        <v>21.229837140868057</v>
      </c>
    </row>
    <row r="9" spans="1:62" x14ac:dyDescent="0.25">
      <c r="A9" s="11" t="s">
        <v>29</v>
      </c>
      <c r="B9" s="11" t="s">
        <v>30</v>
      </c>
      <c r="C9" s="12">
        <v>45023</v>
      </c>
      <c r="D9" s="13">
        <v>770000</v>
      </c>
      <c r="E9" s="13">
        <v>770000</v>
      </c>
      <c r="F9" s="13">
        <v>382600</v>
      </c>
      <c r="G9" s="14">
        <f>F9/E9*100</f>
        <v>49.688311688311686</v>
      </c>
      <c r="H9" s="13">
        <v>888591</v>
      </c>
      <c r="I9" s="13">
        <v>362738</v>
      </c>
      <c r="J9" s="13">
        <f>E9-I9</f>
        <v>407262</v>
      </c>
      <c r="K9" s="13">
        <v>389520.75</v>
      </c>
      <c r="L9" s="15">
        <f>J9/K9</f>
        <v>1.0455463540774144</v>
      </c>
      <c r="M9" s="16">
        <v>2080</v>
      </c>
      <c r="N9" s="17">
        <f>J9/M9</f>
        <v>195.79903846153846</v>
      </c>
      <c r="O9" s="18" t="s">
        <v>18</v>
      </c>
      <c r="P9" s="19">
        <f>ABS(I16-L9)*100</f>
        <v>59.012102097456534</v>
      </c>
    </row>
    <row r="10" spans="1:62" x14ac:dyDescent="0.25">
      <c r="A10" s="11" t="s">
        <v>31</v>
      </c>
      <c r="B10" s="11" t="s">
        <v>32</v>
      </c>
      <c r="C10" s="12">
        <v>45153</v>
      </c>
      <c r="D10" s="13">
        <v>800000</v>
      </c>
      <c r="E10" s="13">
        <v>800000</v>
      </c>
      <c r="F10" s="13">
        <v>246600</v>
      </c>
      <c r="G10" s="14">
        <f>F10/E10*100</f>
        <v>30.825000000000003</v>
      </c>
      <c r="H10" s="13">
        <v>623934</v>
      </c>
      <c r="I10" s="13">
        <v>333287</v>
      </c>
      <c r="J10" s="13">
        <f>E10-I10</f>
        <v>466713</v>
      </c>
      <c r="K10" s="13">
        <v>215294.078125</v>
      </c>
      <c r="L10" s="15">
        <f>J10/K10</f>
        <v>2.1677930208977969</v>
      </c>
      <c r="M10" s="16">
        <v>1628</v>
      </c>
      <c r="N10" s="17">
        <f>J10/M10</f>
        <v>286.67874692874693</v>
      </c>
      <c r="O10" s="18" t="s">
        <v>18</v>
      </c>
      <c r="P10" s="19">
        <f>ABS(I16-L10)*100</f>
        <v>53.21256458458172</v>
      </c>
    </row>
    <row r="11" spans="1:62" x14ac:dyDescent="0.25">
      <c r="A11" s="11" t="s">
        <v>33</v>
      </c>
      <c r="B11" s="11" t="s">
        <v>34</v>
      </c>
      <c r="C11" s="12">
        <v>45569</v>
      </c>
      <c r="D11" s="13">
        <v>650000</v>
      </c>
      <c r="E11" s="13">
        <v>650000</v>
      </c>
      <c r="F11" s="13">
        <v>165400</v>
      </c>
      <c r="G11" s="14">
        <f>F11/E11*100</f>
        <v>25.446153846153845</v>
      </c>
      <c r="H11" s="13">
        <v>413686</v>
      </c>
      <c r="I11" s="13">
        <v>199533</v>
      </c>
      <c r="J11" s="13">
        <f>E11-I11</f>
        <v>450467</v>
      </c>
      <c r="K11" s="13">
        <v>158631.859375</v>
      </c>
      <c r="L11" s="15">
        <f>J11/K11</f>
        <v>2.8397006867019838</v>
      </c>
      <c r="M11" s="16">
        <v>1311</v>
      </c>
      <c r="N11" s="17">
        <f>J11/M11</f>
        <v>343.60564454614797</v>
      </c>
      <c r="O11" s="18" t="s">
        <v>18</v>
      </c>
      <c r="P11" s="19">
        <f>ABS(I16-L11)*100</f>
        <v>120.40333116500041</v>
      </c>
    </row>
    <row r="12" spans="1:62" x14ac:dyDescent="0.25">
      <c r="A12" s="11" t="s">
        <v>35</v>
      </c>
      <c r="B12" s="11" t="s">
        <v>36</v>
      </c>
      <c r="C12" s="12">
        <v>45113</v>
      </c>
      <c r="D12" s="13">
        <v>846600</v>
      </c>
      <c r="E12" s="13">
        <v>846600</v>
      </c>
      <c r="F12" s="13">
        <v>305000</v>
      </c>
      <c r="G12" s="14">
        <f>F12/E12*100</f>
        <v>36.026458776281594</v>
      </c>
      <c r="H12" s="13">
        <v>824280</v>
      </c>
      <c r="I12" s="13">
        <v>302042</v>
      </c>
      <c r="J12" s="13">
        <f>E12-I12</f>
        <v>544558</v>
      </c>
      <c r="K12" s="13">
        <v>386842.96875</v>
      </c>
      <c r="L12" s="15">
        <f>J12/K12</f>
        <v>1.4076978101983404</v>
      </c>
      <c r="M12" s="16">
        <v>1770</v>
      </c>
      <c r="N12" s="17">
        <f>J12/M12</f>
        <v>307.65988700564969</v>
      </c>
      <c r="O12" s="18" t="s">
        <v>18</v>
      </c>
      <c r="P12" s="19">
        <f>ABS(I16-L12)*100</f>
        <v>22.796956485363928</v>
      </c>
    </row>
    <row r="13" spans="1:62" ht="15.75" thickBot="1" x14ac:dyDescent="0.3">
      <c r="A13" s="11" t="s">
        <v>37</v>
      </c>
      <c r="B13" s="11" t="s">
        <v>38</v>
      </c>
      <c r="C13" s="12">
        <v>45377</v>
      </c>
      <c r="D13" s="13">
        <v>360000</v>
      </c>
      <c r="E13" s="13">
        <v>360000</v>
      </c>
      <c r="F13" s="13">
        <v>95300</v>
      </c>
      <c r="G13" s="14">
        <f>F13/E13*100</f>
        <v>26.472222222222225</v>
      </c>
      <c r="H13" s="13">
        <v>243372</v>
      </c>
      <c r="I13" s="13">
        <v>71494</v>
      </c>
      <c r="J13" s="13">
        <f>E13-I13</f>
        <v>288506</v>
      </c>
      <c r="K13" s="13">
        <v>127317.0390625</v>
      </c>
      <c r="L13" s="15">
        <f>J13/K13</f>
        <v>2.2660439020921013</v>
      </c>
      <c r="M13" s="16">
        <v>765</v>
      </c>
      <c r="N13" s="17">
        <f>J13/M13</f>
        <v>377.13202614379082</v>
      </c>
      <c r="O13" s="18" t="s">
        <v>18</v>
      </c>
      <c r="P13" s="19">
        <f>ABS(I16-L13)*100</f>
        <v>63.03765270401216</v>
      </c>
    </row>
    <row r="14" spans="1:62" ht="15.75" thickTop="1" x14ac:dyDescent="0.25">
      <c r="A14" s="20"/>
      <c r="B14" s="20"/>
      <c r="C14" s="21" t="s">
        <v>39</v>
      </c>
      <c r="D14" s="22">
        <f>+SUM(D2:D13)</f>
        <v>10990700</v>
      </c>
      <c r="E14" s="22">
        <f>+SUM(E2:E13)</f>
        <v>10990700</v>
      </c>
      <c r="F14" s="22">
        <f>+SUM(F2:F13)</f>
        <v>4236900</v>
      </c>
      <c r="G14" s="23"/>
      <c r="H14" s="22">
        <f>+SUM(H2:H13)</f>
        <v>10445265</v>
      </c>
      <c r="I14" s="22"/>
      <c r="J14" s="22">
        <f>+SUM(J2:J13)</f>
        <v>6366206</v>
      </c>
      <c r="K14" s="22">
        <f>+SUM(K2:K13)</f>
        <v>4358901.25</v>
      </c>
      <c r="L14" s="24"/>
      <c r="M14" s="25"/>
      <c r="N14" s="26">
        <f>AVERAGE(N2:N13)</f>
        <v>296.10405190126494</v>
      </c>
      <c r="O14" s="27"/>
      <c r="P14" s="28">
        <f>ABS(I16-I15)*100</f>
        <v>17.516032640067113</v>
      </c>
    </row>
    <row r="15" spans="1:62" x14ac:dyDescent="0.25">
      <c r="A15" s="29"/>
      <c r="B15" s="29"/>
      <c r="C15" s="30"/>
      <c r="D15" s="31"/>
      <c r="E15" s="31"/>
      <c r="F15" s="31" t="s">
        <v>40</v>
      </c>
      <c r="G15" s="32">
        <f>F14/E14*100</f>
        <v>38.549864885767057</v>
      </c>
      <c r="H15" s="31" t="s">
        <v>41</v>
      </c>
      <c r="I15" s="33">
        <f>J14/K14</f>
        <v>1.4605070486513085</v>
      </c>
      <c r="J15" s="34"/>
      <c r="K15" s="35" t="s">
        <v>42</v>
      </c>
      <c r="L15" s="36">
        <f>STDEV(L2:L13)</f>
        <v>0.59691149605107352</v>
      </c>
      <c r="M15" s="37"/>
      <c r="N15" s="29"/>
      <c r="O15" s="29"/>
      <c r="P15" s="31"/>
    </row>
    <row r="16" spans="1:62" x14ac:dyDescent="0.25">
      <c r="A16" s="38"/>
      <c r="B16" s="38"/>
      <c r="C16" s="39"/>
      <c r="D16" s="40"/>
      <c r="E16" s="40"/>
      <c r="F16" s="40" t="s">
        <v>43</v>
      </c>
      <c r="G16" s="41">
        <f>STDEV(G2:G13)</f>
        <v>10.458037630644357</v>
      </c>
      <c r="H16" s="40" t="s">
        <v>44</v>
      </c>
      <c r="I16" s="42">
        <f>AVERAGE(L2:L13)</f>
        <v>1.6356673750519797</v>
      </c>
      <c r="J16" s="43"/>
      <c r="K16" s="44" t="s">
        <v>45</v>
      </c>
      <c r="L16" s="45">
        <f>AVERAGE(P2:P13)</f>
        <v>47.677444612293044</v>
      </c>
      <c r="M16" s="46" t="s">
        <v>46</v>
      </c>
      <c r="N16" s="38">
        <f>+(L16/I16)</f>
        <v>29.148618685860814</v>
      </c>
      <c r="O16" s="38"/>
      <c r="P16" s="40"/>
    </row>
    <row r="19" spans="9:9" x14ac:dyDescent="0.25">
      <c r="I19" s="13" t="s">
        <v>47</v>
      </c>
    </row>
    <row r="20" spans="9:9" x14ac:dyDescent="0.25">
      <c r="I20" s="13" t="s">
        <v>48</v>
      </c>
    </row>
  </sheetData>
  <conditionalFormatting sqref="A2:P1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BOSTWICK LF ECF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E3581-5DB6-4153-B873-2042265F0F5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2025-12-10T15:26:41Z</dcterms:created>
  <dcterms:modified xsi:type="dcterms:W3CDTF">2025-12-10T15:29:36Z</dcterms:modified>
</cp:coreProperties>
</file>