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F1AFCEF-1A4A-4FB4-ABBC-899B5F501B3A}" xr6:coauthVersionLast="47" xr6:coauthVersionMax="47" xr10:uidLastSave="{00000000-0000-0000-0000-000000000000}"/>
  <bookViews>
    <workbookView xWindow="25080" yWindow="-120" windowWidth="25440" windowHeight="15270" xr2:uid="{C52CDFC5-6634-49B3-85A0-E6DCF5DBF20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/>
  <c r="P2" i="2"/>
  <c r="Q2" i="2"/>
  <c r="G3" i="2"/>
  <c r="I3" i="2"/>
  <c r="O3" i="2" s="1"/>
  <c r="P3" i="2"/>
  <c r="Q3" i="2"/>
  <c r="G4" i="2"/>
  <c r="I4" i="2"/>
  <c r="O4" i="2"/>
  <c r="P4" i="2"/>
  <c r="Q4" i="2"/>
  <c r="G5" i="2"/>
  <c r="I5" i="2"/>
  <c r="O5" i="2"/>
  <c r="P5" i="2"/>
  <c r="Q5" i="2"/>
  <c r="G6" i="2"/>
  <c r="I6" i="2"/>
  <c r="O6" i="2"/>
  <c r="P6" i="2"/>
  <c r="Q6" i="2"/>
  <c r="G7" i="2"/>
  <c r="I7" i="2"/>
  <c r="O7" i="2"/>
  <c r="P7" i="2"/>
  <c r="Q7" i="2"/>
  <c r="G8" i="2"/>
  <c r="I8" i="2"/>
  <c r="O8" i="2"/>
  <c r="P8" i="2"/>
  <c r="Q8" i="2"/>
  <c r="G9" i="2"/>
  <c r="I9" i="2"/>
  <c r="O9" i="2"/>
  <c r="P9" i="2"/>
  <c r="Q9" i="2"/>
  <c r="G10" i="2"/>
  <c r="I10" i="2"/>
  <c r="O10" i="2"/>
  <c r="P10" i="2"/>
  <c r="Q10" i="2"/>
  <c r="G11" i="2"/>
  <c r="I11" i="2"/>
  <c r="O11" i="2"/>
  <c r="P11" i="2"/>
  <c r="Q11" i="2"/>
  <c r="G12" i="2"/>
  <c r="I12" i="2"/>
  <c r="O12" i="2"/>
  <c r="P12" i="2"/>
  <c r="Q12" i="2"/>
  <c r="G13" i="2"/>
  <c r="I13" i="2"/>
  <c r="O13" i="2"/>
  <c r="P13" i="2"/>
  <c r="Q13" i="2"/>
  <c r="G14" i="2"/>
  <c r="I14" i="2"/>
  <c r="O14" i="2"/>
  <c r="P14" i="2"/>
  <c r="Q14" i="2"/>
  <c r="G15" i="2"/>
  <c r="I15" i="2"/>
  <c r="O15" i="2"/>
  <c r="P15" i="2"/>
  <c r="Q15" i="2"/>
  <c r="D16" i="2"/>
  <c r="E16" i="2"/>
  <c r="F16" i="2"/>
  <c r="H16" i="2"/>
  <c r="J16" i="2"/>
  <c r="K16" i="2"/>
  <c r="M16" i="2"/>
  <c r="N16" i="2"/>
  <c r="G17" i="2"/>
  <c r="I16" i="2" l="1"/>
  <c r="I18" i="2" s="1"/>
  <c r="G18" i="2"/>
  <c r="O18" i="2" l="1"/>
</calcChain>
</file>

<file path=xl/sharedStrings.xml><?xml version="1.0" encoding="utf-8"?>
<sst xmlns="http://schemas.openxmlformats.org/spreadsheetml/2006/main" count="55" uniqueCount="52">
  <si>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</si>
  <si>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</si>
  <si>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</si>
  <si>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</si>
  <si>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</si>
  <si>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</si>
  <si>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</si>
  <si>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</si>
  <si>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</si>
  <si>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</si>
  <si>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</si>
  <si>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</si>
  <si>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</si>
  <si>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</si>
  <si>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</si>
  <si>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</si>
  <si>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</si>
  <si>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</si>
  <si>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41-11-11-180-007</t>
  </si>
  <si>
    <t>7292 ELDRED DR NE</t>
  </si>
  <si>
    <t>41-11-11-203-005</t>
  </si>
  <si>
    <t>7445 DAVIES DR NE</t>
  </si>
  <si>
    <t>41-11-11-277-052</t>
  </si>
  <si>
    <t>7259 DAVIES DR NE</t>
  </si>
  <si>
    <t>41-11-11-327-012</t>
  </si>
  <si>
    <t>7122 ELDRED DR NE</t>
  </si>
  <si>
    <t>41-11-11-377-014</t>
  </si>
  <si>
    <t>6970 KITSON DR NE</t>
  </si>
  <si>
    <t>41-11-11-381-025</t>
  </si>
  <si>
    <t>6824 KITSON DR NE</t>
  </si>
  <si>
    <t>41-11-11-428-006</t>
  </si>
  <si>
    <t>7027 GOLDENROD DR NE</t>
  </si>
  <si>
    <t>41-11-11-451-009</t>
  </si>
  <si>
    <t>6792 KITSON DR NE</t>
  </si>
  <si>
    <t>41-11-11-478-015</t>
  </si>
  <si>
    <t>6887 GOLDENROD DR NE</t>
  </si>
  <si>
    <t>41-11-11-478-031</t>
  </si>
  <si>
    <t>6851 GOLDENROD DR NE</t>
  </si>
  <si>
    <t>41-11-14-202-015</t>
  </si>
  <si>
    <t>6772 KITSON DR NE</t>
  </si>
  <si>
    <t>41-11-14-202-027</t>
  </si>
  <si>
    <t>6754 KITSON DR NE</t>
  </si>
  <si>
    <t>41-11-14-234-003</t>
  </si>
  <si>
    <t>8629 BELDING RD NE</t>
  </si>
  <si>
    <t>Totals:</t>
  </si>
  <si>
    <t>Sale. Ratio =&gt;</t>
  </si>
  <si>
    <t>Average</t>
  </si>
  <si>
    <t>Std. Dev. =&gt;</t>
  </si>
  <si>
    <t>per FF=&gt;</t>
  </si>
  <si>
    <t>per SqFt=&gt;</t>
  </si>
  <si>
    <t>2025 USED $6600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</si>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</sst>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D261-0853-40FC-8DAA-728846564A6B}">
  <dimension ref="A1:BJ22"/>
  <sheetViews>
    <sheetView tabSelected="1" workbookViewId="0">
      <selection activeCell="I24" sqref="I24"/>
    </sheetView>
  </sheetViews>
  <sheetFormatPr defaultRowHeight="15" x14ac:dyDescent="0.25"/>
  <cols>
    <col min="1" max="1" width="13.140625" style="10" bestFit="1" customWidth="1"/>
    <col min="2" max="2" width="17.7109375" style="10" bestFit="1" customWidth="1"/>
    <col min="3" max="3" width="7.28515625" style="11" bestFit="1" customWidth="1"/>
    <col min="4" max="5" width="10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10.140625" style="12" bestFit="1" customWidth="1"/>
    <col min="10" max="10" width="11" style="12" bestFit="1" customWidth="1"/>
    <col min="11" max="11" width="8.5703125" style="14" bestFit="1" customWidth="1"/>
    <col min="12" max="12" width="5.7109375" style="15" customWidth="1"/>
    <col min="13" max="13" width="5.5703125" style="16" customWidth="1"/>
    <col min="14" max="14" width="7.42578125" style="16" customWidth="1"/>
    <col min="15" max="15" width="7.7109375" style="12" bestFit="1" customWidth="1"/>
    <col min="16" max="16" width="9.28515625" style="12" bestFit="1" customWidth="1"/>
    <col min="17" max="17" width="9.28515625" style="17" bestFit="1" customWidth="1"/>
    <col min="18" max="18" width="8.28515625" style="16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9.8554687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4" t="s">
        <v>14</v>
      </c>
      <c r="P1" s="4" t="s">
        <v>15</v>
      </c>
      <c r="Q1" s="9" t="s">
        <v>16</v>
      </c>
      <c r="R1" s="8" t="s">
        <v>17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0" t="s">
        <v>18</v>
      </c>
      <c r="B2" s="10" t="s">
        <v>19</v>
      </c>
      <c r="C2" s="11">
        <v>45177</v>
      </c>
      <c r="D2" s="12">
        <v>750000</v>
      </c>
      <c r="E2" s="12">
        <v>750000</v>
      </c>
      <c r="F2" s="12">
        <v>371500</v>
      </c>
      <c r="G2" s="13">
        <f>F2/E2*100</f>
        <v>49.533333333333331</v>
      </c>
      <c r="H2" s="12">
        <v>768988</v>
      </c>
      <c r="I2" s="12">
        <f>E2-297817</f>
        <v>452183</v>
      </c>
      <c r="J2" s="12">
        <v>471171</v>
      </c>
      <c r="K2" s="14">
        <v>146.20303899999999</v>
      </c>
      <c r="L2" s="15">
        <v>245</v>
      </c>
      <c r="M2" s="16">
        <v>0.47699999999999998</v>
      </c>
      <c r="N2" s="16">
        <v>0.316</v>
      </c>
      <c r="O2" s="12">
        <f>I2/K2</f>
        <v>3092.8426870798494</v>
      </c>
      <c r="P2" s="12">
        <f>I2/M2</f>
        <v>947972.74633123691</v>
      </c>
      <c r="Q2" s="17">
        <f>I2/M2/43560</f>
        <v>21.762459741304795</v>
      </c>
      <c r="R2" s="16">
        <v>165</v>
      </c>
      <c r="BA2" s="1"/>
      <c r="BC2" s="1"/>
    </row>
    <row r="3" spans="1:62" x14ac:dyDescent="0.25">
      <c r="A3" s="10" t="s">
        <v>20</v>
      </c>
      <c r="B3" s="10" t="s">
        <v>21</v>
      </c>
      <c r="C3" s="11">
        <v>45188</v>
      </c>
      <c r="D3" s="12">
        <v>790000</v>
      </c>
      <c r="E3" s="12">
        <v>790000</v>
      </c>
      <c r="F3" s="12">
        <v>302800</v>
      </c>
      <c r="G3" s="13">
        <f>F3/E3*100</f>
        <v>38.329113924050631</v>
      </c>
      <c r="H3" s="12">
        <v>768034</v>
      </c>
      <c r="I3" s="12">
        <f>E3-360315</f>
        <v>429685</v>
      </c>
      <c r="J3" s="12">
        <v>407719</v>
      </c>
      <c r="K3" s="14">
        <v>61.775573999999999</v>
      </c>
      <c r="L3" s="15">
        <v>144</v>
      </c>
      <c r="M3" s="16">
        <v>0.215</v>
      </c>
      <c r="N3" s="16">
        <v>0.215</v>
      </c>
      <c r="O3" s="12">
        <f>I3/K3</f>
        <v>6955.5808578970064</v>
      </c>
      <c r="P3" s="12">
        <f>I3/M3</f>
        <v>1998534.8837209302</v>
      </c>
      <c r="Q3" s="17">
        <f>I3/M3/43560</f>
        <v>45.880047835650373</v>
      </c>
      <c r="R3" s="16">
        <v>65</v>
      </c>
    </row>
    <row r="4" spans="1:62" x14ac:dyDescent="0.25">
      <c r="A4" s="10" t="s">
        <v>20</v>
      </c>
      <c r="B4" s="10" t="s">
        <v>21</v>
      </c>
      <c r="C4" s="11">
        <v>45226</v>
      </c>
      <c r="D4" s="12">
        <v>875000</v>
      </c>
      <c r="E4" s="12">
        <v>875000</v>
      </c>
      <c r="F4" s="12">
        <v>302800</v>
      </c>
      <c r="G4" s="13">
        <f>F4/E4*100</f>
        <v>34.605714285714285</v>
      </c>
      <c r="H4" s="12">
        <v>768034</v>
      </c>
      <c r="I4" s="12">
        <f>E4-360315</f>
        <v>514685</v>
      </c>
      <c r="J4" s="12">
        <v>407719</v>
      </c>
      <c r="K4" s="14">
        <v>61.775573999999999</v>
      </c>
      <c r="L4" s="15">
        <v>144</v>
      </c>
      <c r="M4" s="16">
        <v>0.215</v>
      </c>
      <c r="N4" s="16">
        <v>0.215</v>
      </c>
      <c r="O4" s="12">
        <f>I4/K4</f>
        <v>8331.5292222132975</v>
      </c>
      <c r="P4" s="12">
        <f>I4/M4</f>
        <v>2393883.7209302327</v>
      </c>
      <c r="Q4" s="17">
        <f>I4/M4/43560</f>
        <v>54.956008285818015</v>
      </c>
      <c r="R4" s="16">
        <v>65</v>
      </c>
    </row>
    <row r="5" spans="1:62" x14ac:dyDescent="0.25">
      <c r="A5" s="10" t="s">
        <v>22</v>
      </c>
      <c r="B5" s="10" t="s">
        <v>23</v>
      </c>
      <c r="C5" s="11">
        <v>45107</v>
      </c>
      <c r="D5" s="12">
        <v>2129100</v>
      </c>
      <c r="E5" s="12">
        <v>2129100</v>
      </c>
      <c r="F5" s="12">
        <v>654600</v>
      </c>
      <c r="G5" s="13">
        <f>F5/E5*100</f>
        <v>30.745385374101737</v>
      </c>
      <c r="H5" s="12">
        <v>2021238</v>
      </c>
      <c r="I5" s="12">
        <f>E5-1390125</f>
        <v>738975</v>
      </c>
      <c r="J5" s="12">
        <v>631113</v>
      </c>
      <c r="K5" s="14">
        <v>95.623226000000003</v>
      </c>
      <c r="L5" s="15">
        <v>110.160004</v>
      </c>
      <c r="M5" s="16">
        <v>0.30299999999999999</v>
      </c>
      <c r="N5" s="16">
        <v>0.30299999999999999</v>
      </c>
      <c r="O5" s="12">
        <f>I5/K5</f>
        <v>7727.9865040319801</v>
      </c>
      <c r="P5" s="12">
        <f>I5/M5</f>
        <v>2438861.3861386138</v>
      </c>
      <c r="Q5" s="17">
        <f>I5/M5/43560</f>
        <v>55.988553400794622</v>
      </c>
      <c r="R5" s="16">
        <v>120</v>
      </c>
    </row>
    <row r="6" spans="1:62" x14ac:dyDescent="0.25">
      <c r="A6" s="10" t="s">
        <v>24</v>
      </c>
      <c r="B6" s="10" t="s">
        <v>25</v>
      </c>
      <c r="C6" s="11">
        <v>45467</v>
      </c>
      <c r="D6" s="12">
        <v>950000</v>
      </c>
      <c r="E6" s="12">
        <v>950000</v>
      </c>
      <c r="F6" s="12">
        <v>359300</v>
      </c>
      <c r="G6" s="13">
        <f>F6/E6*100</f>
        <v>37.821052631578951</v>
      </c>
      <c r="H6" s="12">
        <v>718571</v>
      </c>
      <c r="I6" s="12">
        <f>E6-421296</f>
        <v>528704</v>
      </c>
      <c r="J6" s="12">
        <v>297275</v>
      </c>
      <c r="K6" s="14">
        <v>70.950834999999998</v>
      </c>
      <c r="L6" s="15">
        <v>192.5</v>
      </c>
      <c r="M6" s="16">
        <v>0.183</v>
      </c>
      <c r="N6" s="16">
        <v>0.14599999999999999</v>
      </c>
      <c r="O6" s="12">
        <f>I6/K6</f>
        <v>7451.6952478431022</v>
      </c>
      <c r="P6" s="12">
        <f>I6/M6</f>
        <v>2889092.8961748634</v>
      </c>
      <c r="Q6" s="17">
        <f>I6/M6/43560</f>
        <v>66.324446652315501</v>
      </c>
      <c r="R6" s="16">
        <v>75</v>
      </c>
    </row>
    <row r="7" spans="1:62" x14ac:dyDescent="0.25">
      <c r="A7" s="10" t="s">
        <v>26</v>
      </c>
      <c r="B7" s="10" t="s">
        <v>27</v>
      </c>
      <c r="C7" s="11">
        <v>45622</v>
      </c>
      <c r="D7" s="12">
        <v>1175000</v>
      </c>
      <c r="E7" s="12">
        <v>1175000</v>
      </c>
      <c r="F7" s="12">
        <v>715300</v>
      </c>
      <c r="G7" s="13">
        <f>F7/E7*100</f>
        <v>60.876595744680849</v>
      </c>
      <c r="H7" s="12">
        <v>1539595</v>
      </c>
      <c r="I7" s="12">
        <f>E7-807749</f>
        <v>367251</v>
      </c>
      <c r="J7" s="12">
        <v>731846</v>
      </c>
      <c r="K7" s="14">
        <v>98.843309000000005</v>
      </c>
      <c r="L7" s="15">
        <v>130</v>
      </c>
      <c r="M7" s="16">
        <v>2.3980000000000001</v>
      </c>
      <c r="N7" s="16">
        <v>0.35799999999999998</v>
      </c>
      <c r="O7" s="12">
        <f>I7/K7</f>
        <v>3715.486700268199</v>
      </c>
      <c r="P7" s="12">
        <f>I7/M7</f>
        <v>153148.87406171809</v>
      </c>
      <c r="Q7" s="17">
        <f>I7/M7/43560</f>
        <v>3.5158143723994053</v>
      </c>
      <c r="R7" s="16">
        <v>120</v>
      </c>
    </row>
    <row r="8" spans="1:62" x14ac:dyDescent="0.25">
      <c r="A8" s="10" t="s">
        <v>28</v>
      </c>
      <c r="B8" s="10" t="s">
        <v>29</v>
      </c>
      <c r="C8" s="11">
        <v>45562</v>
      </c>
      <c r="D8" s="12">
        <v>895000</v>
      </c>
      <c r="E8" s="12">
        <v>895000</v>
      </c>
      <c r="F8" s="12">
        <v>335700</v>
      </c>
      <c r="G8" s="13">
        <f>F8/E8*100</f>
        <v>37.508379888268159</v>
      </c>
      <c r="H8" s="12">
        <v>866942</v>
      </c>
      <c r="I8" s="12">
        <f>E8-521176</f>
        <v>373824</v>
      </c>
      <c r="J8" s="12">
        <v>345766</v>
      </c>
      <c r="K8" s="14">
        <v>52.388801000000001</v>
      </c>
      <c r="L8" s="15">
        <v>87</v>
      </c>
      <c r="M8" s="16">
        <v>0.12</v>
      </c>
      <c r="N8" s="16">
        <v>0.12</v>
      </c>
      <c r="O8" s="12">
        <f>I8/K8</f>
        <v>7135.5708255281506</v>
      </c>
      <c r="P8" s="12">
        <f>I8/M8</f>
        <v>3115200</v>
      </c>
      <c r="Q8" s="17">
        <f>I8/M8/43560</f>
        <v>71.515151515151516</v>
      </c>
      <c r="R8" s="16">
        <v>60</v>
      </c>
    </row>
    <row r="9" spans="1:62" x14ac:dyDescent="0.25">
      <c r="A9" s="10" t="s">
        <v>30</v>
      </c>
      <c r="B9" s="10" t="s">
        <v>31</v>
      </c>
      <c r="C9" s="11">
        <v>45219</v>
      </c>
      <c r="D9" s="12">
        <v>714900</v>
      </c>
      <c r="E9" s="12">
        <v>714900</v>
      </c>
      <c r="F9" s="12">
        <v>207900</v>
      </c>
      <c r="G9" s="13">
        <f>F9/E9*100</f>
        <v>29.08099034830046</v>
      </c>
      <c r="H9" s="12">
        <v>432790</v>
      </c>
      <c r="I9" s="12">
        <f>E9-193132</f>
        <v>521768</v>
      </c>
      <c r="J9" s="12">
        <v>239658</v>
      </c>
      <c r="K9" s="14">
        <v>83.260962000000006</v>
      </c>
      <c r="L9" s="15">
        <v>177.75</v>
      </c>
      <c r="M9" s="16">
        <v>0.184</v>
      </c>
      <c r="N9" s="16">
        <v>9.0999999999999998E-2</v>
      </c>
      <c r="O9" s="12">
        <f>I9/K9</f>
        <v>6266.6583170153617</v>
      </c>
      <c r="P9" s="12">
        <f>I9/M9</f>
        <v>2835695.6521739131</v>
      </c>
      <c r="Q9" s="17">
        <f>I9/M9/43560</f>
        <v>65.098614604543457</v>
      </c>
      <c r="R9" s="16">
        <v>90</v>
      </c>
    </row>
    <row r="10" spans="1:62" x14ac:dyDescent="0.25">
      <c r="A10" s="10" t="s">
        <v>32</v>
      </c>
      <c r="B10" s="10" t="s">
        <v>33</v>
      </c>
      <c r="C10" s="11">
        <v>45023</v>
      </c>
      <c r="D10" s="12">
        <v>770000</v>
      </c>
      <c r="E10" s="12">
        <v>770000</v>
      </c>
      <c r="F10" s="12">
        <v>382600</v>
      </c>
      <c r="G10" s="13">
        <f>F10/E10*100</f>
        <v>49.688311688311686</v>
      </c>
      <c r="H10" s="12">
        <v>888591</v>
      </c>
      <c r="I10" s="12">
        <f>E10-532374</f>
        <v>237626</v>
      </c>
      <c r="J10" s="12">
        <v>356217</v>
      </c>
      <c r="K10" s="14">
        <v>53.972304999999999</v>
      </c>
      <c r="L10" s="15">
        <v>143</v>
      </c>
      <c r="M10" s="16">
        <v>0.18099999999999999</v>
      </c>
      <c r="N10" s="16">
        <v>0.18099999999999999</v>
      </c>
      <c r="O10" s="12">
        <f>I10/K10</f>
        <v>4402.7395161277627</v>
      </c>
      <c r="P10" s="12">
        <f>I10/M10</f>
        <v>1312850.8287292819</v>
      </c>
      <c r="Q10" s="17">
        <f>I10/M10/43560</f>
        <v>30.138907913895359</v>
      </c>
      <c r="R10" s="16">
        <v>55</v>
      </c>
    </row>
    <row r="11" spans="1:62" x14ac:dyDescent="0.25">
      <c r="A11" s="10" t="s">
        <v>34</v>
      </c>
      <c r="B11" s="10" t="s">
        <v>35</v>
      </c>
      <c r="C11" s="11">
        <v>45153</v>
      </c>
      <c r="D11" s="12">
        <v>800000</v>
      </c>
      <c r="E11" s="12">
        <v>800000</v>
      </c>
      <c r="F11" s="12">
        <v>246600</v>
      </c>
      <c r="G11" s="13">
        <f>F11/E11*100</f>
        <v>30.825000000000003</v>
      </c>
      <c r="H11" s="12">
        <v>623934</v>
      </c>
      <c r="I11" s="12">
        <f>E11-298130</f>
        <v>501870</v>
      </c>
      <c r="J11" s="12">
        <v>325804</v>
      </c>
      <c r="K11" s="14">
        <v>49.364182999999997</v>
      </c>
      <c r="L11" s="15">
        <v>117.5</v>
      </c>
      <c r="M11" s="16">
        <v>0.13900000000000001</v>
      </c>
      <c r="N11" s="16">
        <v>0.13900000000000001</v>
      </c>
      <c r="O11" s="12">
        <f>I11/K11</f>
        <v>10166.682997670599</v>
      </c>
      <c r="P11" s="12">
        <f>I11/M11</f>
        <v>3610575.5395683451</v>
      </c>
      <c r="Q11" s="17">
        <f>I11/M11/43560</f>
        <v>82.88740908099966</v>
      </c>
      <c r="R11" s="16">
        <v>51.67</v>
      </c>
    </row>
    <row r="12" spans="1:62" x14ac:dyDescent="0.25">
      <c r="A12" s="10" t="s">
        <v>36</v>
      </c>
      <c r="B12" s="10" t="s">
        <v>37</v>
      </c>
      <c r="C12" s="11">
        <v>45569</v>
      </c>
      <c r="D12" s="12">
        <v>650000</v>
      </c>
      <c r="E12" s="12">
        <v>650000</v>
      </c>
      <c r="F12" s="12">
        <v>165400</v>
      </c>
      <c r="G12" s="13">
        <f>F12/E12*100</f>
        <v>25.446153846153845</v>
      </c>
      <c r="H12" s="12">
        <v>413686</v>
      </c>
      <c r="I12" s="12">
        <f>E12-217526</f>
        <v>432474</v>
      </c>
      <c r="J12" s="12">
        <v>196160</v>
      </c>
      <c r="K12" s="14">
        <v>29.721169</v>
      </c>
      <c r="L12" s="15">
        <v>145</v>
      </c>
      <c r="M12" s="16">
        <v>8.6999999999999994E-2</v>
      </c>
      <c r="N12" s="16">
        <v>8.6999999999999994E-2</v>
      </c>
      <c r="O12" s="12">
        <f>I12/K12</f>
        <v>14551.042726482259</v>
      </c>
      <c r="P12" s="12">
        <f>I12/M12</f>
        <v>4970965.5172413792</v>
      </c>
      <c r="Q12" s="17">
        <f>I12/M12/43560</f>
        <v>114.1176656850638</v>
      </c>
      <c r="R12" s="16">
        <v>26</v>
      </c>
    </row>
    <row r="13" spans="1:62" x14ac:dyDescent="0.25">
      <c r="A13" s="10" t="s">
        <v>38</v>
      </c>
      <c r="B13" s="10" t="s">
        <v>39</v>
      </c>
      <c r="C13" s="11">
        <v>45113</v>
      </c>
      <c r="D13" s="12">
        <v>846600</v>
      </c>
      <c r="E13" s="12">
        <v>846600</v>
      </c>
      <c r="F13" s="12">
        <v>305000</v>
      </c>
      <c r="G13" s="13">
        <f>F13/E13*100</f>
        <v>36.026458776281594</v>
      </c>
      <c r="H13" s="12">
        <v>824280</v>
      </c>
      <c r="I13" s="12">
        <f>E13-531840</f>
        <v>314760</v>
      </c>
      <c r="J13" s="12">
        <v>292440</v>
      </c>
      <c r="K13" s="14">
        <v>44.309108999999999</v>
      </c>
      <c r="L13" s="15">
        <v>119</v>
      </c>
      <c r="M13" s="16">
        <v>0.123</v>
      </c>
      <c r="N13" s="16">
        <v>0.123</v>
      </c>
      <c r="O13" s="12">
        <f>I13/K13</f>
        <v>7103.7311989279679</v>
      </c>
      <c r="P13" s="12">
        <f>I13/M13</f>
        <v>2559024.3902439023</v>
      </c>
      <c r="Q13" s="17">
        <f>I13/M13/43560</f>
        <v>58.747116396783802</v>
      </c>
      <c r="R13" s="16">
        <v>45</v>
      </c>
    </row>
    <row r="14" spans="1:62" x14ac:dyDescent="0.25">
      <c r="A14" s="10" t="s">
        <v>40</v>
      </c>
      <c r="B14" s="10" t="s">
        <v>41</v>
      </c>
      <c r="C14" s="11">
        <v>45743</v>
      </c>
      <c r="D14" s="12">
        <v>590000</v>
      </c>
      <c r="E14" s="12">
        <v>590000</v>
      </c>
      <c r="F14" s="12">
        <v>228400</v>
      </c>
      <c r="G14" s="13">
        <f>F14/E14*100</f>
        <v>38.711864406779661</v>
      </c>
      <c r="H14" s="12">
        <v>345541</v>
      </c>
      <c r="I14" s="12">
        <f>E14-5333</f>
        <v>584667</v>
      </c>
      <c r="J14" s="12">
        <v>340208</v>
      </c>
      <c r="K14" s="14">
        <v>51.546684999999997</v>
      </c>
      <c r="L14" s="15">
        <v>98.5</v>
      </c>
      <c r="M14" s="16">
        <v>0.129</v>
      </c>
      <c r="N14" s="16">
        <v>0.129</v>
      </c>
      <c r="O14" s="12">
        <f>I14/K14</f>
        <v>11342.475272658174</v>
      </c>
      <c r="P14" s="12">
        <f>I14/M14</f>
        <v>4532302.3255813951</v>
      </c>
      <c r="Q14" s="17">
        <f>I14/M14/43560</f>
        <v>104.04734448074828</v>
      </c>
      <c r="R14" s="16">
        <v>57</v>
      </c>
    </row>
    <row r="15" spans="1:62" ht="15.75" thickBot="1" x14ac:dyDescent="0.3">
      <c r="A15" s="10" t="s">
        <v>42</v>
      </c>
      <c r="B15" s="10" t="s">
        <v>43</v>
      </c>
      <c r="C15" s="11">
        <v>45377</v>
      </c>
      <c r="D15" s="12">
        <v>360000</v>
      </c>
      <c r="E15" s="12">
        <v>360000</v>
      </c>
      <c r="F15" s="12">
        <v>95300</v>
      </c>
      <c r="G15" s="13">
        <f>F15/E15*100</f>
        <v>26.472222222222225</v>
      </c>
      <c r="H15" s="12">
        <v>243372</v>
      </c>
      <c r="I15" s="12">
        <f>E15-171878</f>
        <v>188122</v>
      </c>
      <c r="J15" s="12">
        <v>71494</v>
      </c>
      <c r="K15" s="14">
        <v>30.949584000000002</v>
      </c>
      <c r="L15" s="15">
        <v>132</v>
      </c>
      <c r="M15" s="16">
        <v>8.5000000000000006E-2</v>
      </c>
      <c r="N15" s="16">
        <v>8.5000000000000006E-2</v>
      </c>
      <c r="O15" s="12">
        <f>I15/K15</f>
        <v>6078.3369495370271</v>
      </c>
      <c r="P15" s="12">
        <f>I15/M15</f>
        <v>2213200</v>
      </c>
      <c r="Q15" s="17">
        <f>I15/M15/43560</f>
        <v>50.80808080808081</v>
      </c>
      <c r="R15" s="16">
        <v>28</v>
      </c>
    </row>
    <row r="16" spans="1:62" ht="15.75" thickTop="1" x14ac:dyDescent="0.25">
      <c r="A16" s="18"/>
      <c r="B16" s="18"/>
      <c r="C16" s="19" t="s">
        <v>44</v>
      </c>
      <c r="D16" s="20">
        <f>+SUM(D2:D15)</f>
        <v>12295600</v>
      </c>
      <c r="E16" s="20">
        <f>+SUM(E2:E15)</f>
        <v>12295600</v>
      </c>
      <c r="F16" s="20">
        <f>+SUM(F2:F15)</f>
        <v>4673200</v>
      </c>
      <c r="G16" s="21"/>
      <c r="H16" s="20">
        <f>+SUM(H2:H15)</f>
        <v>11223596</v>
      </c>
      <c r="I16" s="20">
        <f>+SUM(I2:I15)</f>
        <v>6186594</v>
      </c>
      <c r="J16" s="20">
        <f>+SUM(J2:J15)</f>
        <v>5114590</v>
      </c>
      <c r="K16" s="22">
        <f>+SUM(K2:K15)</f>
        <v>930.6843550000001</v>
      </c>
      <c r="L16" s="23"/>
      <c r="M16" s="24">
        <f>+SUM(M2:M15)</f>
        <v>4.8390000000000013</v>
      </c>
      <c r="N16" s="24">
        <f>+SUM(N2:N15)</f>
        <v>2.5080000000000005</v>
      </c>
      <c r="O16" s="20"/>
      <c r="P16" s="20"/>
      <c r="Q16" s="25"/>
      <c r="R16" s="24"/>
    </row>
    <row r="17" spans="1:18" x14ac:dyDescent="0.25">
      <c r="A17" s="26"/>
      <c r="B17" s="26"/>
      <c r="C17" s="27"/>
      <c r="D17" s="28"/>
      <c r="E17" s="28"/>
      <c r="F17" s="28" t="s">
        <v>45</v>
      </c>
      <c r="G17" s="29">
        <f>F16/E16*100</f>
        <v>38.007091967858422</v>
      </c>
      <c r="H17" s="28" t="s">
        <v>46</v>
      </c>
      <c r="I17" s="30"/>
      <c r="J17" s="31"/>
      <c r="K17" s="32"/>
      <c r="L17" s="32"/>
      <c r="M17" s="28"/>
      <c r="N17" s="28" t="s">
        <v>46</v>
      </c>
      <c r="O17" s="33"/>
      <c r="P17" s="32"/>
      <c r="Q17" s="34"/>
      <c r="R17" s="26"/>
    </row>
    <row r="18" spans="1:18" x14ac:dyDescent="0.25">
      <c r="A18" s="35"/>
      <c r="B18" s="35"/>
      <c r="C18" s="36"/>
      <c r="D18" s="37"/>
      <c r="E18" s="37"/>
      <c r="F18" s="37" t="s">
        <v>47</v>
      </c>
      <c r="G18" s="38">
        <f>STDEV(G2:G15)</f>
        <v>9.9249639523140729</v>
      </c>
      <c r="H18" s="37" t="s">
        <v>48</v>
      </c>
      <c r="I18" s="39">
        <f>I16/K16</f>
        <v>6647.360049369262</v>
      </c>
      <c r="J18" s="40"/>
      <c r="K18" s="41"/>
      <c r="L18" s="41"/>
      <c r="M18" s="37"/>
      <c r="N18" s="37" t="s">
        <v>49</v>
      </c>
      <c r="O18" s="42">
        <f>I16/M16/43560</f>
        <v>29.350001167055773</v>
      </c>
      <c r="P18" s="41"/>
      <c r="Q18" s="43"/>
      <c r="R18" s="35"/>
    </row>
    <row r="21" spans="1:18" x14ac:dyDescent="0.25">
      <c r="F21" s="12" t="s">
        <v>50</v>
      </c>
    </row>
    <row r="22" spans="1:18" x14ac:dyDescent="0.25">
      <c r="F22" s="12" t="s">
        <v>51</v>
      </c>
    </row>
  </sheetData>
  <conditionalFormatting sqref="A2:R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BOSTWICK LF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4C44-AB99-4FEA-BAE8-700604A1BB4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2025-12-10T15:23:21Z</dcterms:created>
  <dcterms:modified xsi:type="dcterms:W3CDTF">2025-12-10T15:26:24Z</dcterms:modified>
</cp:coreProperties>
</file>