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C3B3AEA9-4DB2-4AE4-90E5-58C97F34138F}" xr6:coauthVersionLast="47" xr6:coauthVersionMax="47" xr10:uidLastSave="{00000000-0000-0000-0000-000000000000}"/>
  <bookViews>
    <workbookView xWindow="25080" yWindow="-120" windowWidth="25440" windowHeight="15270" xr2:uid="{311CBC6C-9B7E-402B-A964-8A71080812B6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/>
  <c r="N2" i="2"/>
  <c r="G3" i="2"/>
  <c r="J3" i="2"/>
  <c r="L3" i="2"/>
  <c r="N3" i="2"/>
  <c r="G4" i="2"/>
  <c r="J4" i="2"/>
  <c r="L4" i="2"/>
  <c r="N4" i="2"/>
  <c r="G5" i="2"/>
  <c r="J5" i="2"/>
  <c r="L5" i="2"/>
  <c r="N5" i="2"/>
  <c r="G6" i="2"/>
  <c r="J6" i="2"/>
  <c r="L6" i="2" s="1"/>
  <c r="N6" i="2"/>
  <c r="G7" i="2"/>
  <c r="J7" i="2"/>
  <c r="L7" i="2"/>
  <c r="N7" i="2"/>
  <c r="G8" i="2"/>
  <c r="J8" i="2"/>
  <c r="L8" i="2"/>
  <c r="N8" i="2"/>
  <c r="D9" i="2"/>
  <c r="E9" i="2"/>
  <c r="F9" i="2"/>
  <c r="H9" i="2"/>
  <c r="K9" i="2"/>
  <c r="J9" i="2" l="1"/>
  <c r="J10" i="2" s="1"/>
  <c r="G10" i="2"/>
  <c r="G11" i="2"/>
  <c r="N9" i="2"/>
  <c r="J11" i="2"/>
  <c r="M10" i="2"/>
  <c r="O2" i="2"/>
  <c r="O6" i="2"/>
  <c r="O3" i="2"/>
  <c r="O4" i="2"/>
  <c r="O5" i="2"/>
  <c r="O7" i="2"/>
  <c r="O8" i="2"/>
  <c r="M11" i="2" l="1"/>
  <c r="O11" i="2" s="1"/>
</calcChain>
</file>

<file path=xl/sharedStrings.xml><?xml version="1.0" encoding="utf-8"?>
<sst xmlns="http://schemas.openxmlformats.org/spreadsheetml/2006/main" count="40" uniqueCount="40">
  <si>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</si>
  <si>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</si>
  <si>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</si>
  <si>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</si>
  <si>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</si>
  <si>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</si>
  <si>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</si>
  <si>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</si>
  <si>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</si>
  <si>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</si>
  <si>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</si>
  <si>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</si>
  <si>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</si>
  <si>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</si>
  <si>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</si>
  <si>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Building Style</t>
  </si>
  <si>
    <t>41-11-08-160-030</t>
  </si>
  <si>
    <t>7251 ARBOL DR NE</t>
  </si>
  <si>
    <t>41-11-08-299-010</t>
  </si>
  <si>
    <t>7378 CUESTA WAY NE</t>
  </si>
  <si>
    <t>41-11-08-326-010</t>
  </si>
  <si>
    <t>5835 TESORO DR NE</t>
  </si>
  <si>
    <t>41-11-08-360-008</t>
  </si>
  <si>
    <t>7012 VISTA DE ORO DR NE</t>
  </si>
  <si>
    <t>41-11-08-376-002</t>
  </si>
  <si>
    <t>6979 CAMINO DEL REY DR NE</t>
  </si>
  <si>
    <t>41-11-08-454-003</t>
  </si>
  <si>
    <t>6143 BELDING RD NE</t>
  </si>
  <si>
    <t>41-11-08-480-022</t>
  </si>
  <si>
    <t>6319 W ENCANTADO CT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</si>
  <si>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</si>
  <si>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</si>
  <si>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</si>
  <si>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</si>
  <si>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</si>
  <si>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</si>
  <si>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</si>
  <si>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</si>
  <si>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1.25</t>
  </si>
  <si>
    <t>2026 USE 1.32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</si>
</sst>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A7BB-1017-4532-8A76-55D7752DE337}">
  <dimension ref="A1:BI14"/>
  <sheetViews>
    <sheetView tabSelected="1" workbookViewId="0">
      <selection activeCell="Y13" sqref="Y13"/>
    </sheetView>
  </sheetViews>
  <sheetFormatPr defaultRowHeight="15" x14ac:dyDescent="0.25"/>
  <cols>
    <col min="1" max="1" width="13.140625" style="10" bestFit="1" customWidth="1"/>
    <col min="2" max="2" width="20.2851562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5.28515625" style="14" bestFit="1" customWidth="1"/>
    <col min="13" max="13" width="7.7109375" style="15" bestFit="1" customWidth="1"/>
    <col min="14" max="14" width="12.140625" style="16" bestFit="1" customWidth="1"/>
    <col min="15" max="15" width="9.140625" style="45" bestFit="1" customWidth="1"/>
    <col min="16" max="16" width="14.28515625" style="17" bestFit="1" customWidth="1"/>
    <col min="17" max="17" width="10.425781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8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1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2" t="s">
        <v>15</v>
      </c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x14ac:dyDescent="0.25">
      <c r="A2" s="10" t="s">
        <v>16</v>
      </c>
      <c r="B2" s="10" t="s">
        <v>17</v>
      </c>
      <c r="C2" s="11">
        <v>45471</v>
      </c>
      <c r="D2" s="12">
        <v>650000</v>
      </c>
      <c r="E2" s="12">
        <v>650000</v>
      </c>
      <c r="F2" s="12">
        <v>240900</v>
      </c>
      <c r="G2" s="13">
        <f>F2/E2*100</f>
        <v>37.061538461538461</v>
      </c>
      <c r="H2" s="12">
        <v>546876</v>
      </c>
      <c r="I2" s="12">
        <v>268623</v>
      </c>
      <c r="J2" s="12">
        <f>E2-I2</f>
        <v>381377</v>
      </c>
      <c r="K2" s="12">
        <v>222602.40625</v>
      </c>
      <c r="L2" s="14">
        <f>J2/K2</f>
        <v>1.7132653973725858</v>
      </c>
      <c r="M2" s="15">
        <v>1265</v>
      </c>
      <c r="N2" s="16">
        <f>J2/M2</f>
        <v>301.48379446640314</v>
      </c>
      <c r="O2" s="17">
        <f>ABS(J11-L2)*100</f>
        <v>33.264512212209517</v>
      </c>
      <c r="P2" s="12">
        <v>262818</v>
      </c>
      <c r="AX2" s="1"/>
      <c r="AZ2" s="1"/>
    </row>
    <row r="3" spans="1:61" x14ac:dyDescent="0.25">
      <c r="A3" s="10" t="s">
        <v>18</v>
      </c>
      <c r="B3" s="10" t="s">
        <v>19</v>
      </c>
      <c r="C3" s="11">
        <v>45583</v>
      </c>
      <c r="D3" s="12">
        <v>1100000</v>
      </c>
      <c r="E3" s="12">
        <v>1100000</v>
      </c>
      <c r="F3" s="12">
        <v>484600</v>
      </c>
      <c r="G3" s="13">
        <f>F3/E3*100</f>
        <v>44.054545454545455</v>
      </c>
      <c r="H3" s="12">
        <v>1131072</v>
      </c>
      <c r="I3" s="12">
        <v>330194</v>
      </c>
      <c r="J3" s="12">
        <f>E3-I3</f>
        <v>769806</v>
      </c>
      <c r="K3" s="12">
        <v>640702.375</v>
      </c>
      <c r="L3" s="14">
        <f>J3/K3</f>
        <v>1.2015032720926</v>
      </c>
      <c r="M3" s="15">
        <v>3067</v>
      </c>
      <c r="N3" s="16">
        <f>J3/M3</f>
        <v>250.99641343332246</v>
      </c>
      <c r="O3" s="17">
        <f>ABS(J11-L3)*100</f>
        <v>17.911700315789059</v>
      </c>
      <c r="P3" s="12">
        <v>320095</v>
      </c>
    </row>
    <row r="4" spans="1:61" x14ac:dyDescent="0.25">
      <c r="A4" s="10" t="s">
        <v>20</v>
      </c>
      <c r="B4" s="10" t="s">
        <v>21</v>
      </c>
      <c r="C4" s="11">
        <v>45628</v>
      </c>
      <c r="D4" s="12">
        <v>947500</v>
      </c>
      <c r="E4" s="12">
        <v>947500</v>
      </c>
      <c r="F4" s="12">
        <v>422100</v>
      </c>
      <c r="G4" s="13">
        <f>F4/E4*100</f>
        <v>44.548812664907651</v>
      </c>
      <c r="H4" s="12">
        <v>960127</v>
      </c>
      <c r="I4" s="12">
        <v>390258</v>
      </c>
      <c r="J4" s="12">
        <f>E4-I4</f>
        <v>557242</v>
      </c>
      <c r="K4" s="12">
        <v>455895.1875</v>
      </c>
      <c r="L4" s="14">
        <f>J4/K4</f>
        <v>1.222302878553637</v>
      </c>
      <c r="M4" s="15">
        <v>2886</v>
      </c>
      <c r="N4" s="16">
        <f>J4/M4</f>
        <v>193.08454608454608</v>
      </c>
      <c r="O4" s="17">
        <f>ABS(J11-L4)*100</f>
        <v>15.831739669685362</v>
      </c>
      <c r="P4" s="12">
        <v>379480</v>
      </c>
    </row>
    <row r="5" spans="1:61" x14ac:dyDescent="0.25">
      <c r="A5" s="10" t="s">
        <v>22</v>
      </c>
      <c r="B5" s="10" t="s">
        <v>23</v>
      </c>
      <c r="C5" s="11">
        <v>45176</v>
      </c>
      <c r="D5" s="12">
        <v>826000</v>
      </c>
      <c r="E5" s="12">
        <v>826000</v>
      </c>
      <c r="F5" s="12">
        <v>246600</v>
      </c>
      <c r="G5" s="13">
        <f>F5/E5*100</f>
        <v>29.854721549636803</v>
      </c>
      <c r="H5" s="12">
        <v>637536</v>
      </c>
      <c r="I5" s="12">
        <v>282813</v>
      </c>
      <c r="J5" s="12">
        <f>E5-I5</f>
        <v>543187</v>
      </c>
      <c r="K5" s="12">
        <v>283778.40625</v>
      </c>
      <c r="L5" s="14">
        <f>J5/K5</f>
        <v>1.9141237953160857</v>
      </c>
      <c r="M5" s="15">
        <v>1637</v>
      </c>
      <c r="N5" s="16">
        <f>J5/M5</f>
        <v>331.81857055589495</v>
      </c>
      <c r="O5" s="17">
        <f>ABS(J11-L5)*100</f>
        <v>53.350352006559511</v>
      </c>
      <c r="P5" s="12">
        <v>280235</v>
      </c>
    </row>
    <row r="6" spans="1:61" x14ac:dyDescent="0.25">
      <c r="A6" s="10" t="s">
        <v>24</v>
      </c>
      <c r="B6" s="10" t="s">
        <v>25</v>
      </c>
      <c r="C6" s="11">
        <v>45516</v>
      </c>
      <c r="D6" s="12">
        <v>1415000</v>
      </c>
      <c r="E6" s="12">
        <v>1415000</v>
      </c>
      <c r="F6" s="12">
        <v>472100</v>
      </c>
      <c r="G6" s="13">
        <f>F6/E6*100</f>
        <v>33.36395759717314</v>
      </c>
      <c r="H6" s="12">
        <v>1280578</v>
      </c>
      <c r="I6" s="12">
        <v>345395</v>
      </c>
      <c r="J6" s="12">
        <f>E6-I6</f>
        <v>1069605</v>
      </c>
      <c r="K6" s="12">
        <v>748146.375</v>
      </c>
      <c r="L6" s="14">
        <f>J6/K6</f>
        <v>1.4296734379017741</v>
      </c>
      <c r="M6" s="15">
        <v>2664</v>
      </c>
      <c r="N6" s="16">
        <f>J6/M6</f>
        <v>401.50337837837839</v>
      </c>
      <c r="O6" s="17">
        <f>ABS(J11-L6)*100</f>
        <v>4.9053162651283566</v>
      </c>
      <c r="P6" s="12">
        <v>338935</v>
      </c>
    </row>
    <row r="7" spans="1:61" x14ac:dyDescent="0.25">
      <c r="A7" s="10" t="s">
        <v>26</v>
      </c>
      <c r="B7" s="10" t="s">
        <v>27</v>
      </c>
      <c r="C7" s="11">
        <v>45517</v>
      </c>
      <c r="D7" s="12">
        <v>935000</v>
      </c>
      <c r="E7" s="12">
        <v>935000</v>
      </c>
      <c r="F7" s="12">
        <v>354100</v>
      </c>
      <c r="G7" s="13">
        <f>F7/E7*100</f>
        <v>37.871657754010698</v>
      </c>
      <c r="H7" s="12">
        <v>948547</v>
      </c>
      <c r="I7" s="12">
        <v>399924</v>
      </c>
      <c r="J7" s="12">
        <f>E7-I7</f>
        <v>535076</v>
      </c>
      <c r="K7" s="12">
        <v>438898.40625</v>
      </c>
      <c r="L7" s="14">
        <f>J7/K7</f>
        <v>1.2191340692525015</v>
      </c>
      <c r="M7" s="15">
        <v>1979</v>
      </c>
      <c r="N7" s="16">
        <f>J7/M7</f>
        <v>270.37695805962608</v>
      </c>
      <c r="O7" s="17">
        <f>ABS(J11-L7)*100</f>
        <v>16.148620599798914</v>
      </c>
      <c r="P7" s="12">
        <v>391530</v>
      </c>
    </row>
    <row r="8" spans="1:61" ht="15.75" thickBot="1" x14ac:dyDescent="0.3">
      <c r="A8" s="10" t="s">
        <v>28</v>
      </c>
      <c r="B8" s="10" t="s">
        <v>29</v>
      </c>
      <c r="C8" s="11">
        <v>45124</v>
      </c>
      <c r="D8" s="12">
        <v>860000</v>
      </c>
      <c r="E8" s="12">
        <v>860000</v>
      </c>
      <c r="F8" s="12">
        <v>362900</v>
      </c>
      <c r="G8" s="13">
        <f>F8/E8*100</f>
        <v>42.197674418604656</v>
      </c>
      <c r="H8" s="12">
        <v>1007412</v>
      </c>
      <c r="I8" s="12">
        <v>362364</v>
      </c>
      <c r="J8" s="12">
        <f>E8-I8</f>
        <v>497636</v>
      </c>
      <c r="K8" s="12">
        <v>516038.40625</v>
      </c>
      <c r="L8" s="14">
        <f>J8/K8</f>
        <v>0.96433907626424853</v>
      </c>
      <c r="M8" s="15">
        <v>2767</v>
      </c>
      <c r="N8" s="16">
        <f>J8/M8</f>
        <v>179.84676544994579</v>
      </c>
      <c r="O8" s="17">
        <f>ABS(J11-L8)*100</f>
        <v>41.628119898624206</v>
      </c>
      <c r="P8" s="12">
        <v>352664</v>
      </c>
    </row>
    <row r="9" spans="1:61" ht="15.75" thickTop="1" x14ac:dyDescent="0.25">
      <c r="A9" s="18"/>
      <c r="B9" s="18"/>
      <c r="C9" s="19" t="s">
        <v>30</v>
      </c>
      <c r="D9" s="20">
        <f>+SUM(D2:D8)</f>
        <v>6733500</v>
      </c>
      <c r="E9" s="20">
        <f>+SUM(E2:E8)</f>
        <v>6733500</v>
      </c>
      <c r="F9" s="20">
        <f>+SUM(F2:F8)</f>
        <v>2583300</v>
      </c>
      <c r="G9" s="21"/>
      <c r="H9" s="20">
        <f>+SUM(H2:H8)</f>
        <v>6512148</v>
      </c>
      <c r="I9" s="20"/>
      <c r="J9" s="20">
        <f>+SUM(J2:J8)</f>
        <v>4353929</v>
      </c>
      <c r="K9" s="20">
        <f>+SUM(K2:K8)</f>
        <v>3306061.5625</v>
      </c>
      <c r="L9" s="22"/>
      <c r="M9" s="23"/>
      <c r="N9" s="24">
        <f>AVERAGE(N2:N8)</f>
        <v>275.58720377544529</v>
      </c>
      <c r="O9" s="25"/>
      <c r="P9" s="26"/>
    </row>
    <row r="10" spans="1:61" x14ac:dyDescent="0.25">
      <c r="A10" s="27"/>
      <c r="B10" s="27"/>
      <c r="C10" s="28"/>
      <c r="D10" s="29"/>
      <c r="E10" s="29"/>
      <c r="F10" s="29" t="s">
        <v>31</v>
      </c>
      <c r="G10" s="30">
        <f>F9/E9*100</f>
        <v>38.364891958119848</v>
      </c>
      <c r="H10" s="29"/>
      <c r="I10" s="29" t="s">
        <v>32</v>
      </c>
      <c r="J10" s="31">
        <f>J9/K9</f>
        <v>1.3169533953589225</v>
      </c>
      <c r="K10" s="32"/>
      <c r="L10" s="33" t="s">
        <v>33</v>
      </c>
      <c r="M10" s="34">
        <f>STDEV(L2:L8)</f>
        <v>0.33020199026108188</v>
      </c>
      <c r="N10" s="35"/>
      <c r="O10" s="27"/>
      <c r="P10" s="27"/>
    </row>
    <row r="11" spans="1:61" x14ac:dyDescent="0.25">
      <c r="A11" s="36"/>
      <c r="B11" s="36"/>
      <c r="C11" s="37"/>
      <c r="D11" s="38"/>
      <c r="E11" s="38"/>
      <c r="F11" s="38" t="s">
        <v>34</v>
      </c>
      <c r="G11" s="39">
        <f>STDEV(G2:G8)</f>
        <v>5.5475956361520709</v>
      </c>
      <c r="H11" s="38"/>
      <c r="I11" s="38" t="s">
        <v>35</v>
      </c>
      <c r="J11" s="40">
        <f>AVERAGE(L2:L8)</f>
        <v>1.3806202752504906</v>
      </c>
      <c r="K11" s="41"/>
      <c r="L11" s="42" t="s">
        <v>36</v>
      </c>
      <c r="M11" s="43">
        <f>AVERAGE(O2:O8)</f>
        <v>26.148622995399275</v>
      </c>
      <c r="N11" s="44" t="s">
        <v>37</v>
      </c>
      <c r="O11" s="36">
        <f>+(M11/J11)</f>
        <v>18.939764585635281</v>
      </c>
      <c r="P11" s="36"/>
    </row>
    <row r="13" spans="1:61" x14ac:dyDescent="0.25">
      <c r="H13" s="12" t="s">
        <v>38</v>
      </c>
    </row>
    <row r="14" spans="1:61" x14ac:dyDescent="0.25">
      <c r="H14" s="12" t="s">
        <v>39</v>
      </c>
    </row>
  </sheetData>
  <conditionalFormatting sqref="A2:P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LF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6FA2-9CED-4397-8287-BC4610460B9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2025-12-08T20:14:56Z</dcterms:created>
  <dcterms:modified xsi:type="dcterms:W3CDTF">2025-12-08T20:18:08Z</dcterms:modified>
</cp:coreProperties>
</file>