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RVR\Data\Users\Mfrain\Desktop\SALES STUDY'S\2026 SALES STUDY\"/>
    </mc:Choice>
  </mc:AlternateContent>
  <xr:revisionPtr revIDLastSave="0" documentId="14_{26E2C526-7FB7-45F8-A7AC-4AF8313A8D50}" xr6:coauthVersionLast="47" xr6:coauthVersionMax="47" xr10:uidLastSave="{00000000-0000-0000-0000-000000000000}"/>
  <bookViews>
    <workbookView xWindow="25080" yWindow="-120" windowWidth="25440" windowHeight="15270" xr2:uid="{55D41983-F45C-4934-8100-EFCE97793A4B}"/>
  </bookViews>
  <sheets>
    <sheet name="Land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2" l="1"/>
  <c r="I2" i="2"/>
  <c r="O2" i="2"/>
  <c r="P2" i="2"/>
  <c r="Q2" i="2"/>
  <c r="G3" i="2"/>
  <c r="I3" i="2"/>
  <c r="O3" i="2"/>
  <c r="P3" i="2"/>
  <c r="Q3" i="2"/>
  <c r="G4" i="2"/>
  <c r="I4" i="2"/>
  <c r="O4" i="2"/>
  <c r="P4" i="2"/>
  <c r="Q4" i="2"/>
  <c r="G5" i="2"/>
  <c r="I5" i="2"/>
  <c r="O5" i="2"/>
  <c r="P5" i="2"/>
  <c r="Q5" i="2"/>
  <c r="G6" i="2"/>
  <c r="I6" i="2"/>
  <c r="O6" i="2"/>
  <c r="P6" i="2"/>
  <c r="Q6" i="2"/>
  <c r="G7" i="2"/>
  <c r="I7" i="2"/>
  <c r="O7" i="2"/>
  <c r="P7" i="2"/>
  <c r="Q7" i="2"/>
  <c r="G8" i="2"/>
  <c r="I8" i="2"/>
  <c r="O8" i="2"/>
  <c r="P8" i="2"/>
  <c r="Q8" i="2"/>
  <c r="D9" i="2"/>
  <c r="E9" i="2"/>
  <c r="F9" i="2"/>
  <c r="G10" i="2" s="1"/>
  <c r="H9" i="2"/>
  <c r="I9" i="2"/>
  <c r="K11" i="2" s="1"/>
  <c r="J9" i="2"/>
  <c r="K9" i="2"/>
  <c r="M9" i="2"/>
  <c r="N9" i="2"/>
  <c r="G11" i="2" l="1"/>
  <c r="Q11" i="2"/>
</calcChain>
</file>

<file path=xl/sharedStrings.xml><?xml version="1.0" encoding="utf-8"?>
<sst xmlns="http://schemas.openxmlformats.org/spreadsheetml/2006/main" count="41" uniqueCount="40">
  <si>
    <t>Parcel Number</t>
  </si>
  <si>
    <t>Street Address</t>
  </si>
  <si>
    <t>Sale Date</t>
  </si>
  <si>
    <t>Sale Price</t>
  </si>
  <si>
    <t>Adj. Sale $</t>
  </si>
  <si>
    <t>Asd. when Sold</t>
  </si>
  <si>
    <t>Asd/Adj. Sale</t>
  </si>
  <si>
    <t>Cur. Appraisal</t>
  </si>
  <si>
    <t>Land Residual</t>
  </si>
  <si>
    <t>Est. Land Value</t>
  </si>
  <si>
    <t>Effec. Front</t>
  </si>
  <si>
    <t>Depth</t>
  </si>
  <si>
    <t>Net Acres</t>
  </si>
  <si>
    <t>Total Acres</t>
  </si>
  <si>
    <t>Dollars/FF</t>
  </si>
  <si>
    <t>Dollars/Acre</t>
  </si>
  <si>
    <t>Dollars/SqFt</t>
  </si>
  <si>
    <t>Actual Front</t>
  </si>
  <si>
    <t>41-11-08-160-030</t>
  </si>
  <si>
    <t>7251 ARBOL DR NE</t>
  </si>
  <si>
    <t>41-11-08-299-010</t>
  </si>
  <si>
    <t>7378 CUESTA WAY NE</t>
  </si>
  <si>
    <t>41-11-08-326-010</t>
  </si>
  <si>
    <t>5835 TESORO DR NE</t>
  </si>
  <si>
    <t>41-11-08-360-008</t>
  </si>
  <si>
    <t>7012 VISTA DE ORO DR NE</t>
  </si>
  <si>
    <t>41-11-08-376-002</t>
  </si>
  <si>
    <t>6979 CAMINO DEL REY DR NE</t>
  </si>
  <si>
    <t>41-11-08-454-003</t>
  </si>
  <si>
    <t>6143 BELDING RD NE</t>
  </si>
  <si>
    <t>41-11-08-480-022</t>
  </si>
  <si>
    <t>6319 W ENCANTADO CT NE</t>
  </si>
  <si>
    <t>Totals:</t>
  </si>
  <si>
    <t>Sale. Ratio =&gt;</t>
  </si>
  <si>
    <t>Average</t>
  </si>
  <si>
    <t>Std. Dev. =&gt;</t>
  </si>
  <si>
    <t>per FF=&gt;</t>
  </si>
  <si>
    <t>per SqFt=&gt;</t>
  </si>
  <si>
    <t>2025 USED $3500</t>
  </si>
  <si>
    <t>2026 USE $3500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</si>
</sst>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164" formatCode="#0.00_);[Red]\(#0.00\)"/>
    <numFmt numFmtId="165" formatCode="mm/dd/yy"/>
    <numFmt numFmtId="166" formatCode="#,##0.0_);[Red]\(#,##0.0\)"/>
    <numFmt numFmtId="167" formatCode="#0.0_);[Red]\(#0.0\)"/>
    <numFmt numFmtId="168" formatCode="&quot;$&quot;#,##0_);[Red]\(&quot;$&quot;#,##0.00\)"/>
  </numFmts>
  <fonts count="4" x14ac:knownFonts="1">
    <font>
      <sz val="11"/>
      <color theme="1"/>
      <name val="Aptos Narrow"/>
      <family val="2"/>
      <scheme val="minor"/>
    </font>
    <font>
      <b/>
      <sz val="8"/>
      <color rgb="FFFFFFFF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5" fontId="2" fillId="0" borderId="0" xfId="0" applyNumberFormat="1" applyFont="1"/>
    <xf numFmtId="6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167" fontId="2" fillId="0" borderId="0" xfId="0" applyNumberFormat="1" applyFont="1"/>
    <xf numFmtId="40" fontId="2" fillId="0" borderId="0" xfId="0" applyNumberFormat="1" applyFont="1"/>
    <xf numFmtId="8" fontId="2" fillId="0" borderId="0" xfId="0" applyNumberFormat="1" applyFont="1"/>
    <xf numFmtId="0" fontId="3" fillId="3" borderId="1" xfId="0" applyFont="1" applyFill="1" applyBorder="1"/>
    <xf numFmtId="165" fontId="3" fillId="3" borderId="1" xfId="0" applyNumberFormat="1" applyFont="1" applyFill="1" applyBorder="1"/>
    <xf numFmtId="6" fontId="3" fillId="3" borderId="1" xfId="0" applyNumberFormat="1" applyFont="1" applyFill="1" applyBorder="1"/>
    <xf numFmtId="164" fontId="3" fillId="3" borderId="1" xfId="0" applyNumberFormat="1" applyFont="1" applyFill="1" applyBorder="1"/>
    <xf numFmtId="166" fontId="3" fillId="3" borderId="1" xfId="0" applyNumberFormat="1" applyFont="1" applyFill="1" applyBorder="1"/>
    <xf numFmtId="167" fontId="3" fillId="3" borderId="1" xfId="0" applyNumberFormat="1" applyFont="1" applyFill="1" applyBorder="1"/>
    <xf numFmtId="40" fontId="3" fillId="3" borderId="1" xfId="0" applyNumberFormat="1" applyFont="1" applyFill="1" applyBorder="1"/>
    <xf numFmtId="8" fontId="3" fillId="3" borderId="1" xfId="0" applyNumberFormat="1" applyFont="1" applyFill="1" applyBorder="1"/>
    <xf numFmtId="0" fontId="3" fillId="3" borderId="0" xfId="0" applyFont="1" applyFill="1" applyBorder="1"/>
    <xf numFmtId="165" fontId="3" fillId="3" borderId="0" xfId="0" applyNumberFormat="1" applyFont="1" applyFill="1" applyBorder="1"/>
    <xf numFmtId="6" fontId="3" fillId="3" borderId="0" xfId="0" applyNumberFormat="1" applyFont="1" applyFill="1" applyBorder="1"/>
    <xf numFmtId="164" fontId="3" fillId="3" borderId="0" xfId="0" applyNumberFormat="1" applyFont="1" applyFill="1" applyBorder="1"/>
    <xf numFmtId="166" fontId="3" fillId="3" borderId="0" xfId="0" applyNumberFormat="1" applyFont="1" applyFill="1" applyBorder="1"/>
    <xf numFmtId="167" fontId="3" fillId="3" borderId="0" xfId="0" applyNumberFormat="1" applyFont="1" applyFill="1" applyBorder="1"/>
    <xf numFmtId="40" fontId="3" fillId="3" borderId="0" xfId="0" applyNumberFormat="1" applyFont="1" applyFill="1" applyBorder="1"/>
    <xf numFmtId="8" fontId="3" fillId="3" borderId="0" xfId="0" applyNumberFormat="1" applyFont="1" applyFill="1" applyBorder="1"/>
    <xf numFmtId="0" fontId="3" fillId="3" borderId="2" xfId="0" applyFont="1" applyFill="1" applyBorder="1"/>
    <xf numFmtId="165" fontId="3" fillId="3" borderId="2" xfId="0" applyNumberFormat="1" applyFont="1" applyFill="1" applyBorder="1"/>
    <xf numFmtId="6" fontId="3" fillId="3" borderId="2" xfId="0" applyNumberFormat="1" applyFont="1" applyFill="1" applyBorder="1"/>
    <xf numFmtId="164" fontId="3" fillId="3" borderId="2" xfId="0" applyNumberFormat="1" applyFont="1" applyFill="1" applyBorder="1"/>
    <xf numFmtId="168" fontId="3" fillId="3" borderId="2" xfId="0" applyNumberFormat="1" applyFont="1" applyFill="1" applyBorder="1"/>
    <xf numFmtId="167" fontId="3" fillId="3" borderId="2" xfId="0" applyNumberFormat="1" applyFont="1" applyFill="1" applyBorder="1"/>
    <xf numFmtId="40" fontId="3" fillId="3" borderId="2" xfId="0" applyNumberFormat="1" applyFont="1" applyFill="1" applyBorder="1"/>
    <xf numFmtId="8" fontId="3" fillId="3" borderId="2" xfId="0" applyNumberFormat="1" applyFont="1" applyFill="1" applyBorder="1"/>
    <xf numFmtId="0" fontId="1" fillId="2" borderId="0" xfId="0" applyFont="1" applyFill="1" applyAlignment="1">
      <alignment horizontal="center" wrapText="1"/>
    </xf>
    <xf numFmtId="165" fontId="1" fillId="2" borderId="0" xfId="0" applyNumberFormat="1" applyFont="1" applyFill="1" applyAlignment="1">
      <alignment horizontal="center" wrapText="1"/>
    </xf>
    <xf numFmtId="6" fontId="1" fillId="2" borderId="0" xfId="0" applyNumberFormat="1" applyFont="1" applyFill="1" applyAlignment="1">
      <alignment horizontal="center" wrapText="1"/>
    </xf>
    <xf numFmtId="164" fontId="1" fillId="2" borderId="0" xfId="0" applyNumberFormat="1" applyFont="1" applyFill="1" applyAlignment="1">
      <alignment horizontal="center" wrapText="1"/>
    </xf>
    <xf numFmtId="166" fontId="1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 applyAlignment="1">
      <alignment horizontal="center" wrapText="1"/>
    </xf>
    <xf numFmtId="40" fontId="1" fillId="2" borderId="0" xfId="0" applyNumberFormat="1" applyFont="1" applyFill="1" applyAlignment="1">
      <alignment horizontal="center" wrapText="1"/>
    </xf>
    <xf numFmtId="8" fontId="1" fillId="2" borderId="0" xfId="0" applyNumberFormat="1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FEA4F-8484-48A6-8C63-7201D412C627}">
  <dimension ref="A1:BJ15"/>
  <sheetViews>
    <sheetView tabSelected="1" workbookViewId="0">
      <selection activeCell="N13" sqref="N13"/>
    </sheetView>
  </sheetViews>
  <sheetFormatPr defaultRowHeight="15" x14ac:dyDescent="0.25"/>
  <cols>
    <col min="1" max="1" width="13.140625" style="2" bestFit="1" customWidth="1"/>
    <col min="2" max="2" width="20.28515625" style="2" bestFit="1" customWidth="1"/>
    <col min="3" max="3" width="7.28515625" style="3" bestFit="1" customWidth="1"/>
    <col min="4" max="5" width="9.140625" style="4" bestFit="1" customWidth="1"/>
    <col min="6" max="6" width="11" style="4" bestFit="1" customWidth="1"/>
    <col min="7" max="7" width="9.7109375" style="5" bestFit="1" customWidth="1"/>
    <col min="8" max="8" width="10.28515625" style="4" bestFit="1" customWidth="1"/>
    <col min="9" max="9" width="10.140625" style="4" bestFit="1" customWidth="1"/>
    <col min="10" max="10" width="11" style="4" bestFit="1" customWidth="1"/>
    <col min="11" max="11" width="8.5703125" style="6" bestFit="1" customWidth="1"/>
    <col min="12" max="12" width="5.28515625" style="7" bestFit="1" customWidth="1"/>
    <col min="13" max="13" width="8" style="8" customWidth="1"/>
    <col min="14" max="14" width="7" style="8" customWidth="1"/>
    <col min="15" max="15" width="7.7109375" style="4" bestFit="1" customWidth="1"/>
    <col min="16" max="16" width="9.28515625" style="4" bestFit="1" customWidth="1"/>
    <col min="17" max="17" width="7.5703125" style="9" customWidth="1"/>
    <col min="18" max="18" width="7.5703125" style="8" customWidth="1"/>
    <col min="19" max="19" width="6.85546875" bestFit="1" customWidth="1"/>
    <col min="20" max="20" width="14.42578125" bestFit="1" customWidth="1"/>
    <col min="21" max="21" width="14.85546875" bestFit="1" customWidth="1"/>
    <col min="22" max="22" width="8" bestFit="1" customWidth="1"/>
    <col min="23" max="23" width="5.28515625" bestFit="1" customWidth="1"/>
    <col min="24" max="24" width="5" bestFit="1" customWidth="1"/>
    <col min="25" max="25" width="11.140625" bestFit="1" customWidth="1"/>
    <col min="26" max="26" width="7.42578125" bestFit="1" customWidth="1"/>
    <col min="27" max="27" width="4.5703125" bestFit="1" customWidth="1"/>
    <col min="28" max="30" width="9.5703125" bestFit="1" customWidth="1"/>
    <col min="31" max="31" width="14.28515625" bestFit="1" customWidth="1"/>
    <col min="32" max="32" width="5.5703125" bestFit="1" customWidth="1"/>
    <col min="33" max="33" width="9.85546875" bestFit="1" customWidth="1"/>
    <col min="34" max="34" width="5.140625" bestFit="1" customWidth="1"/>
    <col min="35" max="35" width="15.42578125" bestFit="1" customWidth="1"/>
    <col min="36" max="36" width="12.7109375" bestFit="1" customWidth="1"/>
    <col min="37" max="37" width="11.140625" bestFit="1" customWidth="1"/>
    <col min="38" max="38" width="8.28515625" bestFit="1" customWidth="1"/>
    <col min="39" max="39" width="12.42578125" bestFit="1" customWidth="1"/>
    <col min="40" max="40" width="15.85546875" bestFit="1" customWidth="1"/>
    <col min="41" max="41" width="15.7109375" bestFit="1" customWidth="1"/>
    <col min="42" max="42" width="12.85546875" bestFit="1" customWidth="1"/>
  </cols>
  <sheetData>
    <row r="1" spans="1:62" s="42" customFormat="1" ht="31.5" customHeight="1" x14ac:dyDescent="0.25">
      <c r="A1" s="34" t="s">
        <v>0</v>
      </c>
      <c r="B1" s="34" t="s">
        <v>1</v>
      </c>
      <c r="C1" s="35" t="s">
        <v>2</v>
      </c>
      <c r="D1" s="36" t="s">
        <v>3</v>
      </c>
      <c r="E1" s="36" t="s">
        <v>4</v>
      </c>
      <c r="F1" s="36" t="s">
        <v>5</v>
      </c>
      <c r="G1" s="37" t="s">
        <v>6</v>
      </c>
      <c r="H1" s="36" t="s">
        <v>7</v>
      </c>
      <c r="I1" s="36" t="s">
        <v>8</v>
      </c>
      <c r="J1" s="36" t="s">
        <v>9</v>
      </c>
      <c r="K1" s="38" t="s">
        <v>10</v>
      </c>
      <c r="L1" s="39" t="s">
        <v>11</v>
      </c>
      <c r="M1" s="40" t="s">
        <v>12</v>
      </c>
      <c r="N1" s="40" t="s">
        <v>13</v>
      </c>
      <c r="O1" s="36" t="s">
        <v>14</v>
      </c>
      <c r="P1" s="36" t="s">
        <v>15</v>
      </c>
      <c r="Q1" s="41" t="s">
        <v>16</v>
      </c>
      <c r="R1" s="40" t="s">
        <v>17</v>
      </c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</row>
    <row r="2" spans="1:62" x14ac:dyDescent="0.25">
      <c r="A2" s="2" t="s">
        <v>18</v>
      </c>
      <c r="B2" s="2" t="s">
        <v>19</v>
      </c>
      <c r="C2" s="3">
        <v>45471</v>
      </c>
      <c r="D2" s="4">
        <v>650000</v>
      </c>
      <c r="E2" s="4">
        <v>650000</v>
      </c>
      <c r="F2" s="4">
        <v>240900</v>
      </c>
      <c r="G2" s="5">
        <f>F2/E2*100</f>
        <v>37.061538461538461</v>
      </c>
      <c r="H2" s="4">
        <v>546876</v>
      </c>
      <c r="I2" s="4">
        <f>E2-284058</f>
        <v>365942</v>
      </c>
      <c r="J2" s="4">
        <v>262818</v>
      </c>
      <c r="K2" s="6">
        <v>75.090947</v>
      </c>
      <c r="L2" s="7">
        <v>184.740005</v>
      </c>
      <c r="M2" s="8">
        <v>0.29499999999999998</v>
      </c>
      <c r="N2" s="8">
        <v>0.29499999999999998</v>
      </c>
      <c r="O2" s="4">
        <f>I2/K2</f>
        <v>4873.3171523326237</v>
      </c>
      <c r="P2" s="4">
        <f>I2/M2</f>
        <v>1240481.3559322034</v>
      </c>
      <c r="Q2" s="9">
        <f>I2/M2/43560</f>
        <v>28.477533423604299</v>
      </c>
      <c r="R2" s="8">
        <v>42.02</v>
      </c>
      <c r="BA2" s="1"/>
      <c r="BC2" s="1"/>
    </row>
    <row r="3" spans="1:62" x14ac:dyDescent="0.25">
      <c r="A3" s="2" t="s">
        <v>20</v>
      </c>
      <c r="B3" s="2" t="s">
        <v>21</v>
      </c>
      <c r="C3" s="3">
        <v>45583</v>
      </c>
      <c r="D3" s="4">
        <v>1100000</v>
      </c>
      <c r="E3" s="4">
        <v>1100000</v>
      </c>
      <c r="F3" s="4">
        <v>484600</v>
      </c>
      <c r="G3" s="5">
        <f>F3/E3*100</f>
        <v>44.054545454545455</v>
      </c>
      <c r="H3" s="4">
        <v>1131072</v>
      </c>
      <c r="I3" s="4">
        <f>E3-810977</f>
        <v>289023</v>
      </c>
      <c r="J3" s="4">
        <v>320095</v>
      </c>
      <c r="K3" s="6">
        <v>121.94104</v>
      </c>
      <c r="L3" s="7">
        <v>269.94000199999999</v>
      </c>
      <c r="M3" s="8">
        <v>0.46600000000000003</v>
      </c>
      <c r="N3" s="8">
        <v>0.46600000000000003</v>
      </c>
      <c r="O3" s="4">
        <f>I3/K3</f>
        <v>2370.1864442028705</v>
      </c>
      <c r="P3" s="4">
        <f>I3/M3</f>
        <v>620221.0300429184</v>
      </c>
      <c r="Q3" s="9">
        <f>I3/M3/43560</f>
        <v>14.238315657550928</v>
      </c>
      <c r="R3" s="8">
        <v>111.42</v>
      </c>
    </row>
    <row r="4" spans="1:62" x14ac:dyDescent="0.25">
      <c r="A4" s="2" t="s">
        <v>22</v>
      </c>
      <c r="B4" s="2" t="s">
        <v>23</v>
      </c>
      <c r="C4" s="3">
        <v>45628</v>
      </c>
      <c r="D4" s="4">
        <v>947500</v>
      </c>
      <c r="E4" s="4">
        <v>947500</v>
      </c>
      <c r="F4" s="4">
        <v>422100</v>
      </c>
      <c r="G4" s="5">
        <f>F4/E4*100</f>
        <v>44.548812664907651</v>
      </c>
      <c r="H4" s="4">
        <v>960127</v>
      </c>
      <c r="I4" s="4">
        <f>E4-580647</f>
        <v>366853</v>
      </c>
      <c r="J4" s="4">
        <v>379480</v>
      </c>
      <c r="K4" s="6">
        <v>108.422988</v>
      </c>
      <c r="L4" s="7">
        <v>147.03999300000001</v>
      </c>
      <c r="M4" s="8">
        <v>0.34599999999999997</v>
      </c>
      <c r="N4" s="8">
        <v>0.34599999999999997</v>
      </c>
      <c r="O4" s="4">
        <f>I4/K4</f>
        <v>3383.5352333215533</v>
      </c>
      <c r="P4" s="4">
        <f>I4/M4</f>
        <v>1060268.7861271678</v>
      </c>
      <c r="Q4" s="9">
        <f>I4/M4/43560</f>
        <v>24.340422087400544</v>
      </c>
      <c r="R4" s="8">
        <v>125.34</v>
      </c>
    </row>
    <row r="5" spans="1:62" x14ac:dyDescent="0.25">
      <c r="A5" s="2" t="s">
        <v>24</v>
      </c>
      <c r="B5" s="2" t="s">
        <v>25</v>
      </c>
      <c r="C5" s="3">
        <v>45176</v>
      </c>
      <c r="D5" s="4">
        <v>826000</v>
      </c>
      <c r="E5" s="4">
        <v>826000</v>
      </c>
      <c r="F5" s="4">
        <v>246600</v>
      </c>
      <c r="G5" s="5">
        <f>F5/E5*100</f>
        <v>29.854721549636803</v>
      </c>
      <c r="H5" s="4">
        <v>637536</v>
      </c>
      <c r="I5" s="4">
        <f>E5-357301</f>
        <v>468699</v>
      </c>
      <c r="J5" s="4">
        <v>280235</v>
      </c>
      <c r="K5" s="6">
        <v>80.067081999999999</v>
      </c>
      <c r="L5" s="7">
        <v>110</v>
      </c>
      <c r="M5" s="8">
        <v>0.22800000000000001</v>
      </c>
      <c r="N5" s="8">
        <v>0.22800000000000001</v>
      </c>
      <c r="O5" s="4">
        <f>I5/K5</f>
        <v>5853.8289181064447</v>
      </c>
      <c r="P5" s="4">
        <f>I5/M5</f>
        <v>2055697.3684210526</v>
      </c>
      <c r="Q5" s="9">
        <f>I5/M5/43560</f>
        <v>47.192317916002125</v>
      </c>
      <c r="R5" s="8">
        <v>90.41</v>
      </c>
    </row>
    <row r="6" spans="1:62" x14ac:dyDescent="0.25">
      <c r="A6" s="2" t="s">
        <v>26</v>
      </c>
      <c r="B6" s="2" t="s">
        <v>27</v>
      </c>
      <c r="C6" s="3">
        <v>45516</v>
      </c>
      <c r="D6" s="4">
        <v>1415000</v>
      </c>
      <c r="E6" s="4">
        <v>1415000</v>
      </c>
      <c r="F6" s="4">
        <v>472100</v>
      </c>
      <c r="G6" s="5">
        <f>F6/E6*100</f>
        <v>33.36395759717314</v>
      </c>
      <c r="H6" s="4">
        <v>1280578</v>
      </c>
      <c r="I6" s="4">
        <f>E6-941643</f>
        <v>473357</v>
      </c>
      <c r="J6" s="4">
        <v>338935</v>
      </c>
      <c r="K6" s="6">
        <v>96.838712000000001</v>
      </c>
      <c r="L6" s="7">
        <v>157.33999600000001</v>
      </c>
      <c r="M6" s="8">
        <v>0.32800000000000001</v>
      </c>
      <c r="N6" s="8">
        <v>0.32800000000000001</v>
      </c>
      <c r="O6" s="4">
        <f>I6/K6</f>
        <v>4888.0968181402495</v>
      </c>
      <c r="P6" s="4">
        <f>I6/M6</f>
        <v>1443161.5853658535</v>
      </c>
      <c r="Q6" s="9">
        <f>I6/M6/43560</f>
        <v>33.130431252659633</v>
      </c>
      <c r="R6" s="8">
        <v>93.63</v>
      </c>
    </row>
    <row r="7" spans="1:62" x14ac:dyDescent="0.25">
      <c r="A7" s="2" t="s">
        <v>28</v>
      </c>
      <c r="B7" s="2" t="s">
        <v>29</v>
      </c>
      <c r="C7" s="3">
        <v>45517</v>
      </c>
      <c r="D7" s="4">
        <v>935000</v>
      </c>
      <c r="E7" s="4">
        <v>935000</v>
      </c>
      <c r="F7" s="4">
        <v>354100</v>
      </c>
      <c r="G7" s="5">
        <f>F7/E7*100</f>
        <v>37.871657754010698</v>
      </c>
      <c r="H7" s="4">
        <v>948547</v>
      </c>
      <c r="I7" s="4">
        <f>E7-557017</f>
        <v>377983</v>
      </c>
      <c r="J7" s="4">
        <v>391530</v>
      </c>
      <c r="K7" s="6">
        <v>111.86578900000001</v>
      </c>
      <c r="L7" s="7">
        <v>180.25</v>
      </c>
      <c r="M7" s="8">
        <v>0.41699999999999998</v>
      </c>
      <c r="N7" s="8">
        <v>0.41699999999999998</v>
      </c>
      <c r="O7" s="4">
        <f>I7/K7</f>
        <v>3378.8971890235357</v>
      </c>
      <c r="P7" s="4">
        <f>I7/M7</f>
        <v>906434.0527577938</v>
      </c>
      <c r="Q7" s="9">
        <f>I7/M7/43560</f>
        <v>20.808862551831815</v>
      </c>
      <c r="R7" s="8">
        <v>100.86</v>
      </c>
    </row>
    <row r="8" spans="1:62" ht="15.75" thickBot="1" x14ac:dyDescent="0.3">
      <c r="A8" s="2" t="s">
        <v>30</v>
      </c>
      <c r="B8" s="2" t="s">
        <v>31</v>
      </c>
      <c r="C8" s="3">
        <v>45124</v>
      </c>
      <c r="D8" s="4">
        <v>860000</v>
      </c>
      <c r="E8" s="4">
        <v>860000</v>
      </c>
      <c r="F8" s="4">
        <v>362900</v>
      </c>
      <c r="G8" s="5">
        <f>F8/E8*100</f>
        <v>42.197674418604656</v>
      </c>
      <c r="H8" s="4">
        <v>1007412</v>
      </c>
      <c r="I8" s="4">
        <f>E8-654748</f>
        <v>205252</v>
      </c>
      <c r="J8" s="4">
        <v>352664</v>
      </c>
      <c r="K8" s="6">
        <v>125.951459</v>
      </c>
      <c r="L8" s="7">
        <v>134.529999</v>
      </c>
      <c r="M8" s="8">
        <v>0.39500000000000002</v>
      </c>
      <c r="N8" s="8">
        <v>0.39500000000000002</v>
      </c>
      <c r="O8" s="4">
        <f>I8/K8</f>
        <v>1629.6119285128725</v>
      </c>
      <c r="P8" s="4">
        <f>I8/M8</f>
        <v>519625.31645569619</v>
      </c>
      <c r="Q8" s="9">
        <f>I8/M8/43560</f>
        <v>11.928955841498993</v>
      </c>
      <c r="R8" s="8">
        <v>165.82</v>
      </c>
    </row>
    <row r="9" spans="1:62" ht="15.75" thickTop="1" x14ac:dyDescent="0.25">
      <c r="A9" s="10"/>
      <c r="B9" s="10"/>
      <c r="C9" s="11" t="s">
        <v>32</v>
      </c>
      <c r="D9" s="12">
        <f>+SUM(D2:D8)</f>
        <v>6733500</v>
      </c>
      <c r="E9" s="12">
        <f>+SUM(E2:E8)</f>
        <v>6733500</v>
      </c>
      <c r="F9" s="12">
        <f>+SUM(F2:F8)</f>
        <v>2583300</v>
      </c>
      <c r="G9" s="13"/>
      <c r="H9" s="12">
        <f>+SUM(H2:H8)</f>
        <v>6512148</v>
      </c>
      <c r="I9" s="12">
        <f>+SUM(I2:I8)</f>
        <v>2547109</v>
      </c>
      <c r="J9" s="12">
        <f>+SUM(J2:J8)</f>
        <v>2325757</v>
      </c>
      <c r="K9" s="14">
        <f>+SUM(K2:K8)</f>
        <v>720.17801700000007</v>
      </c>
      <c r="L9" s="15"/>
      <c r="M9" s="16">
        <f>+SUM(M2:M8)</f>
        <v>2.4750000000000001</v>
      </c>
      <c r="N9" s="16">
        <f>+SUM(N2:N8)</f>
        <v>2.4750000000000001</v>
      </c>
      <c r="O9" s="12"/>
      <c r="P9" s="12"/>
      <c r="Q9" s="17"/>
      <c r="R9" s="16"/>
    </row>
    <row r="10" spans="1:62" x14ac:dyDescent="0.25">
      <c r="A10" s="18"/>
      <c r="B10" s="18"/>
      <c r="C10" s="19"/>
      <c r="D10" s="20"/>
      <c r="E10" s="20"/>
      <c r="F10" s="20" t="s">
        <v>33</v>
      </c>
      <c r="G10" s="21">
        <f>F9/E9*100</f>
        <v>38.364891958119848</v>
      </c>
      <c r="H10" s="20"/>
      <c r="I10" s="20"/>
      <c r="J10" s="20" t="s">
        <v>34</v>
      </c>
      <c r="K10" s="22"/>
      <c r="L10" s="23"/>
      <c r="M10" s="24"/>
      <c r="N10" s="24"/>
      <c r="O10" s="20"/>
      <c r="P10" s="20" t="s">
        <v>34</v>
      </c>
      <c r="Q10" s="25"/>
      <c r="R10" s="24"/>
    </row>
    <row r="11" spans="1:62" x14ac:dyDescent="0.25">
      <c r="A11" s="26"/>
      <c r="B11" s="26"/>
      <c r="C11" s="27"/>
      <c r="D11" s="28"/>
      <c r="E11" s="28"/>
      <c r="F11" s="28" t="s">
        <v>35</v>
      </c>
      <c r="G11" s="29">
        <f>STDEV(G2:G8)</f>
        <v>5.5475956361520709</v>
      </c>
      <c r="H11" s="28"/>
      <c r="I11" s="28"/>
      <c r="J11" s="28" t="s">
        <v>36</v>
      </c>
      <c r="K11" s="30">
        <f>I9/K9</f>
        <v>3536.7769355281498</v>
      </c>
      <c r="L11" s="31"/>
      <c r="M11" s="32"/>
      <c r="N11" s="32"/>
      <c r="O11" s="28"/>
      <c r="P11" s="28" t="s">
        <v>37</v>
      </c>
      <c r="Q11" s="33">
        <f>I9/M9/43560</f>
        <v>23.625687545797739</v>
      </c>
      <c r="R11" s="32"/>
    </row>
    <row r="14" spans="1:62" x14ac:dyDescent="0.25">
      <c r="F14" s="4" t="s">
        <v>38</v>
      </c>
    </row>
    <row r="15" spans="1:62" x14ac:dyDescent="0.25">
      <c r="F15" s="4" t="s">
        <v>39</v>
      </c>
    </row>
  </sheetData>
  <conditionalFormatting sqref="A2:R8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&amp;C2026 
BV LF LAND STUDY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D40F4-C9BB-4ABE-8604-1E3549686CF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Land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Frain</dc:creator>
  <cp:lastModifiedBy>Matthew Frain</cp:lastModifiedBy>
  <dcterms:created xsi:type="dcterms:W3CDTF">2025-12-08T20:11:43Z</dcterms:created>
  <dcterms:modified xsi:type="dcterms:W3CDTF">2025-12-08T20:14:43Z</dcterms:modified>
</cp:coreProperties>
</file>