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46ACEE8A-8071-4A87-B9F1-E0D859F779C7}" xr6:coauthVersionLast="47" xr6:coauthVersionMax="47" xr10:uidLastSave="{00000000-0000-0000-0000-000000000000}"/>
  <bookViews>
    <workbookView xWindow="25080" yWindow="-120" windowWidth="25440" windowHeight="15270" xr2:uid="{F2452CEE-3FC7-45FB-8CF2-E460B50B4493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J2" i="2"/>
  <c r="L2" i="2" s="1"/>
  <c r="G3" i="2"/>
  <c r="J3" i="2"/>
  <c r="L3" i="2" s="1"/>
  <c r="G4" i="2"/>
  <c r="J4" i="2"/>
  <c r="N4" i="2" s="1"/>
  <c r="L4" i="2"/>
  <c r="G5" i="2"/>
  <c r="J5" i="2"/>
  <c r="L5" i="2"/>
  <c r="N5" i="2"/>
  <c r="G6" i="2"/>
  <c r="J6" i="2"/>
  <c r="L6" i="2" s="1"/>
  <c r="G7" i="2"/>
  <c r="J7" i="2"/>
  <c r="L7" i="2" s="1"/>
  <c r="G8" i="2"/>
  <c r="J8" i="2"/>
  <c r="L8" i="2"/>
  <c r="N8" i="2"/>
  <c r="G9" i="2"/>
  <c r="J9" i="2"/>
  <c r="L9" i="2" s="1"/>
  <c r="G10" i="2"/>
  <c r="J10" i="2"/>
  <c r="L10" i="2"/>
  <c r="N10" i="2"/>
  <c r="G11" i="2"/>
  <c r="J11" i="2"/>
  <c r="L11" i="2" s="1"/>
  <c r="G12" i="2"/>
  <c r="J12" i="2"/>
  <c r="L12" i="2" s="1"/>
  <c r="G13" i="2"/>
  <c r="J13" i="2"/>
  <c r="L13" i="2" s="1"/>
  <c r="G14" i="2"/>
  <c r="J14" i="2"/>
  <c r="L14" i="2" s="1"/>
  <c r="G15" i="2"/>
  <c r="J15" i="2"/>
  <c r="L15" i="2" s="1"/>
  <c r="N15" i="2"/>
  <c r="G16" i="2"/>
  <c r="J16" i="2"/>
  <c r="L16" i="2" s="1"/>
  <c r="D17" i="2"/>
  <c r="E17" i="2"/>
  <c r="F17" i="2"/>
  <c r="H17" i="2"/>
  <c r="K17" i="2"/>
  <c r="N14" i="2" l="1"/>
  <c r="N7" i="2"/>
  <c r="G18" i="2"/>
  <c r="N3" i="2"/>
  <c r="N13" i="2"/>
  <c r="G19" i="2"/>
  <c r="J17" i="2"/>
  <c r="L18" i="2" s="1"/>
  <c r="N11" i="2"/>
  <c r="O18" i="2"/>
  <c r="L19" i="2"/>
  <c r="N16" i="2"/>
  <c r="N12" i="2"/>
  <c r="N9" i="2"/>
  <c r="N6" i="2"/>
  <c r="N2" i="2"/>
  <c r="N17" i="2" l="1"/>
  <c r="O7" i="2"/>
  <c r="P17" i="2"/>
  <c r="O14" i="2"/>
  <c r="O15" i="2"/>
  <c r="O6" i="2"/>
  <c r="O9" i="2"/>
  <c r="O16" i="2"/>
  <c r="O3" i="2"/>
  <c r="O4" i="2"/>
  <c r="O8" i="2"/>
  <c r="O2" i="2"/>
  <c r="O12" i="2"/>
  <c r="O5" i="2"/>
  <c r="O13" i="2"/>
  <c r="O10" i="2"/>
  <c r="O11" i="2"/>
  <c r="O19" i="2" l="1"/>
  <c r="Q19" i="2" s="1"/>
</calcChain>
</file>

<file path=xl/sharedStrings.xml><?xml version="1.0" encoding="utf-8"?>
<sst xmlns="http://schemas.openxmlformats.org/spreadsheetml/2006/main" count="72" uniqueCount="59">
  <si>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</si>
  <si>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</si>
  <si>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</si>
  <si>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</si>
  <si>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</si>
  <si>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</si>
  <si>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</si>
  <si>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</si>
  <si>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</si>
  <si>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</si>
  <si>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</si>
  <si>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</si>
  <si>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</si>
  <si>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</si>
  <si>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Dev. by Mean (%)</t>
  </si>
  <si>
    <t>Building Style</t>
  </si>
  <si>
    <t>Land Value</t>
  </si>
  <si>
    <t>41-11-09-101-013</t>
  </si>
  <si>
    <t>6409 CANNON FARMS DR NE</t>
  </si>
  <si>
    <t>TWO-STORY</t>
  </si>
  <si>
    <t>41-11-09-101-021</t>
  </si>
  <si>
    <t>6533 CANNON FARMS DR NE</t>
  </si>
  <si>
    <t>1.5 STORY</t>
  </si>
  <si>
    <t>41-11-09-102-019</t>
  </si>
  <si>
    <t>6538 CANNON FARMS DR NE</t>
  </si>
  <si>
    <t>41-11-09-126-016</t>
  </si>
  <si>
    <t>7547 CANNON RUN DR NE</t>
  </si>
  <si>
    <t>41-11-09-127-016</t>
  </si>
  <si>
    <t>7570 CANNON RUN DR NE</t>
  </si>
  <si>
    <t>41-11-09-128-003</t>
  </si>
  <si>
    <t>6745 CANNON FARMS DR NE</t>
  </si>
  <si>
    <t>41-11-09-178-010</t>
  </si>
  <si>
    <t>6700 CANNON FARMS DR NE</t>
  </si>
  <si>
    <t>41-11-09-178-011</t>
  </si>
  <si>
    <t>6724 CANNON FARMS DR NE</t>
  </si>
  <si>
    <t>41-11-09-178-030</t>
  </si>
  <si>
    <t>7223 OLD MISSION DR NE</t>
  </si>
  <si>
    <t>41-11-09-180-008</t>
  </si>
  <si>
    <t>7317 DANBORO DR NE</t>
  </si>
  <si>
    <t>41-11-09-180-012</t>
  </si>
  <si>
    <t>7263 DANBORO DR NE</t>
  </si>
  <si>
    <t>41-11-09-181-004</t>
  </si>
  <si>
    <t>6791 DANBORO CT NE</t>
  </si>
  <si>
    <t>41-11-09-181-006</t>
  </si>
  <si>
    <t>6792 N DANBORO CT NE</t>
  </si>
  <si>
    <t>41-11-09-253-001</t>
  </si>
  <si>
    <t>7360 MYERS LAKE AVE NE</t>
  </si>
  <si>
    <t>41-11-09-331-021</t>
  </si>
  <si>
    <t>7004 S CANNON PLACE DR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</si>
  <si>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</si>
  <si>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</si>
  <si>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</si>
  <si>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</si>
  <si>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</si>
  <si>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</si>
  <si>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</si>
  <si>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</si>
  <si>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.98</t>
  </si>
  <si>
    <t>2026 USE .98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</si>
</sst>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16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  <xf numFmtId="49" fontId="2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38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168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8B544-C88E-48D5-8C94-B416D3276410}">
  <dimension ref="A1:BH23"/>
  <sheetViews>
    <sheetView tabSelected="1" workbookViewId="0">
      <selection activeCell="D27" sqref="D27"/>
    </sheetView>
  </sheetViews>
  <sheetFormatPr defaultRowHeight="15" x14ac:dyDescent="0.25"/>
  <cols>
    <col min="1" max="1" width="13.140625" style="2" bestFit="1" customWidth="1"/>
    <col min="2" max="2" width="20.85546875" style="2" bestFit="1" customWidth="1"/>
    <col min="3" max="3" width="7.28515625" style="3" bestFit="1" customWidth="1"/>
    <col min="4" max="5" width="9.140625" style="4" bestFit="1" customWidth="1"/>
    <col min="6" max="6" width="11" style="4" bestFit="1" customWidth="1"/>
    <col min="7" max="7" width="7.140625" style="5" customWidth="1"/>
    <col min="8" max="8" width="10.28515625" style="4" bestFit="1" customWidth="1"/>
    <col min="9" max="9" width="8.5703125" style="4" bestFit="1" customWidth="1"/>
    <col min="10" max="10" width="10.28515625" style="4" bestFit="1" customWidth="1"/>
    <col min="11" max="11" width="10" style="4" bestFit="1" customWidth="1"/>
    <col min="12" max="12" width="5.28515625" style="6" bestFit="1" customWidth="1"/>
    <col min="13" max="13" width="7.7109375" style="7" bestFit="1" customWidth="1"/>
    <col min="14" max="14" width="10.42578125" style="8" customWidth="1"/>
    <col min="15" max="15" width="10" style="37" bestFit="1" customWidth="1"/>
    <col min="16" max="16" width="11.28515625" style="9" customWidth="1"/>
    <col min="17" max="17" width="9.5703125" style="2" customWidth="1"/>
    <col min="18" max="18" width="8.140625" bestFit="1" customWidth="1"/>
    <col min="19" max="19" width="8.85546875" bestFit="1" customWidth="1"/>
    <col min="20" max="20" width="8" bestFit="1" customWidth="1"/>
    <col min="21" max="21" width="14.85546875" bestFit="1" customWidth="1"/>
    <col min="22" max="22" width="11.5703125" bestFit="1" customWidth="1"/>
    <col min="23" max="23" width="10.7109375" bestFit="1" customWidth="1"/>
    <col min="24" max="24" width="10.42578125" bestFit="1" customWidth="1"/>
    <col min="25" max="25" width="14.28515625" bestFit="1" customWidth="1"/>
    <col min="26" max="26" width="5.5703125" bestFit="1" customWidth="1"/>
    <col min="27" max="27" width="9.85546875" bestFit="1" customWidth="1"/>
    <col min="28" max="28" width="5.140625" bestFit="1" customWidth="1"/>
    <col min="29" max="29" width="15.42578125" bestFit="1" customWidth="1"/>
    <col min="30" max="30" width="12.7109375" bestFit="1" customWidth="1"/>
    <col min="31" max="31" width="11.140625" bestFit="1" customWidth="1"/>
    <col min="32" max="32" width="8.28515625" bestFit="1" customWidth="1"/>
    <col min="33" max="33" width="12.42578125" bestFit="1" customWidth="1"/>
    <col min="34" max="34" width="15.85546875" bestFit="1" customWidth="1"/>
    <col min="35" max="35" width="15.7109375" bestFit="1" customWidth="1"/>
    <col min="36" max="36" width="12.85546875" style="2" bestFit="1" customWidth="1"/>
  </cols>
  <sheetData>
    <row r="1" spans="1:60" s="46" customFormat="1" ht="27" customHeight="1" x14ac:dyDescent="0.25">
      <c r="A1" s="38" t="s">
        <v>0</v>
      </c>
      <c r="B1" s="38" t="s">
        <v>1</v>
      </c>
      <c r="C1" s="39" t="s">
        <v>2</v>
      </c>
      <c r="D1" s="40" t="s">
        <v>3</v>
      </c>
      <c r="E1" s="40" t="s">
        <v>4</v>
      </c>
      <c r="F1" s="40" t="s">
        <v>5</v>
      </c>
      <c r="G1" s="41" t="s">
        <v>6</v>
      </c>
      <c r="H1" s="40" t="s">
        <v>7</v>
      </c>
      <c r="I1" s="40" t="s">
        <v>8</v>
      </c>
      <c r="J1" s="40" t="s">
        <v>9</v>
      </c>
      <c r="K1" s="40" t="s">
        <v>10</v>
      </c>
      <c r="L1" s="42" t="s">
        <v>11</v>
      </c>
      <c r="M1" s="43" t="s">
        <v>12</v>
      </c>
      <c r="N1" s="44" t="s">
        <v>13</v>
      </c>
      <c r="O1" s="45" t="s">
        <v>14</v>
      </c>
      <c r="P1" s="38" t="s">
        <v>15</v>
      </c>
      <c r="Q1" s="40" t="s">
        <v>16</v>
      </c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</row>
    <row r="2" spans="1:60" x14ac:dyDescent="0.25">
      <c r="A2" s="2" t="s">
        <v>17</v>
      </c>
      <c r="B2" s="2" t="s">
        <v>18</v>
      </c>
      <c r="C2" s="3">
        <v>45457</v>
      </c>
      <c r="D2" s="4">
        <v>500000</v>
      </c>
      <c r="E2" s="4">
        <v>500000</v>
      </c>
      <c r="F2" s="4">
        <v>209900</v>
      </c>
      <c r="G2" s="5">
        <f>F2/E2*100</f>
        <v>41.980000000000004</v>
      </c>
      <c r="H2" s="4">
        <v>485069</v>
      </c>
      <c r="I2" s="4">
        <v>151127</v>
      </c>
      <c r="J2" s="4">
        <f>E2-I2</f>
        <v>348873</v>
      </c>
      <c r="K2" s="4">
        <v>340757.15625</v>
      </c>
      <c r="L2" s="6">
        <f>J2/K2</f>
        <v>1.0238170896814438</v>
      </c>
      <c r="M2" s="7">
        <v>2069</v>
      </c>
      <c r="N2" s="8">
        <f>J2/M2</f>
        <v>168.61913968100532</v>
      </c>
      <c r="O2" s="9">
        <f>ABS(L19-L2)*100</f>
        <v>4.6700678164689702</v>
      </c>
      <c r="P2" s="2" t="s">
        <v>19</v>
      </c>
      <c r="Q2" s="4">
        <v>145854</v>
      </c>
      <c r="AJ2"/>
      <c r="AY2" s="1"/>
      <c r="BA2" s="1"/>
    </row>
    <row r="3" spans="1:60" x14ac:dyDescent="0.25">
      <c r="A3" s="2" t="s">
        <v>20</v>
      </c>
      <c r="B3" s="2" t="s">
        <v>21</v>
      </c>
      <c r="C3" s="3">
        <v>45884</v>
      </c>
      <c r="D3" s="4">
        <v>460000</v>
      </c>
      <c r="E3" s="4">
        <v>460000</v>
      </c>
      <c r="F3" s="4">
        <v>222000</v>
      </c>
      <c r="G3" s="5">
        <f>F3/E3*100</f>
        <v>48.260869565217391</v>
      </c>
      <c r="H3" s="4">
        <v>460846</v>
      </c>
      <c r="I3" s="4">
        <v>156225</v>
      </c>
      <c r="J3" s="4">
        <f>E3-I3</f>
        <v>303775</v>
      </c>
      <c r="K3" s="4">
        <v>310837.75</v>
      </c>
      <c r="L3" s="6">
        <f>J3/K3</f>
        <v>0.97727833894049232</v>
      </c>
      <c r="M3" s="7">
        <v>1784</v>
      </c>
      <c r="N3" s="8">
        <f>J3/M3</f>
        <v>170.277466367713</v>
      </c>
      <c r="O3" s="9">
        <f>ABS(L19-L3)*100</f>
        <v>1.6192742373821734E-2</v>
      </c>
      <c r="P3" s="2" t="s">
        <v>22</v>
      </c>
      <c r="Q3" s="4">
        <v>149585</v>
      </c>
      <c r="AJ3"/>
    </row>
    <row r="4" spans="1:60" x14ac:dyDescent="0.25">
      <c r="A4" s="2" t="s">
        <v>23</v>
      </c>
      <c r="B4" s="2" t="s">
        <v>24</v>
      </c>
      <c r="C4" s="3">
        <v>45974</v>
      </c>
      <c r="D4" s="4">
        <v>465000</v>
      </c>
      <c r="E4" s="4">
        <v>465000</v>
      </c>
      <c r="F4" s="4">
        <v>204500</v>
      </c>
      <c r="G4" s="5">
        <f>F4/E4*100</f>
        <v>43.978494623655912</v>
      </c>
      <c r="H4" s="4">
        <v>421530</v>
      </c>
      <c r="I4" s="4">
        <v>149446</v>
      </c>
      <c r="J4" s="4">
        <f>E4-I4</f>
        <v>315554</v>
      </c>
      <c r="K4" s="4">
        <v>277636.75</v>
      </c>
      <c r="L4" s="6">
        <f>J4/K4</f>
        <v>1.1365714373187268</v>
      </c>
      <c r="M4" s="7">
        <v>1968</v>
      </c>
      <c r="N4" s="8">
        <f>J4/M4</f>
        <v>160.34247967479675</v>
      </c>
      <c r="O4" s="9">
        <f>ABS(L19-L4)*100</f>
        <v>15.945502580197267</v>
      </c>
      <c r="P4" s="2" t="s">
        <v>22</v>
      </c>
      <c r="Q4" s="4">
        <v>146234</v>
      </c>
      <c r="AJ4"/>
    </row>
    <row r="5" spans="1:60" x14ac:dyDescent="0.25">
      <c r="A5" s="2" t="s">
        <v>25</v>
      </c>
      <c r="B5" s="2" t="s">
        <v>26</v>
      </c>
      <c r="C5" s="3">
        <v>45126</v>
      </c>
      <c r="D5" s="4">
        <v>502500</v>
      </c>
      <c r="E5" s="4">
        <v>502500</v>
      </c>
      <c r="F5" s="4">
        <v>187100</v>
      </c>
      <c r="G5" s="5">
        <f>F5/E5*100</f>
        <v>37.233830845771145</v>
      </c>
      <c r="H5" s="4">
        <v>573705</v>
      </c>
      <c r="I5" s="4">
        <v>151956</v>
      </c>
      <c r="J5" s="4">
        <f>E5-I5</f>
        <v>350544</v>
      </c>
      <c r="K5" s="4">
        <v>430356.125</v>
      </c>
      <c r="L5" s="6">
        <f>J5/K5</f>
        <v>0.81454400120365433</v>
      </c>
      <c r="M5" s="7">
        <v>2228</v>
      </c>
      <c r="N5" s="8">
        <f>J5/M5</f>
        <v>157.33572710951526</v>
      </c>
      <c r="O5" s="9">
        <f>ABS(L19-L5)*100</f>
        <v>16.257241031309977</v>
      </c>
      <c r="P5" s="2" t="s">
        <v>19</v>
      </c>
      <c r="Q5" s="4">
        <v>146664</v>
      </c>
      <c r="AJ5"/>
    </row>
    <row r="6" spans="1:60" x14ac:dyDescent="0.25">
      <c r="A6" s="2" t="s">
        <v>27</v>
      </c>
      <c r="B6" s="2" t="s">
        <v>28</v>
      </c>
      <c r="C6" s="3">
        <v>45394</v>
      </c>
      <c r="D6" s="4">
        <v>475000</v>
      </c>
      <c r="E6" s="4">
        <v>475000</v>
      </c>
      <c r="F6" s="4">
        <v>180500</v>
      </c>
      <c r="G6" s="5">
        <f>F6/E6*100</f>
        <v>38</v>
      </c>
      <c r="H6" s="4">
        <v>419421</v>
      </c>
      <c r="I6" s="4">
        <v>151258</v>
      </c>
      <c r="J6" s="4">
        <f>E6-I6</f>
        <v>323742</v>
      </c>
      <c r="K6" s="4">
        <v>273635.71875</v>
      </c>
      <c r="L6" s="6">
        <f>J6/K6</f>
        <v>1.1831130872785591</v>
      </c>
      <c r="M6" s="7">
        <v>1747</v>
      </c>
      <c r="N6" s="8">
        <f>J6/M6</f>
        <v>185.31310818546078</v>
      </c>
      <c r="O6" s="9">
        <f>ABS(L19-L6)*100</f>
        <v>20.599667576180501</v>
      </c>
      <c r="P6" s="2" t="s">
        <v>22</v>
      </c>
      <c r="Q6" s="4">
        <v>146664</v>
      </c>
      <c r="AJ6"/>
    </row>
    <row r="7" spans="1:60" x14ac:dyDescent="0.25">
      <c r="A7" s="2" t="s">
        <v>29</v>
      </c>
      <c r="B7" s="2" t="s">
        <v>30</v>
      </c>
      <c r="C7" s="3">
        <v>45468</v>
      </c>
      <c r="D7" s="4">
        <v>460000</v>
      </c>
      <c r="E7" s="4">
        <v>460000</v>
      </c>
      <c r="F7" s="4">
        <v>190200</v>
      </c>
      <c r="G7" s="5">
        <f>F7/E7*100</f>
        <v>41.347826086956523</v>
      </c>
      <c r="H7" s="4">
        <v>476264</v>
      </c>
      <c r="I7" s="4">
        <v>157198</v>
      </c>
      <c r="J7" s="4">
        <f>E7-I7</f>
        <v>302802</v>
      </c>
      <c r="K7" s="4">
        <v>325577.5625</v>
      </c>
      <c r="L7" s="6">
        <f>J7/K7</f>
        <v>0.93004566308220338</v>
      </c>
      <c r="M7" s="7">
        <v>1834</v>
      </c>
      <c r="N7" s="8">
        <f>J7/M7</f>
        <v>165.10468920392586</v>
      </c>
      <c r="O7" s="9">
        <f>ABS(L19-L7)*100</f>
        <v>4.7070748434550724</v>
      </c>
      <c r="P7" s="2" t="s">
        <v>22</v>
      </c>
      <c r="Q7" s="4">
        <v>151663</v>
      </c>
      <c r="AJ7"/>
    </row>
    <row r="8" spans="1:60" x14ac:dyDescent="0.25">
      <c r="A8" s="2" t="s">
        <v>31</v>
      </c>
      <c r="B8" s="2" t="s">
        <v>32</v>
      </c>
      <c r="C8" s="3">
        <v>45065</v>
      </c>
      <c r="D8" s="4">
        <v>450000</v>
      </c>
      <c r="E8" s="4">
        <v>450000</v>
      </c>
      <c r="F8" s="4">
        <v>155800</v>
      </c>
      <c r="G8" s="5">
        <f>F8/E8*100</f>
        <v>34.62222222222222</v>
      </c>
      <c r="H8" s="4">
        <v>420886</v>
      </c>
      <c r="I8" s="4">
        <v>161048</v>
      </c>
      <c r="J8" s="4">
        <f>E8-I8</f>
        <v>288952</v>
      </c>
      <c r="K8" s="4">
        <v>265140.8125</v>
      </c>
      <c r="L8" s="6">
        <f>J8/K8</f>
        <v>1.0898058178048315</v>
      </c>
      <c r="M8" s="7">
        <v>1716</v>
      </c>
      <c r="N8" s="8">
        <f>J8/M8</f>
        <v>168.38694638694639</v>
      </c>
      <c r="O8" s="9">
        <f>ABS(L19-L8)*100</f>
        <v>11.268940628807744</v>
      </c>
      <c r="P8" s="2" t="s">
        <v>22</v>
      </c>
      <c r="Q8" s="4">
        <v>156737</v>
      </c>
      <c r="AJ8"/>
    </row>
    <row r="9" spans="1:60" x14ac:dyDescent="0.25">
      <c r="A9" s="2" t="s">
        <v>33</v>
      </c>
      <c r="B9" s="2" t="s">
        <v>34</v>
      </c>
      <c r="C9" s="3">
        <v>45839</v>
      </c>
      <c r="D9" s="4">
        <v>490000</v>
      </c>
      <c r="E9" s="4">
        <v>490000</v>
      </c>
      <c r="F9" s="4">
        <v>218900</v>
      </c>
      <c r="G9" s="5">
        <f>F9/E9*100</f>
        <v>44.673469387755105</v>
      </c>
      <c r="H9" s="4">
        <v>455859</v>
      </c>
      <c r="I9" s="4">
        <v>155188</v>
      </c>
      <c r="J9" s="4">
        <f>E9-I9</f>
        <v>334812</v>
      </c>
      <c r="K9" s="4">
        <v>306807.15625</v>
      </c>
      <c r="L9" s="6">
        <f>J9/K9</f>
        <v>1.0912783263998589</v>
      </c>
      <c r="M9" s="7">
        <v>1920</v>
      </c>
      <c r="N9" s="8">
        <f>J9/M9</f>
        <v>174.38124999999999</v>
      </c>
      <c r="O9" s="9">
        <f>ABS(L19-L9)*100</f>
        <v>11.416191488310478</v>
      </c>
      <c r="P9" s="2" t="s">
        <v>22</v>
      </c>
      <c r="Q9" s="4">
        <v>148573</v>
      </c>
      <c r="AJ9"/>
    </row>
    <row r="10" spans="1:60" x14ac:dyDescent="0.25">
      <c r="A10" s="2" t="s">
        <v>35</v>
      </c>
      <c r="B10" s="2" t="s">
        <v>36</v>
      </c>
      <c r="C10" s="3">
        <v>45817</v>
      </c>
      <c r="D10" s="4">
        <v>470000</v>
      </c>
      <c r="E10" s="4">
        <v>470000</v>
      </c>
      <c r="F10" s="4">
        <v>239000</v>
      </c>
      <c r="G10" s="5">
        <f>F10/E10*100</f>
        <v>50.851063829787236</v>
      </c>
      <c r="H10" s="4">
        <v>496506</v>
      </c>
      <c r="I10" s="4">
        <v>154745</v>
      </c>
      <c r="J10" s="4">
        <f>E10-I10</f>
        <v>315255</v>
      </c>
      <c r="K10" s="4">
        <v>348735.71875</v>
      </c>
      <c r="L10" s="6">
        <f>J10/K10</f>
        <v>0.90399400763991855</v>
      </c>
      <c r="M10" s="7">
        <v>2111</v>
      </c>
      <c r="N10" s="8">
        <f>J10/M10</f>
        <v>149.33917574609191</v>
      </c>
      <c r="O10" s="9">
        <f>ABS(L19-L10)*100</f>
        <v>7.3122403876835556</v>
      </c>
      <c r="P10" s="2" t="s">
        <v>22</v>
      </c>
      <c r="Q10" s="4">
        <v>148560</v>
      </c>
      <c r="AJ10"/>
    </row>
    <row r="11" spans="1:60" x14ac:dyDescent="0.25">
      <c r="A11" s="2" t="s">
        <v>37</v>
      </c>
      <c r="B11" s="2" t="s">
        <v>38</v>
      </c>
      <c r="C11" s="3">
        <v>45191</v>
      </c>
      <c r="D11" s="4">
        <v>440000</v>
      </c>
      <c r="E11" s="4">
        <v>440000</v>
      </c>
      <c r="F11" s="4">
        <v>157200</v>
      </c>
      <c r="G11" s="5">
        <f>F11/E11*100</f>
        <v>35.727272727272727</v>
      </c>
      <c r="H11" s="4">
        <v>454645</v>
      </c>
      <c r="I11" s="4">
        <v>154233</v>
      </c>
      <c r="J11" s="4">
        <f>E11-I11</f>
        <v>285767</v>
      </c>
      <c r="K11" s="4">
        <v>306542.84375</v>
      </c>
      <c r="L11" s="6">
        <f>J11/K11</f>
        <v>0.93222531801478403</v>
      </c>
      <c r="M11" s="7">
        <v>1872</v>
      </c>
      <c r="N11" s="8">
        <f>J11/M11</f>
        <v>152.65331196581195</v>
      </c>
      <c r="O11" s="9">
        <f>ABS(L19-L11)*100</f>
        <v>4.4891093501970065</v>
      </c>
      <c r="P11" s="2" t="s">
        <v>19</v>
      </c>
      <c r="Q11" s="4">
        <v>148947</v>
      </c>
      <c r="AJ11"/>
    </row>
    <row r="12" spans="1:60" x14ac:dyDescent="0.25">
      <c r="A12" s="2" t="s">
        <v>39</v>
      </c>
      <c r="B12" s="2" t="s">
        <v>40</v>
      </c>
      <c r="C12" s="3">
        <v>45700</v>
      </c>
      <c r="D12" s="4">
        <v>458000</v>
      </c>
      <c r="E12" s="4">
        <v>458000</v>
      </c>
      <c r="F12" s="4">
        <v>194900</v>
      </c>
      <c r="G12" s="5">
        <f>F12/E12*100</f>
        <v>42.554585152838428</v>
      </c>
      <c r="H12" s="4">
        <v>455916</v>
      </c>
      <c r="I12" s="4">
        <v>161436</v>
      </c>
      <c r="J12" s="4">
        <f>E12-I12</f>
        <v>296564</v>
      </c>
      <c r="K12" s="4">
        <v>300489.78125</v>
      </c>
      <c r="L12" s="6">
        <f>J12/K12</f>
        <v>0.98693539183372814</v>
      </c>
      <c r="M12" s="7">
        <v>2048</v>
      </c>
      <c r="N12" s="8">
        <f>J12/M12</f>
        <v>144.806640625</v>
      </c>
      <c r="O12" s="9">
        <f>ABS(L19-L12)*100</f>
        <v>0.98189803169740353</v>
      </c>
      <c r="P12" s="2" t="s">
        <v>19</v>
      </c>
      <c r="Q12" s="4">
        <v>157545</v>
      </c>
      <c r="AJ12"/>
    </row>
    <row r="13" spans="1:60" x14ac:dyDescent="0.25">
      <c r="A13" s="2" t="s">
        <v>41</v>
      </c>
      <c r="B13" s="2" t="s">
        <v>42</v>
      </c>
      <c r="C13" s="3">
        <v>45575</v>
      </c>
      <c r="D13" s="4">
        <v>425000</v>
      </c>
      <c r="E13" s="4">
        <v>425000</v>
      </c>
      <c r="F13" s="4">
        <v>173700</v>
      </c>
      <c r="G13" s="5">
        <f>F13/E13*100</f>
        <v>40.870588235294122</v>
      </c>
      <c r="H13" s="4">
        <v>410693</v>
      </c>
      <c r="I13" s="4">
        <v>170935</v>
      </c>
      <c r="J13" s="4">
        <f>E13-I13</f>
        <v>254065</v>
      </c>
      <c r="K13" s="4">
        <v>244651.015625</v>
      </c>
      <c r="L13" s="6">
        <f>J13/K13</f>
        <v>1.038479236846618</v>
      </c>
      <c r="M13" s="7">
        <v>1720</v>
      </c>
      <c r="N13" s="8">
        <f>J13/M13</f>
        <v>147.71220930232559</v>
      </c>
      <c r="O13" s="9">
        <f>ABS(L19-L13)*100</f>
        <v>6.1362825329863924</v>
      </c>
      <c r="P13" s="2" t="s">
        <v>19</v>
      </c>
      <c r="Q13" s="4">
        <v>167438</v>
      </c>
      <c r="AJ13"/>
    </row>
    <row r="14" spans="1:60" x14ac:dyDescent="0.25">
      <c r="A14" s="2" t="s">
        <v>43</v>
      </c>
      <c r="B14" s="2" t="s">
        <v>44</v>
      </c>
      <c r="C14" s="3">
        <v>45496</v>
      </c>
      <c r="D14" s="4">
        <v>430000</v>
      </c>
      <c r="E14" s="4">
        <v>430000</v>
      </c>
      <c r="F14" s="4">
        <v>184800</v>
      </c>
      <c r="G14" s="5">
        <f>F14/E14*100</f>
        <v>42.97674418604651</v>
      </c>
      <c r="H14" s="4">
        <v>434801</v>
      </c>
      <c r="I14" s="4">
        <v>168947</v>
      </c>
      <c r="J14" s="4">
        <f>E14-I14</f>
        <v>261053</v>
      </c>
      <c r="K14" s="4">
        <v>271279.59375</v>
      </c>
      <c r="L14" s="6">
        <f>J14/K14</f>
        <v>0.96230238475134111</v>
      </c>
      <c r="M14" s="7">
        <v>1923</v>
      </c>
      <c r="N14" s="8">
        <f>J14/M14</f>
        <v>135.75299011960479</v>
      </c>
      <c r="O14" s="9">
        <f>ABS(L19-L14)*100</f>
        <v>1.4814026765412991</v>
      </c>
      <c r="P14" s="2" t="s">
        <v>19</v>
      </c>
      <c r="Q14" s="4">
        <v>167438</v>
      </c>
      <c r="AJ14"/>
    </row>
    <row r="15" spans="1:60" x14ac:dyDescent="0.25">
      <c r="A15" s="2" t="s">
        <v>45</v>
      </c>
      <c r="B15" s="2" t="s">
        <v>46</v>
      </c>
      <c r="C15" s="3">
        <v>45489</v>
      </c>
      <c r="D15" s="4">
        <v>262000</v>
      </c>
      <c r="E15" s="4">
        <v>262000</v>
      </c>
      <c r="F15" s="4">
        <v>138000</v>
      </c>
      <c r="G15" s="5">
        <f>F15/E15*100</f>
        <v>52.671755725190842</v>
      </c>
      <c r="H15" s="4">
        <v>342046</v>
      </c>
      <c r="I15" s="4">
        <v>224764</v>
      </c>
      <c r="J15" s="4">
        <f>E15-I15</f>
        <v>37236</v>
      </c>
      <c r="K15" s="4">
        <v>119675.5078125</v>
      </c>
      <c r="L15" s="6">
        <f>J15/K15</f>
        <v>0.31114135783187152</v>
      </c>
      <c r="M15" s="7">
        <v>994</v>
      </c>
      <c r="N15" s="8">
        <f>J15/M15</f>
        <v>37.460764587525148</v>
      </c>
      <c r="O15" s="9">
        <f>ABS(L19-L15)*100</f>
        <v>66.597505368488257</v>
      </c>
      <c r="P15" s="2" t="s">
        <v>22</v>
      </c>
      <c r="Q15" s="4">
        <v>221290</v>
      </c>
      <c r="AJ15"/>
    </row>
    <row r="16" spans="1:60" ht="15.75" thickBot="1" x14ac:dyDescent="0.3">
      <c r="A16" s="2" t="s">
        <v>47</v>
      </c>
      <c r="B16" s="2" t="s">
        <v>48</v>
      </c>
      <c r="C16" s="3">
        <v>45419</v>
      </c>
      <c r="D16" s="4">
        <v>229900</v>
      </c>
      <c r="E16" s="4">
        <v>229900</v>
      </c>
      <c r="F16" s="4">
        <v>81200</v>
      </c>
      <c r="G16" s="5">
        <f>F16/E16*100</f>
        <v>35.319704219225748</v>
      </c>
      <c r="H16" s="4">
        <v>177015</v>
      </c>
      <c r="I16" s="4">
        <v>1457</v>
      </c>
      <c r="J16" s="4">
        <f>E16-I16</f>
        <v>228443</v>
      </c>
      <c r="K16" s="4">
        <v>179140.8125</v>
      </c>
      <c r="L16" s="6">
        <f>J16/K16</f>
        <v>1.2752147141232821</v>
      </c>
      <c r="M16" s="7">
        <v>1491</v>
      </c>
      <c r="N16" s="8">
        <f>J16/M16</f>
        <v>153.2146210596915</v>
      </c>
      <c r="O16" s="9">
        <f>ABS(L19-L16)*100</f>
        <v>29.809830260652802</v>
      </c>
      <c r="P16" s="2" t="s">
        <v>19</v>
      </c>
      <c r="Q16" s="4">
        <v>1000</v>
      </c>
      <c r="AJ16"/>
    </row>
    <row r="17" spans="1:36" ht="15.75" thickTop="1" x14ac:dyDescent="0.25">
      <c r="A17" s="10"/>
      <c r="B17" s="10"/>
      <c r="C17" s="11" t="s">
        <v>49</v>
      </c>
      <c r="D17" s="12">
        <f>+SUM(D2:D16)</f>
        <v>6517400</v>
      </c>
      <c r="E17" s="12">
        <f>+SUM(E2:E16)</f>
        <v>6517400</v>
      </c>
      <c r="F17" s="12">
        <f>+SUM(F2:F16)</f>
        <v>2737700</v>
      </c>
      <c r="G17" s="13"/>
      <c r="H17" s="12">
        <f>+SUM(H2:H16)</f>
        <v>6485202</v>
      </c>
      <c r="I17" s="12"/>
      <c r="J17" s="12">
        <f>+SUM(J2:J16)</f>
        <v>4247437</v>
      </c>
      <c r="K17" s="12">
        <f>+SUM(K2:K16)</f>
        <v>4301264.3046875</v>
      </c>
      <c r="L17" s="14"/>
      <c r="M17" s="15"/>
      <c r="N17" s="16">
        <f>AVERAGE(N2:N16)</f>
        <v>151.3800346676943</v>
      </c>
      <c r="O17" s="17"/>
      <c r="P17" s="18">
        <f>ABS(L19-L18)*100</f>
        <v>1.0369290157323574</v>
      </c>
      <c r="Q17" s="10"/>
      <c r="AJ17" s="10"/>
    </row>
    <row r="18" spans="1:36" x14ac:dyDescent="0.25">
      <c r="A18" s="19"/>
      <c r="B18" s="19"/>
      <c r="C18" s="20"/>
      <c r="D18" s="21"/>
      <c r="E18" s="21"/>
      <c r="F18" s="21" t="s">
        <v>50</v>
      </c>
      <c r="G18" s="22">
        <f>F17/E17*100</f>
        <v>42.006014668426062</v>
      </c>
      <c r="H18" s="21"/>
      <c r="I18" s="21"/>
      <c r="J18" s="21"/>
      <c r="K18" s="21" t="s">
        <v>51</v>
      </c>
      <c r="L18" s="23">
        <f>J17/K17</f>
        <v>0.98748570167407768</v>
      </c>
      <c r="M18" s="24"/>
      <c r="N18" s="25" t="s">
        <v>52</v>
      </c>
      <c r="O18" s="26">
        <f>STDEV(L2:L16)</f>
        <v>0.21847646731078973</v>
      </c>
      <c r="P18" s="27"/>
      <c r="Q18" s="19"/>
      <c r="AJ18" s="19"/>
    </row>
    <row r="19" spans="1:36" x14ac:dyDescent="0.25">
      <c r="A19" s="28"/>
      <c r="B19" s="28"/>
      <c r="C19" s="29"/>
      <c r="D19" s="30"/>
      <c r="E19" s="30"/>
      <c r="F19" s="30" t="s">
        <v>53</v>
      </c>
      <c r="G19" s="31">
        <f>STDEV(G2:G16)</f>
        <v>5.4934785635129124</v>
      </c>
      <c r="H19" s="30"/>
      <c r="I19" s="30"/>
      <c r="J19" s="30"/>
      <c r="K19" s="30" t="s">
        <v>54</v>
      </c>
      <c r="L19" s="32">
        <f>AVERAGE(L2:L16)</f>
        <v>0.9771164115167541</v>
      </c>
      <c r="M19" s="33"/>
      <c r="N19" s="34" t="s">
        <v>55</v>
      </c>
      <c r="O19" s="35">
        <f>AVERAGE(O2:O16)</f>
        <v>13.445943154356703</v>
      </c>
      <c r="P19" s="36" t="s">
        <v>56</v>
      </c>
      <c r="Q19" s="28">
        <f>+(O19/L19)</f>
        <v>13.760840567077254</v>
      </c>
      <c r="AJ19" s="28"/>
    </row>
    <row r="22" spans="1:36" x14ac:dyDescent="0.25">
      <c r="H22" s="4" t="s">
        <v>57</v>
      </c>
    </row>
    <row r="23" spans="1:36" x14ac:dyDescent="0.25">
      <c r="H23" s="4" t="s">
        <v>58</v>
      </c>
    </row>
  </sheetData>
  <conditionalFormatting sqref="A2:Q1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CANNON FARMS ECF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DA493-4E18-4098-B658-D807605BC92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2025-12-22T20:13:38Z</dcterms:created>
  <dcterms:modified xsi:type="dcterms:W3CDTF">2025-12-22T20:16:15Z</dcterms:modified>
</cp:coreProperties>
</file>