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68A44D7C-FCFB-4CC1-B73B-C13B5754EA99}" xr6:coauthVersionLast="47" xr6:coauthVersionMax="47" xr10:uidLastSave="{00000000-0000-0000-0000-000000000000}"/>
  <bookViews>
    <workbookView xWindow="25080" yWindow="-120" windowWidth="25440" windowHeight="15270" xr2:uid="{06BF5DF2-D036-4800-BC9F-CC20FCA7ED3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O2" i="2" s="1"/>
  <c r="G3" i="2"/>
  <c r="I3" i="2"/>
  <c r="P3" i="2" s="1"/>
  <c r="O3" i="2"/>
  <c r="G4" i="2"/>
  <c r="I4" i="2"/>
  <c r="O4" i="2" s="1"/>
  <c r="Q4" i="2"/>
  <c r="G5" i="2"/>
  <c r="I5" i="2"/>
  <c r="P5" i="2" s="1"/>
  <c r="O5" i="2"/>
  <c r="G6" i="2"/>
  <c r="I6" i="2"/>
  <c r="O6" i="2" s="1"/>
  <c r="G7" i="2"/>
  <c r="I7" i="2"/>
  <c r="Q7" i="2" s="1"/>
  <c r="O7" i="2"/>
  <c r="G8" i="2"/>
  <c r="I8" i="2"/>
  <c r="P8" i="2" s="1"/>
  <c r="G9" i="2"/>
  <c r="I9" i="2"/>
  <c r="O9" i="2" s="1"/>
  <c r="G10" i="2"/>
  <c r="I10" i="2"/>
  <c r="P10" i="2" s="1"/>
  <c r="O10" i="2"/>
  <c r="G11" i="2"/>
  <c r="I11" i="2"/>
  <c r="P11" i="2" s="1"/>
  <c r="G12" i="2"/>
  <c r="I12" i="2"/>
  <c r="Q12" i="2" s="1"/>
  <c r="G13" i="2"/>
  <c r="I13" i="2"/>
  <c r="O13" i="2"/>
  <c r="P13" i="2"/>
  <c r="Q13" i="2"/>
  <c r="G14" i="2"/>
  <c r="I14" i="2"/>
  <c r="P14" i="2" s="1"/>
  <c r="D15" i="2"/>
  <c r="E15" i="2"/>
  <c r="F15" i="2"/>
  <c r="G16" i="2" s="1"/>
  <c r="H15" i="2"/>
  <c r="J15" i="2"/>
  <c r="K15" i="2"/>
  <c r="M15" i="2"/>
  <c r="N15" i="2"/>
  <c r="O11" i="2" l="1"/>
  <c r="O12" i="2"/>
  <c r="P4" i="2"/>
  <c r="P7" i="2"/>
  <c r="P12" i="2"/>
  <c r="Q6" i="2"/>
  <c r="P6" i="2"/>
  <c r="Q10" i="2"/>
  <c r="O14" i="2"/>
  <c r="O8" i="2"/>
  <c r="Q3" i="2"/>
  <c r="Q14" i="2"/>
  <c r="Q9" i="2"/>
  <c r="P9" i="2"/>
  <c r="G17" i="2"/>
  <c r="I15" i="2"/>
  <c r="Q17" i="2" s="1"/>
  <c r="Q11" i="2"/>
  <c r="Q8" i="2"/>
  <c r="Q5" i="2"/>
  <c r="Q2" i="2"/>
  <c r="P2" i="2"/>
  <c r="K17" i="2" l="1"/>
  <c r="N17" i="2"/>
</calcChain>
</file>

<file path=xl/sharedStrings.xml><?xml version="1.0" encoding="utf-8"?>
<sst xmlns="http://schemas.openxmlformats.org/spreadsheetml/2006/main" count="55" uniqueCount="53">
  <si>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</si>
  <si>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</si>
  <si>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</si>
  <si>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</si>
  <si>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</si>
  <si>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</si>
  <si>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</si>
  <si>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</si>
  <si>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</si>
  <si>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</si>
  <si>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</si>
  <si>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</si>
  <si>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</si>
  <si>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</si>
  <si>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</si>
  <si>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</si>
  <si>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</si>
  <si>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</si>
  <si>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41-11-09-101-013</t>
  </si>
  <si>
    <t>6409 CANNON FARMS DR NE</t>
  </si>
  <si>
    <t>41-11-09-101-021</t>
  </si>
  <si>
    <t>6533 CANNON FARMS DR NE</t>
  </si>
  <si>
    <t>41-11-09-102-019</t>
  </si>
  <si>
    <t>6538 CANNON FARMS DR NE</t>
  </si>
  <si>
    <t>41-11-09-127-016</t>
  </si>
  <si>
    <t>7570 CANNON RUN DR NE</t>
  </si>
  <si>
    <t>41-11-09-128-003</t>
  </si>
  <si>
    <t>6745 CANNON FARMS DR NE</t>
  </si>
  <si>
    <t>41-11-09-178-010</t>
  </si>
  <si>
    <t>6700 CANNON FARMS DR NE</t>
  </si>
  <si>
    <t>41-11-09-178-011</t>
  </si>
  <si>
    <t>6724 CANNON FARMS DR NE</t>
  </si>
  <si>
    <t>41-11-09-178-030</t>
  </si>
  <si>
    <t>7223 OLD MISSION DR NE</t>
  </si>
  <si>
    <t>41-11-09-180-008</t>
  </si>
  <si>
    <t>7317 DANBORO DR NE</t>
  </si>
  <si>
    <t>41-11-09-180-012</t>
  </si>
  <si>
    <t>7263 DANBORO DR NE</t>
  </si>
  <si>
    <t>41-11-09-181-004</t>
  </si>
  <si>
    <t>6791 DANBORO CT NE</t>
  </si>
  <si>
    <t>41-11-09-181-006</t>
  </si>
  <si>
    <t>6792 N DANBORO CT NE</t>
  </si>
  <si>
    <t>41-11-09-253-001</t>
  </si>
  <si>
    <t>7360 MYERS LAKE AVE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</si>
  <si>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</si>
  <si>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</si>
  <si>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</si>
  <si>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</si>
  <si>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</si>
  <si>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</si>
  <si>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</si>
  <si>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 1600</t>
  </si>
  <si>
    <t>2026 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</si>
</sst>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1FF5-CF65-41C6-A903-A1CD573E321B}">
  <dimension ref="A1:AL20"/>
  <sheetViews>
    <sheetView tabSelected="1" workbookViewId="0">
      <selection activeCell="B28" sqref="B28"/>
    </sheetView>
  </sheetViews>
  <sheetFormatPr defaultRowHeight="15" x14ac:dyDescent="0.25"/>
  <cols>
    <col min="1" max="1" width="13.140625" style="2" bestFit="1" customWidth="1"/>
    <col min="2" max="2" width="20.85546875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8.42578125" style="5" customWidth="1"/>
    <col min="8" max="8" width="10.28515625" style="4" bestFit="1" customWidth="1"/>
    <col min="9" max="9" width="9.85546875" style="4" customWidth="1"/>
    <col min="10" max="10" width="11" style="4" bestFit="1" customWidth="1"/>
    <col min="11" max="11" width="7.28515625" style="6" customWidth="1"/>
    <col min="12" max="12" width="5.28515625" style="7" bestFit="1" customWidth="1"/>
    <col min="13" max="13" width="8.140625" style="8" customWidth="1"/>
    <col min="14" max="14" width="9.28515625" style="8" customWidth="1"/>
    <col min="15" max="15" width="6.5703125" style="4" customWidth="1"/>
    <col min="16" max="16" width="9.28515625" style="4" bestFit="1" customWidth="1"/>
    <col min="17" max="17" width="9.28515625" style="9" bestFit="1" customWidth="1"/>
    <col min="18" max="18" width="6.7109375" style="8" customWidth="1"/>
  </cols>
  <sheetData>
    <row r="1" spans="1:38" s="43" customFormat="1" ht="28.5" customHeight="1" x14ac:dyDescent="0.25">
      <c r="A1" s="34" t="s">
        <v>0</v>
      </c>
      <c r="B1" s="34" t="s">
        <v>1</v>
      </c>
      <c r="C1" s="35" t="s">
        <v>2</v>
      </c>
      <c r="D1" s="36" t="s">
        <v>3</v>
      </c>
      <c r="E1" s="36" t="s">
        <v>4</v>
      </c>
      <c r="F1" s="36" t="s">
        <v>5</v>
      </c>
      <c r="G1" s="37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9" t="s">
        <v>11</v>
      </c>
      <c r="M1" s="40" t="s">
        <v>12</v>
      </c>
      <c r="N1" s="40" t="s">
        <v>13</v>
      </c>
      <c r="O1" s="36" t="s">
        <v>14</v>
      </c>
      <c r="P1" s="36" t="s">
        <v>15</v>
      </c>
      <c r="Q1" s="41" t="s">
        <v>16</v>
      </c>
      <c r="R1" s="40" t="s">
        <v>17</v>
      </c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1:38" x14ac:dyDescent="0.25">
      <c r="A2" s="2" t="s">
        <v>18</v>
      </c>
      <c r="B2" s="2" t="s">
        <v>19</v>
      </c>
      <c r="C2" s="3">
        <v>45457</v>
      </c>
      <c r="D2" s="4">
        <v>500000</v>
      </c>
      <c r="E2" s="4">
        <v>500000</v>
      </c>
      <c r="F2" s="4">
        <v>209900</v>
      </c>
      <c r="G2" s="5">
        <f>F2/E2*100</f>
        <v>41.980000000000004</v>
      </c>
      <c r="H2" s="4">
        <v>485069</v>
      </c>
      <c r="I2" s="4">
        <f>E2-339215</f>
        <v>160785</v>
      </c>
      <c r="J2" s="4">
        <v>145854</v>
      </c>
      <c r="K2" s="6">
        <v>91.158930999999995</v>
      </c>
      <c r="L2" s="7">
        <v>135</v>
      </c>
      <c r="M2" s="8">
        <v>0.33500000000000002</v>
      </c>
      <c r="N2" s="8">
        <v>0.33500000000000002</v>
      </c>
      <c r="O2" s="4">
        <f>I2/K2</f>
        <v>1763.7876863650365</v>
      </c>
      <c r="P2" s="4">
        <f>I2/M2</f>
        <v>479955.22388059698</v>
      </c>
      <c r="Q2" s="9">
        <f>I2/M2/43560</f>
        <v>11.018255828296533</v>
      </c>
      <c r="R2" s="8">
        <v>53</v>
      </c>
      <c r="AC2" s="1"/>
      <c r="AE2" s="1"/>
    </row>
    <row r="3" spans="1:38" x14ac:dyDescent="0.25">
      <c r="A3" s="2" t="s">
        <v>20</v>
      </c>
      <c r="B3" s="2" t="s">
        <v>21</v>
      </c>
      <c r="C3" s="3">
        <v>45884</v>
      </c>
      <c r="D3" s="4">
        <v>460000</v>
      </c>
      <c r="E3" s="4">
        <v>460000</v>
      </c>
      <c r="F3" s="4">
        <v>222000</v>
      </c>
      <c r="G3" s="5">
        <f>F3/E3*100</f>
        <v>48.260869565217391</v>
      </c>
      <c r="H3" s="4">
        <v>460846</v>
      </c>
      <c r="I3" s="4">
        <f>E3-311261</f>
        <v>148739</v>
      </c>
      <c r="J3" s="4">
        <v>149585</v>
      </c>
      <c r="K3" s="6">
        <v>93.490576000000004</v>
      </c>
      <c r="L3" s="7">
        <v>140</v>
      </c>
      <c r="M3" s="8">
        <v>0.29599999999999999</v>
      </c>
      <c r="N3" s="8">
        <v>0.29599999999999999</v>
      </c>
      <c r="O3" s="4">
        <f>I3/K3</f>
        <v>1590.9517981791021</v>
      </c>
      <c r="P3" s="4">
        <f>I3/M3</f>
        <v>502496.62162162166</v>
      </c>
      <c r="Q3" s="9">
        <f>I3/M3/43560</f>
        <v>11.53573511528057</v>
      </c>
      <c r="R3" s="8">
        <v>92</v>
      </c>
    </row>
    <row r="4" spans="1:38" x14ac:dyDescent="0.25">
      <c r="A4" s="2" t="s">
        <v>22</v>
      </c>
      <c r="B4" s="2" t="s">
        <v>23</v>
      </c>
      <c r="C4" s="3">
        <v>45974</v>
      </c>
      <c r="D4" s="4">
        <v>465000</v>
      </c>
      <c r="E4" s="4">
        <v>465000</v>
      </c>
      <c r="F4" s="4">
        <v>204500</v>
      </c>
      <c r="G4" s="5">
        <f>F4/E4*100</f>
        <v>43.978494623655912</v>
      </c>
      <c r="H4" s="4">
        <v>421530</v>
      </c>
      <c r="I4" s="4">
        <f>E4-275296</f>
        <v>189704</v>
      </c>
      <c r="J4" s="4">
        <v>146234</v>
      </c>
      <c r="K4" s="6">
        <v>91.396015000000006</v>
      </c>
      <c r="L4" s="7">
        <v>135</v>
      </c>
      <c r="M4" s="8">
        <v>0.27900000000000003</v>
      </c>
      <c r="N4" s="8">
        <v>0.27900000000000003</v>
      </c>
      <c r="O4" s="4">
        <f>I4/K4</f>
        <v>2075.6266014442749</v>
      </c>
      <c r="P4" s="4">
        <f>I4/M4</f>
        <v>679942.65232974908</v>
      </c>
      <c r="Q4" s="9">
        <f>I4/M4/43560</f>
        <v>15.609335452932715</v>
      </c>
      <c r="R4" s="8">
        <v>90</v>
      </c>
    </row>
    <row r="5" spans="1:38" x14ac:dyDescent="0.25">
      <c r="A5" s="2" t="s">
        <v>24</v>
      </c>
      <c r="B5" s="2" t="s">
        <v>25</v>
      </c>
      <c r="C5" s="3">
        <v>45394</v>
      </c>
      <c r="D5" s="4">
        <v>475000</v>
      </c>
      <c r="E5" s="4">
        <v>475000</v>
      </c>
      <c r="F5" s="4">
        <v>180500</v>
      </c>
      <c r="G5" s="5">
        <f>F5/E5*100</f>
        <v>38</v>
      </c>
      <c r="H5" s="4">
        <v>419421</v>
      </c>
      <c r="I5" s="4">
        <f>E5-272757</f>
        <v>202243</v>
      </c>
      <c r="J5" s="4">
        <v>146664</v>
      </c>
      <c r="K5" s="6">
        <v>91.665227000000002</v>
      </c>
      <c r="L5" s="7">
        <v>137</v>
      </c>
      <c r="M5" s="8">
        <v>1</v>
      </c>
      <c r="N5" s="8">
        <v>0.28299999999999997</v>
      </c>
      <c r="O5" s="4">
        <f>I5/K5</f>
        <v>2206.3219240159628</v>
      </c>
      <c r="P5" s="4">
        <f>I5/M5</f>
        <v>202243</v>
      </c>
      <c r="Q5" s="9">
        <f>I5/M5/43560</f>
        <v>4.6428604224058772</v>
      </c>
      <c r="R5" s="8">
        <v>90</v>
      </c>
    </row>
    <row r="6" spans="1:38" x14ac:dyDescent="0.25">
      <c r="A6" s="2" t="s">
        <v>26</v>
      </c>
      <c r="B6" s="2" t="s">
        <v>27</v>
      </c>
      <c r="C6" s="3">
        <v>45468</v>
      </c>
      <c r="D6" s="4">
        <v>460000</v>
      </c>
      <c r="E6" s="4">
        <v>460000</v>
      </c>
      <c r="F6" s="4">
        <v>190200</v>
      </c>
      <c r="G6" s="5">
        <f>F6/E6*100</f>
        <v>41.347826086956523</v>
      </c>
      <c r="H6" s="4">
        <v>476264</v>
      </c>
      <c r="I6" s="4">
        <f>E6-324601</f>
        <v>135399</v>
      </c>
      <c r="J6" s="4">
        <v>151663</v>
      </c>
      <c r="K6" s="6">
        <v>94.789553999999995</v>
      </c>
      <c r="L6" s="7">
        <v>150</v>
      </c>
      <c r="M6" s="8">
        <v>0.317</v>
      </c>
      <c r="N6" s="8">
        <v>0.317</v>
      </c>
      <c r="O6" s="4">
        <f>I6/K6</f>
        <v>1428.4168907472654</v>
      </c>
      <c r="P6" s="4">
        <f>I6/M6</f>
        <v>427126.1829652997</v>
      </c>
      <c r="Q6" s="9">
        <f>I6/M6/43560</f>
        <v>9.80546792849632</v>
      </c>
      <c r="R6" s="8">
        <v>92</v>
      </c>
    </row>
    <row r="7" spans="1:38" x14ac:dyDescent="0.25">
      <c r="A7" s="2" t="s">
        <v>28</v>
      </c>
      <c r="B7" s="2" t="s">
        <v>29</v>
      </c>
      <c r="C7" s="3">
        <v>45065</v>
      </c>
      <c r="D7" s="4">
        <v>450000</v>
      </c>
      <c r="E7" s="4">
        <v>450000</v>
      </c>
      <c r="F7" s="4">
        <v>155800</v>
      </c>
      <c r="G7" s="5">
        <f>F7/E7*100</f>
        <v>34.62222222222222</v>
      </c>
      <c r="H7" s="4">
        <v>420886</v>
      </c>
      <c r="I7" s="4">
        <f>E7-264149</f>
        <v>185851</v>
      </c>
      <c r="J7" s="4">
        <v>156737</v>
      </c>
      <c r="K7" s="6">
        <v>97.960886000000002</v>
      </c>
      <c r="L7" s="7">
        <v>160</v>
      </c>
      <c r="M7" s="8">
        <v>0.378</v>
      </c>
      <c r="N7" s="8">
        <v>0.378</v>
      </c>
      <c r="O7" s="4">
        <f>I7/K7</f>
        <v>1897.1959890195358</v>
      </c>
      <c r="P7" s="4">
        <f>I7/M7</f>
        <v>491669.31216931215</v>
      </c>
      <c r="Q7" s="9">
        <f>I7/M7/43560</f>
        <v>11.287174292224798</v>
      </c>
      <c r="R7" s="8">
        <v>78</v>
      </c>
    </row>
    <row r="8" spans="1:38" x14ac:dyDescent="0.25">
      <c r="A8" s="2" t="s">
        <v>30</v>
      </c>
      <c r="B8" s="2" t="s">
        <v>31</v>
      </c>
      <c r="C8" s="3">
        <v>45839</v>
      </c>
      <c r="D8" s="4">
        <v>490000</v>
      </c>
      <c r="E8" s="4">
        <v>490000</v>
      </c>
      <c r="F8" s="4">
        <v>218900</v>
      </c>
      <c r="G8" s="5">
        <f>F8/E8*100</f>
        <v>44.673469387755105</v>
      </c>
      <c r="H8" s="4">
        <v>455859</v>
      </c>
      <c r="I8" s="4">
        <f>E8-307286</f>
        <v>182714</v>
      </c>
      <c r="J8" s="4">
        <v>148573</v>
      </c>
      <c r="K8" s="6">
        <v>92.857819000000006</v>
      </c>
      <c r="L8" s="7">
        <v>150</v>
      </c>
      <c r="M8" s="8">
        <v>0.308</v>
      </c>
      <c r="N8" s="8">
        <v>0.308</v>
      </c>
      <c r="O8" s="4">
        <f>I8/K8</f>
        <v>1967.6749030687442</v>
      </c>
      <c r="P8" s="4">
        <f>I8/M8</f>
        <v>593227.27272727271</v>
      </c>
      <c r="Q8" s="9">
        <f>I8/M8/43560</f>
        <v>13.618624259120127</v>
      </c>
      <c r="R8" s="8">
        <v>89</v>
      </c>
    </row>
    <row r="9" spans="1:38" x14ac:dyDescent="0.25">
      <c r="A9" s="2" t="s">
        <v>32</v>
      </c>
      <c r="B9" s="2" t="s">
        <v>33</v>
      </c>
      <c r="C9" s="3">
        <v>45817</v>
      </c>
      <c r="D9" s="4">
        <v>470000</v>
      </c>
      <c r="E9" s="4">
        <v>470000</v>
      </c>
      <c r="F9" s="4">
        <v>239000</v>
      </c>
      <c r="G9" s="5">
        <f>F9/E9*100</f>
        <v>50.851063829787236</v>
      </c>
      <c r="H9" s="4">
        <v>496506</v>
      </c>
      <c r="I9" s="4">
        <f>E9-347946</f>
        <v>122054</v>
      </c>
      <c r="J9" s="4">
        <v>148560</v>
      </c>
      <c r="K9" s="6">
        <v>92.850206</v>
      </c>
      <c r="L9" s="7">
        <v>137</v>
      </c>
      <c r="M9" s="8">
        <v>0.30399999999999999</v>
      </c>
      <c r="N9" s="8">
        <v>0.30399999999999999</v>
      </c>
      <c r="O9" s="4">
        <f>I9/K9</f>
        <v>1314.5258934589763</v>
      </c>
      <c r="P9" s="4">
        <f>I9/M9</f>
        <v>401493.42105263157</v>
      </c>
      <c r="Q9" s="9">
        <f>I9/M9/43560</f>
        <v>9.2170206853221206</v>
      </c>
      <c r="R9" s="8">
        <v>82</v>
      </c>
    </row>
    <row r="10" spans="1:38" x14ac:dyDescent="0.25">
      <c r="A10" s="2" t="s">
        <v>34</v>
      </c>
      <c r="B10" s="2" t="s">
        <v>35</v>
      </c>
      <c r="C10" s="3">
        <v>45191</v>
      </c>
      <c r="D10" s="4">
        <v>440000</v>
      </c>
      <c r="E10" s="4">
        <v>440000</v>
      </c>
      <c r="F10" s="4">
        <v>157200</v>
      </c>
      <c r="G10" s="5">
        <f>F10/E10*100</f>
        <v>35.727272727272727</v>
      </c>
      <c r="H10" s="4">
        <v>454645</v>
      </c>
      <c r="I10" s="4">
        <f>E10-305698</f>
        <v>134302</v>
      </c>
      <c r="J10" s="4">
        <v>148947</v>
      </c>
      <c r="K10" s="6">
        <v>93.092105000000004</v>
      </c>
      <c r="L10" s="7">
        <v>148</v>
      </c>
      <c r="M10" s="8">
        <v>0.30599999999999999</v>
      </c>
      <c r="N10" s="8">
        <v>0.30599999999999999</v>
      </c>
      <c r="O10" s="4">
        <f>I10/K10</f>
        <v>1442.6787319934381</v>
      </c>
      <c r="P10" s="4">
        <f>I10/M10</f>
        <v>438895.42483660131</v>
      </c>
      <c r="Q10" s="9">
        <f>I10/M10/43560</f>
        <v>10.075652544458249</v>
      </c>
      <c r="R10" s="8">
        <v>90</v>
      </c>
    </row>
    <row r="11" spans="1:38" x14ac:dyDescent="0.25">
      <c r="A11" s="2" t="s">
        <v>36</v>
      </c>
      <c r="B11" s="2" t="s">
        <v>37</v>
      </c>
      <c r="C11" s="3">
        <v>45700</v>
      </c>
      <c r="D11" s="4">
        <v>458000</v>
      </c>
      <c r="E11" s="4">
        <v>458000</v>
      </c>
      <c r="F11" s="4">
        <v>194900</v>
      </c>
      <c r="G11" s="5">
        <f>F11/E11*100</f>
        <v>42.554585152838428</v>
      </c>
      <c r="H11" s="4">
        <v>455916</v>
      </c>
      <c r="I11" s="4">
        <f>E11-298371</f>
        <v>159629</v>
      </c>
      <c r="J11" s="4">
        <v>157545</v>
      </c>
      <c r="K11" s="6">
        <v>98.465647000000004</v>
      </c>
      <c r="L11" s="7">
        <v>125</v>
      </c>
      <c r="M11" s="8">
        <v>0.28299999999999997</v>
      </c>
      <c r="N11" s="8">
        <v>0.28299999999999997</v>
      </c>
      <c r="O11" s="4">
        <f>I11/K11</f>
        <v>1621.1643843664583</v>
      </c>
      <c r="P11" s="4">
        <f>I11/M11</f>
        <v>564060.07067137817</v>
      </c>
      <c r="Q11" s="9">
        <f>I11/M11/43560</f>
        <v>12.949037435063778</v>
      </c>
      <c r="R11" s="8">
        <v>110</v>
      </c>
    </row>
    <row r="12" spans="1:38" x14ac:dyDescent="0.25">
      <c r="A12" s="2" t="s">
        <v>38</v>
      </c>
      <c r="B12" s="2" t="s">
        <v>39</v>
      </c>
      <c r="C12" s="3">
        <v>45575</v>
      </c>
      <c r="D12" s="4">
        <v>425000</v>
      </c>
      <c r="E12" s="4">
        <v>425000</v>
      </c>
      <c r="F12" s="4">
        <v>173700</v>
      </c>
      <c r="G12" s="5">
        <f>F12/E12*100</f>
        <v>40.870588235294122</v>
      </c>
      <c r="H12" s="4">
        <v>410693</v>
      </c>
      <c r="I12" s="4">
        <f>E12-243255</f>
        <v>181745</v>
      </c>
      <c r="J12" s="4">
        <v>167438</v>
      </c>
      <c r="K12" s="6">
        <v>104.64849700000001</v>
      </c>
      <c r="L12" s="7">
        <v>145</v>
      </c>
      <c r="M12" s="8">
        <v>0.35599999999999998</v>
      </c>
      <c r="N12" s="8">
        <v>0.35599999999999998</v>
      </c>
      <c r="O12" s="4">
        <f>I12/K12</f>
        <v>1736.7186840724526</v>
      </c>
      <c r="P12" s="4">
        <f>I12/M12</f>
        <v>510519.66292134835</v>
      </c>
      <c r="Q12" s="9">
        <f>I12/M12/43560</f>
        <v>11.719918799847299</v>
      </c>
      <c r="R12" s="8">
        <v>107</v>
      </c>
    </row>
    <row r="13" spans="1:38" x14ac:dyDescent="0.25">
      <c r="A13" s="2" t="s">
        <v>40</v>
      </c>
      <c r="B13" s="2" t="s">
        <v>41</v>
      </c>
      <c r="C13" s="3">
        <v>45496</v>
      </c>
      <c r="D13" s="4">
        <v>430000</v>
      </c>
      <c r="E13" s="4">
        <v>430000</v>
      </c>
      <c r="F13" s="4">
        <v>184800</v>
      </c>
      <c r="G13" s="5">
        <f>F13/E13*100</f>
        <v>42.97674418604651</v>
      </c>
      <c r="H13" s="4">
        <v>434801</v>
      </c>
      <c r="I13" s="4">
        <f>E13-267363</f>
        <v>162637</v>
      </c>
      <c r="J13" s="4">
        <v>167438</v>
      </c>
      <c r="K13" s="6">
        <v>104.64849700000001</v>
      </c>
      <c r="L13" s="7">
        <v>145</v>
      </c>
      <c r="M13" s="8">
        <v>0.35599999999999998</v>
      </c>
      <c r="N13" s="8">
        <v>0.35599999999999998</v>
      </c>
      <c r="O13" s="4">
        <f>I13/K13</f>
        <v>1554.1264773253265</v>
      </c>
      <c r="P13" s="4">
        <f>I13/M13</f>
        <v>456845.50561797753</v>
      </c>
      <c r="Q13" s="9">
        <f>I13/M13/43560</f>
        <v>10.487729697382404</v>
      </c>
      <c r="R13" s="8">
        <v>107</v>
      </c>
    </row>
    <row r="14" spans="1:38" ht="15.75" thickBot="1" x14ac:dyDescent="0.3">
      <c r="A14" s="2" t="s">
        <v>42</v>
      </c>
      <c r="B14" s="2" t="s">
        <v>43</v>
      </c>
      <c r="C14" s="3">
        <v>45489</v>
      </c>
      <c r="D14" s="4">
        <v>262000</v>
      </c>
      <c r="E14" s="4">
        <v>262000</v>
      </c>
      <c r="F14" s="4">
        <v>138000</v>
      </c>
      <c r="G14" s="5">
        <f>F14/E14*100</f>
        <v>52.671755725190842</v>
      </c>
      <c r="H14" s="4">
        <v>342046</v>
      </c>
      <c r="I14" s="4">
        <f>E14-120756</f>
        <v>141244</v>
      </c>
      <c r="J14" s="4">
        <v>221290</v>
      </c>
      <c r="K14" s="6">
        <v>138.30629400000001</v>
      </c>
      <c r="L14" s="7">
        <v>143</v>
      </c>
      <c r="M14" s="8">
        <v>0.94499999999999995</v>
      </c>
      <c r="N14" s="8">
        <v>0.94499999999999995</v>
      </c>
      <c r="O14" s="4">
        <f>I14/K14</f>
        <v>1021.2405807070501</v>
      </c>
      <c r="P14" s="4">
        <f>I14/M14</f>
        <v>149464.55026455029</v>
      </c>
      <c r="Q14" s="9">
        <f>I14/M14/43560</f>
        <v>3.4312339362844417</v>
      </c>
      <c r="R14" s="8">
        <v>160</v>
      </c>
    </row>
    <row r="15" spans="1:38" ht="15.75" thickTop="1" x14ac:dyDescent="0.25">
      <c r="A15" s="10"/>
      <c r="B15" s="10"/>
      <c r="C15" s="11" t="s">
        <v>44</v>
      </c>
      <c r="D15" s="12">
        <f>+SUM(D2:D14)</f>
        <v>5785000</v>
      </c>
      <c r="E15" s="12">
        <f>+SUM(E2:E14)</f>
        <v>5785000</v>
      </c>
      <c r="F15" s="12">
        <f>+SUM(F2:F14)</f>
        <v>2469400</v>
      </c>
      <c r="G15" s="13"/>
      <c r="H15" s="12">
        <f>+SUM(H2:H14)</f>
        <v>5734482</v>
      </c>
      <c r="I15" s="12">
        <f>+SUM(I2:I14)</f>
        <v>2107046</v>
      </c>
      <c r="J15" s="12">
        <f>+SUM(J2:J14)</f>
        <v>2056528</v>
      </c>
      <c r="K15" s="14">
        <f>+SUM(K2:K14)</f>
        <v>1285.3302539999997</v>
      </c>
      <c r="L15" s="15"/>
      <c r="M15" s="16">
        <f>+SUM(M2:M14)</f>
        <v>5.4630000000000001</v>
      </c>
      <c r="N15" s="16">
        <f>+SUM(N2:N14)</f>
        <v>4.7459999999999996</v>
      </c>
      <c r="O15" s="12"/>
      <c r="P15" s="12"/>
      <c r="Q15" s="17"/>
      <c r="R15" s="16"/>
    </row>
    <row r="16" spans="1:38" x14ac:dyDescent="0.25">
      <c r="A16" s="18"/>
      <c r="B16" s="18"/>
      <c r="C16" s="19"/>
      <c r="D16" s="20"/>
      <c r="E16" s="20"/>
      <c r="F16" s="20" t="s">
        <v>45</v>
      </c>
      <c r="G16" s="21">
        <f>F15/E15*100</f>
        <v>42.686257562662057</v>
      </c>
      <c r="H16" s="20"/>
      <c r="I16" s="20"/>
      <c r="J16" s="20" t="s">
        <v>46</v>
      </c>
      <c r="K16" s="22"/>
      <c r="L16" s="23"/>
      <c r="M16" s="24" t="s">
        <v>46</v>
      </c>
      <c r="N16" s="24"/>
      <c r="O16" s="20"/>
      <c r="P16" s="20" t="s">
        <v>46</v>
      </c>
      <c r="Q16" s="25"/>
      <c r="R16" s="24"/>
    </row>
    <row r="17" spans="1:18" x14ac:dyDescent="0.25">
      <c r="A17" s="26"/>
      <c r="B17" s="26"/>
      <c r="C17" s="27"/>
      <c r="D17" s="28"/>
      <c r="E17" s="28"/>
      <c r="F17" s="28" t="s">
        <v>47</v>
      </c>
      <c r="G17" s="29">
        <f>STDEV(G2:G14)</f>
        <v>5.3477549078964293</v>
      </c>
      <c r="H17" s="28"/>
      <c r="I17" s="28"/>
      <c r="J17" s="28" t="s">
        <v>48</v>
      </c>
      <c r="K17" s="30">
        <f>I15/K15</f>
        <v>1639.3032012144643</v>
      </c>
      <c r="L17" s="31"/>
      <c r="M17" s="32" t="s">
        <v>49</v>
      </c>
      <c r="N17" s="32">
        <f>I15/M15</f>
        <v>385693.94105802674</v>
      </c>
      <c r="O17" s="28"/>
      <c r="P17" s="28" t="s">
        <v>50</v>
      </c>
      <c r="Q17" s="33">
        <f>I15/M15/43560</f>
        <v>8.8543145330125519</v>
      </c>
      <c r="R17" s="32"/>
    </row>
    <row r="19" spans="1:18" x14ac:dyDescent="0.25">
      <c r="H19" s="4" t="s">
        <v>51</v>
      </c>
    </row>
    <row r="20" spans="1:18" x14ac:dyDescent="0.25">
      <c r="H20" s="4" t="s">
        <v>52</v>
      </c>
    </row>
  </sheetData>
  <conditionalFormatting sqref="A2:R1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CANNON FARMS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91F72-99CE-445A-B382-DC038DD9744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2025-12-22T20:08:19Z</dcterms:created>
  <dcterms:modified xsi:type="dcterms:W3CDTF">2025-12-22T20:13:27Z</dcterms:modified>
</cp:coreProperties>
</file>