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CD25044B-7FFC-4C28-8AA8-9A3D3CA47515}" xr6:coauthVersionLast="47" xr6:coauthVersionMax="47" xr10:uidLastSave="{00000000-0000-0000-0000-000000000000}"/>
  <bookViews>
    <workbookView xWindow="25080" yWindow="-120" windowWidth="25440" windowHeight="15270" xr2:uid="{282E76F1-EB4E-4CB2-AEE1-DE704DFD6968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 s="1"/>
  <c r="G3" i="2"/>
  <c r="J3" i="2"/>
  <c r="L3" i="2"/>
  <c r="N3" i="2"/>
  <c r="G4" i="2"/>
  <c r="J4" i="2"/>
  <c r="L4" i="2"/>
  <c r="N4" i="2"/>
  <c r="G5" i="2"/>
  <c r="J5" i="2"/>
  <c r="L5" i="2"/>
  <c r="N5" i="2"/>
  <c r="G6" i="2"/>
  <c r="J6" i="2"/>
  <c r="L6" i="2" s="1"/>
  <c r="N6" i="2"/>
  <c r="G7" i="2"/>
  <c r="J7" i="2"/>
  <c r="L7" i="2" s="1"/>
  <c r="G8" i="2"/>
  <c r="J8" i="2"/>
  <c r="L8" i="2" s="1"/>
  <c r="N8" i="2"/>
  <c r="D9" i="2"/>
  <c r="E9" i="2"/>
  <c r="F9" i="2"/>
  <c r="G10" i="2" s="1"/>
  <c r="H9" i="2"/>
  <c r="K9" i="2"/>
  <c r="N2" i="2" l="1"/>
  <c r="J9" i="2"/>
  <c r="I10" i="2" s="1"/>
  <c r="N7" i="2"/>
  <c r="N9" i="2" s="1"/>
  <c r="G11" i="2"/>
  <c r="I11" i="2"/>
  <c r="L10" i="2"/>
  <c r="O8" i="2" l="1"/>
  <c r="O6" i="2"/>
  <c r="O3" i="2"/>
  <c r="O9" i="2"/>
  <c r="O2" i="2"/>
  <c r="O7" i="2"/>
  <c r="O4" i="2"/>
  <c r="O5" i="2"/>
  <c r="L11" i="2" l="1"/>
  <c r="N11" i="2" s="1"/>
</calcChain>
</file>

<file path=xl/sharedStrings.xml><?xml version="1.0" encoding="utf-8"?>
<sst xmlns="http://schemas.openxmlformats.org/spreadsheetml/2006/main" count="40" uniqueCount="40">
  <si>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</si>
  <si>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</si>
  <si>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</si>
  <si>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</si>
  <si>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</si>
  <si>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</si>
  <si>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</si>
  <si>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</si>
  <si>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</si>
  <si>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</si>
  <si>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</si>
  <si>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</si>
  <si>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</si>
  <si>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</si>
  <si>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</si>
  <si>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Land Value</t>
  </si>
  <si>
    <t>41-11-06-329-018</t>
  </si>
  <si>
    <t>5101 BROWNSTONE DR NE</t>
  </si>
  <si>
    <t>41-11-06-329-019</t>
  </si>
  <si>
    <t>5133 BROWNSTONE DR NE</t>
  </si>
  <si>
    <t>41-11-06-351-014</t>
  </si>
  <si>
    <t>7707 FOREST CT NE</t>
  </si>
  <si>
    <t>41-11-06-351-016</t>
  </si>
  <si>
    <t>7711 FOREST CT NE</t>
  </si>
  <si>
    <t>41-11-06-351-017</t>
  </si>
  <si>
    <t>7719 FOREST CT NE</t>
  </si>
  <si>
    <t>41-11-06-376-010</t>
  </si>
  <si>
    <t>7620 SPRING POINT CT NE</t>
  </si>
  <si>
    <t>41-11-06-376-014</t>
  </si>
  <si>
    <t>7704 SPRING POINT CT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</si>
  <si>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</si>
  <si>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</si>
  <si>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</si>
  <si>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</si>
  <si>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</si>
  <si>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</si>
  <si>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</si>
  <si>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</si>
  <si>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.83</t>
  </si>
  <si>
    <t>2026 USE 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</si>
</sst>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CEFC-400D-4F46-A934-2724A908C5AD}">
  <dimension ref="A1:BG14"/>
  <sheetViews>
    <sheetView tabSelected="1" workbookViewId="0">
      <selection activeCell="F15" sqref="F15"/>
    </sheetView>
  </sheetViews>
  <sheetFormatPr defaultRowHeight="15" x14ac:dyDescent="0.25"/>
  <cols>
    <col min="1" max="1" width="13.140625" style="10" bestFit="1" customWidth="1"/>
    <col min="2" max="2" width="18.7109375" style="10" bestFit="1" customWidth="1"/>
    <col min="3" max="3" width="7.28515625" style="11" bestFit="1" customWidth="1"/>
    <col min="4" max="5" width="9.140625" style="12" bestFit="1" customWidth="1"/>
    <col min="6" max="6" width="11" style="12" bestFit="1" customWidth="1"/>
    <col min="7" max="7" width="9.7109375" style="13" bestFit="1" customWidth="1"/>
    <col min="8" max="8" width="10.28515625" style="12" bestFit="1" customWidth="1"/>
    <col min="9" max="9" width="8.5703125" style="12" bestFit="1" customWidth="1"/>
    <col min="10" max="10" width="10.28515625" style="12" bestFit="1" customWidth="1"/>
    <col min="11" max="11" width="10" style="12" bestFit="1" customWidth="1"/>
    <col min="12" max="12" width="7.140625" style="14" customWidth="1"/>
    <col min="13" max="13" width="7.7109375" style="15" bestFit="1" customWidth="1"/>
    <col min="14" max="14" width="12.140625" style="16" bestFit="1" customWidth="1"/>
    <col min="15" max="15" width="14.28515625" style="17" bestFit="1" customWidth="1"/>
    <col min="16" max="16" width="8.140625" style="12" bestFit="1" customWidth="1"/>
    <col min="17" max="17" width="8.85546875" bestFit="1" customWidth="1"/>
    <col min="18" max="18" width="8" bestFit="1" customWidth="1"/>
    <col min="19" max="19" width="14.85546875" bestFit="1" customWidth="1"/>
    <col min="20" max="20" width="12" bestFit="1" customWidth="1"/>
    <col min="21" max="21" width="10.7109375" bestFit="1" customWidth="1"/>
    <col min="22" max="22" width="10.42578125" bestFit="1" customWidth="1"/>
    <col min="23" max="23" width="14.28515625" bestFit="1" customWidth="1"/>
    <col min="24" max="24" width="5.5703125" bestFit="1" customWidth="1"/>
    <col min="25" max="25" width="9.85546875" bestFit="1" customWidth="1"/>
    <col min="26" max="26" width="5.140625" bestFit="1" customWidth="1"/>
    <col min="27" max="27" width="15.42578125" bestFit="1" customWidth="1"/>
    <col min="28" max="28" width="12.7109375" bestFit="1" customWidth="1"/>
    <col min="29" max="29" width="11.140625" bestFit="1" customWidth="1"/>
    <col min="30" max="30" width="8.28515625" bestFit="1" customWidth="1"/>
    <col min="31" max="31" width="12.42578125" bestFit="1" customWidth="1"/>
    <col min="32" max="32" width="15.85546875" bestFit="1" customWidth="1"/>
    <col min="33" max="33" width="15.7109375" bestFit="1" customWidth="1"/>
    <col min="34" max="34" width="12.85546875" bestFit="1" customWidth="1"/>
  </cols>
  <sheetData>
    <row r="1" spans="1:59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P1" s="4" t="s">
        <v>15</v>
      </c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x14ac:dyDescent="0.25">
      <c r="A2" s="10" t="s">
        <v>16</v>
      </c>
      <c r="B2" s="10" t="s">
        <v>17</v>
      </c>
      <c r="C2" s="11">
        <v>45159</v>
      </c>
      <c r="D2" s="12">
        <v>775000</v>
      </c>
      <c r="E2" s="12">
        <v>775000</v>
      </c>
      <c r="F2" s="12">
        <v>275600</v>
      </c>
      <c r="G2" s="13">
        <f>F2/E2*100</f>
        <v>35.561290322580646</v>
      </c>
      <c r="H2" s="12">
        <v>688958</v>
      </c>
      <c r="I2" s="12">
        <v>151986</v>
      </c>
      <c r="J2" s="12">
        <f>E2-I2</f>
        <v>623014</v>
      </c>
      <c r="K2" s="12">
        <v>646954.1875</v>
      </c>
      <c r="L2" s="14">
        <f>J2/K2</f>
        <v>0.96299554441016733</v>
      </c>
      <c r="M2" s="15">
        <v>2346</v>
      </c>
      <c r="N2" s="16">
        <f>J2/M2</f>
        <v>265.56436487638535</v>
      </c>
      <c r="O2" s="17">
        <f>ABS(I11-L2)*100</f>
        <v>1.7215337794941776</v>
      </c>
      <c r="P2" s="12">
        <v>145647</v>
      </c>
      <c r="AX2" s="1"/>
      <c r="AZ2" s="1"/>
    </row>
    <row r="3" spans="1:59" x14ac:dyDescent="0.25">
      <c r="A3" s="10" t="s">
        <v>18</v>
      </c>
      <c r="B3" s="10" t="s">
        <v>19</v>
      </c>
      <c r="C3" s="11">
        <v>45447</v>
      </c>
      <c r="D3" s="12">
        <v>700000</v>
      </c>
      <c r="E3" s="12">
        <v>700000</v>
      </c>
      <c r="F3" s="12">
        <v>308200</v>
      </c>
      <c r="G3" s="13">
        <f>F3/E3*100</f>
        <v>44.028571428571425</v>
      </c>
      <c r="H3" s="12">
        <v>658793</v>
      </c>
      <c r="I3" s="12">
        <v>197345</v>
      </c>
      <c r="J3" s="12">
        <f>E3-I3</f>
        <v>502655</v>
      </c>
      <c r="K3" s="12">
        <v>555961.4375</v>
      </c>
      <c r="L3" s="14">
        <f>J3/K3</f>
        <v>0.90411846235288573</v>
      </c>
      <c r="M3" s="15">
        <v>2495</v>
      </c>
      <c r="N3" s="16">
        <f>J3/M3</f>
        <v>201.46492985971943</v>
      </c>
      <c r="O3" s="17">
        <f>ABS(I11-L3)*100</f>
        <v>4.1661744262339813</v>
      </c>
      <c r="P3" s="12">
        <v>145982</v>
      </c>
    </row>
    <row r="4" spans="1:59" x14ac:dyDescent="0.25">
      <c r="A4" s="10" t="s">
        <v>20</v>
      </c>
      <c r="B4" s="10" t="s">
        <v>21</v>
      </c>
      <c r="C4" s="11">
        <v>45874</v>
      </c>
      <c r="D4" s="12">
        <v>1315000</v>
      </c>
      <c r="E4" s="12">
        <v>1315000</v>
      </c>
      <c r="F4" s="12">
        <v>499800</v>
      </c>
      <c r="G4" s="13">
        <f>F4/E4*100</f>
        <v>38.00760456273764</v>
      </c>
      <c r="H4" s="12">
        <v>1175451</v>
      </c>
      <c r="I4" s="12">
        <v>436163</v>
      </c>
      <c r="J4" s="12">
        <f>E4-I4</f>
        <v>878837</v>
      </c>
      <c r="K4" s="12">
        <v>890708.4375</v>
      </c>
      <c r="L4" s="14">
        <f>J4/K4</f>
        <v>0.98667191529775977</v>
      </c>
      <c r="M4" s="15">
        <v>3356</v>
      </c>
      <c r="N4" s="16">
        <f>J4/M4</f>
        <v>261.87038140643625</v>
      </c>
      <c r="O4" s="17">
        <f>ABS(I11-L4)*100</f>
        <v>4.0891708682534222</v>
      </c>
      <c r="P4" s="12">
        <v>389433</v>
      </c>
    </row>
    <row r="5" spans="1:59" x14ac:dyDescent="0.25">
      <c r="A5" s="10" t="s">
        <v>22</v>
      </c>
      <c r="B5" s="10" t="s">
        <v>23</v>
      </c>
      <c r="C5" s="11">
        <v>45919</v>
      </c>
      <c r="D5" s="12">
        <v>1300000</v>
      </c>
      <c r="E5" s="12">
        <v>1300000</v>
      </c>
      <c r="F5" s="12">
        <v>477300</v>
      </c>
      <c r="G5" s="13">
        <f>F5/E5*100</f>
        <v>36.715384615384615</v>
      </c>
      <c r="H5" s="12">
        <v>1044356</v>
      </c>
      <c r="I5" s="12">
        <v>255677</v>
      </c>
      <c r="J5" s="12">
        <f>E5-I5</f>
        <v>1044323</v>
      </c>
      <c r="K5" s="12">
        <v>950215.6875</v>
      </c>
      <c r="L5" s="14">
        <f>J5/K5</f>
        <v>1.0990378434475172</v>
      </c>
      <c r="M5" s="15">
        <v>3753</v>
      </c>
      <c r="N5" s="16">
        <f>J5/M5</f>
        <v>278.26352251532109</v>
      </c>
      <c r="O5" s="17">
        <f>ABS(I11-L5)*100</f>
        <v>15.325763683229166</v>
      </c>
      <c r="P5" s="12">
        <v>204515</v>
      </c>
    </row>
    <row r="6" spans="1:59" x14ac:dyDescent="0.25">
      <c r="A6" s="10" t="s">
        <v>24</v>
      </c>
      <c r="B6" s="10" t="s">
        <v>25</v>
      </c>
      <c r="C6" s="11">
        <v>45768</v>
      </c>
      <c r="D6" s="12">
        <v>591000</v>
      </c>
      <c r="E6" s="12">
        <v>591000</v>
      </c>
      <c r="F6" s="12">
        <v>320700</v>
      </c>
      <c r="G6" s="13">
        <f>F6/E6*100</f>
        <v>54.263959390862951</v>
      </c>
      <c r="H6" s="12">
        <v>662485</v>
      </c>
      <c r="I6" s="12">
        <v>156684</v>
      </c>
      <c r="J6" s="12">
        <f>E6-I6</f>
        <v>434316</v>
      </c>
      <c r="K6" s="12">
        <v>609398.8125</v>
      </c>
      <c r="L6" s="14">
        <f>J6/K6</f>
        <v>0.71269584234708372</v>
      </c>
      <c r="M6" s="15">
        <v>2665</v>
      </c>
      <c r="N6" s="16">
        <f>J6/M6</f>
        <v>162.97035647279549</v>
      </c>
      <c r="O6" s="17">
        <f>ABS(I11-L6)*100</f>
        <v>23.308436426814183</v>
      </c>
      <c r="P6" s="12">
        <v>149883</v>
      </c>
    </row>
    <row r="7" spans="1:59" x14ac:dyDescent="0.25">
      <c r="A7" s="10" t="s">
        <v>26</v>
      </c>
      <c r="B7" s="10" t="s">
        <v>27</v>
      </c>
      <c r="C7" s="11">
        <v>45888</v>
      </c>
      <c r="D7" s="12">
        <v>785000</v>
      </c>
      <c r="E7" s="12">
        <v>785000</v>
      </c>
      <c r="F7" s="12">
        <v>328600</v>
      </c>
      <c r="G7" s="13">
        <f>F7/E7*100</f>
        <v>41.859872611464965</v>
      </c>
      <c r="H7" s="12">
        <v>712259</v>
      </c>
      <c r="I7" s="12">
        <v>188601</v>
      </c>
      <c r="J7" s="12">
        <f>E7-I7</f>
        <v>596399</v>
      </c>
      <c r="K7" s="12">
        <v>630913.25</v>
      </c>
      <c r="L7" s="14">
        <f>J7/K7</f>
        <v>0.94529477705532416</v>
      </c>
      <c r="M7" s="15">
        <v>2964</v>
      </c>
      <c r="N7" s="16">
        <f>J7/M7</f>
        <v>201.2142375168691</v>
      </c>
      <c r="O7" s="17">
        <f>ABS(I11-L7)*100</f>
        <v>4.854295599013847E-2</v>
      </c>
      <c r="P7" s="12">
        <v>177889</v>
      </c>
    </row>
    <row r="8" spans="1:59" ht="15.75" thickBot="1" x14ac:dyDescent="0.3">
      <c r="A8" s="10" t="s">
        <v>28</v>
      </c>
      <c r="B8" s="10" t="s">
        <v>29</v>
      </c>
      <c r="C8" s="11">
        <v>45877</v>
      </c>
      <c r="D8" s="12">
        <v>695000</v>
      </c>
      <c r="E8" s="12">
        <v>695000</v>
      </c>
      <c r="F8" s="12">
        <v>286400</v>
      </c>
      <c r="G8" s="13">
        <f>F8/E8*100</f>
        <v>41.208633093525179</v>
      </c>
      <c r="H8" s="12">
        <v>593323</v>
      </c>
      <c r="I8" s="12">
        <v>123558</v>
      </c>
      <c r="J8" s="12">
        <f>E8-I8</f>
        <v>571442</v>
      </c>
      <c r="K8" s="12">
        <v>565981.9375</v>
      </c>
      <c r="L8" s="14">
        <f>J8/K8</f>
        <v>1.0096470613958417</v>
      </c>
      <c r="M8" s="15">
        <v>2498</v>
      </c>
      <c r="N8" s="16">
        <f>J8/M8</f>
        <v>228.75980784627703</v>
      </c>
      <c r="O8" s="17">
        <f>ABS(I11-L8)*100</f>
        <v>6.3866854780616151</v>
      </c>
      <c r="P8" s="12">
        <v>117291</v>
      </c>
    </row>
    <row r="9" spans="1:59" ht="15.75" thickTop="1" x14ac:dyDescent="0.25">
      <c r="A9" s="18"/>
      <c r="B9" s="18"/>
      <c r="C9" s="19" t="s">
        <v>30</v>
      </c>
      <c r="D9" s="20">
        <f>+SUM(D2:D8)</f>
        <v>6161000</v>
      </c>
      <c r="E9" s="20">
        <f>+SUM(E2:E8)</f>
        <v>6161000</v>
      </c>
      <c r="F9" s="20">
        <f>+SUM(F2:F8)</f>
        <v>2496600</v>
      </c>
      <c r="G9" s="21"/>
      <c r="H9" s="20">
        <f>+SUM(H2:H8)</f>
        <v>5535625</v>
      </c>
      <c r="I9" s="20"/>
      <c r="J9" s="20">
        <f>+SUM(J2:J8)</f>
        <v>4650986</v>
      </c>
      <c r="K9" s="20">
        <f>+SUM(K2:K8)</f>
        <v>4850133.75</v>
      </c>
      <c r="L9" s="22"/>
      <c r="M9" s="23"/>
      <c r="N9" s="24">
        <f>AVERAGE(N2:N8)</f>
        <v>228.58680007054338</v>
      </c>
      <c r="O9" s="25">
        <f>ABS(I11-I10)*100</f>
        <v>1.3159533964093528</v>
      </c>
      <c r="P9" s="20"/>
    </row>
    <row r="10" spans="1:59" x14ac:dyDescent="0.25">
      <c r="A10" s="26"/>
      <c r="B10" s="26"/>
      <c r="C10" s="27"/>
      <c r="D10" s="28"/>
      <c r="E10" s="28"/>
      <c r="F10" s="28" t="s">
        <v>31</v>
      </c>
      <c r="G10" s="29">
        <f>F9/E9*100</f>
        <v>40.522642428177242</v>
      </c>
      <c r="H10" s="28" t="s">
        <v>32</v>
      </c>
      <c r="I10" s="30">
        <f>J9/K9</f>
        <v>0.95893974057931908</v>
      </c>
      <c r="J10" s="31"/>
      <c r="K10" s="32" t="s">
        <v>33</v>
      </c>
      <c r="L10" s="33">
        <f>STDEV(L2:L8)</f>
        <v>0.11944289815952527</v>
      </c>
      <c r="M10" s="34"/>
      <c r="N10" s="26"/>
      <c r="O10" s="28"/>
      <c r="P10"/>
    </row>
    <row r="11" spans="1:59" x14ac:dyDescent="0.25">
      <c r="A11" s="35"/>
      <c r="B11" s="35"/>
      <c r="C11" s="36"/>
      <c r="D11" s="37"/>
      <c r="E11" s="37"/>
      <c r="F11" s="37" t="s">
        <v>34</v>
      </c>
      <c r="G11" s="38">
        <f>STDEV(G2:G8)</f>
        <v>6.3205614991589281</v>
      </c>
      <c r="H11" s="37" t="s">
        <v>35</v>
      </c>
      <c r="I11" s="39">
        <f>AVERAGE(L2:L8)</f>
        <v>0.94578020661522555</v>
      </c>
      <c r="J11" s="40"/>
      <c r="K11" s="41" t="s">
        <v>36</v>
      </c>
      <c r="L11" s="42">
        <f>AVERAGE(O2:O8)</f>
        <v>7.8637582311538115</v>
      </c>
      <c r="M11" s="43" t="s">
        <v>37</v>
      </c>
      <c r="N11" s="35">
        <f>+(L11/I11)</f>
        <v>8.3145726418792005</v>
      </c>
      <c r="O11" s="37"/>
      <c r="P11"/>
    </row>
    <row r="13" spans="1:59" x14ac:dyDescent="0.25">
      <c r="F13" s="12" t="s">
        <v>38</v>
      </c>
    </row>
    <row r="14" spans="1:59" x14ac:dyDescent="0.25">
      <c r="F14" s="12" t="s">
        <v>39</v>
      </c>
    </row>
  </sheetData>
  <conditionalFormatting sqref="A2:P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HUNTERS RIDGE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72370-194A-441E-A3FB-EA8C831E801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2025-12-16T15:53:30Z</dcterms:created>
  <dcterms:modified xsi:type="dcterms:W3CDTF">2025-12-16T15:56:36Z</dcterms:modified>
</cp:coreProperties>
</file>