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FileSRVR\Data\Users\Mfrain\Desktop\SALES STUDY'S\2026 SALES STUDY\"/>
    </mc:Choice>
  </mc:AlternateContent>
  <xr:revisionPtr revIDLastSave="0" documentId="8_{FDA49021-157B-4FDC-8C61-A14F5EC52547}" xr6:coauthVersionLast="47" xr6:coauthVersionMax="47" xr10:uidLastSave="{00000000-0000-0000-0000-000000000000}"/>
  <bookViews>
    <workbookView xWindow="25080" yWindow="-120" windowWidth="25440" windowHeight="15270" xr2:uid="{D715FB9A-511D-4F74-9FCC-5DA7EA06C4E6}"/>
  </bookViews>
  <sheets>
    <sheet name="Land Analysis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2" l="1"/>
  <c r="I5" i="2"/>
  <c r="O5" i="2"/>
  <c r="P5" i="2"/>
  <c r="Q5" i="2"/>
  <c r="G6" i="2"/>
  <c r="I6" i="2"/>
  <c r="O6" i="2"/>
  <c r="P6" i="2"/>
  <c r="Q6" i="2"/>
  <c r="G2" i="2"/>
  <c r="I2" i="2"/>
  <c r="Q2" i="2" s="1"/>
  <c r="G3" i="2"/>
  <c r="I3" i="2"/>
  <c r="P3" i="2" s="1"/>
  <c r="O3" i="2"/>
  <c r="G4" i="2"/>
  <c r="I4" i="2"/>
  <c r="P4" i="2" s="1"/>
  <c r="O4" i="2"/>
  <c r="D7" i="2"/>
  <c r="E7" i="2"/>
  <c r="F7" i="2"/>
  <c r="H7" i="2"/>
  <c r="J7" i="2"/>
  <c r="K7" i="2"/>
  <c r="M7" i="2"/>
  <c r="N7" i="2"/>
  <c r="Q4" i="2" l="1"/>
  <c r="G8" i="2"/>
  <c r="I7" i="2"/>
  <c r="I9" i="2" s="1"/>
  <c r="P2" i="2"/>
  <c r="Q3" i="2"/>
  <c r="O2" i="2"/>
  <c r="G9" i="2"/>
  <c r="O9" i="2" l="1"/>
  <c r="L9" i="2"/>
</calcChain>
</file>

<file path=xl/sharedStrings.xml><?xml version="1.0" encoding="utf-8"?>
<sst xmlns="http://schemas.openxmlformats.org/spreadsheetml/2006/main" count="40" uniqueCount="38">
  <si>
    <t>Parcel Number</t>
  </si>
  <si>
    <t>Street Address</t>
  </si>
  <si>
    <t>Sale Date</t>
  </si>
  <si>
    <t>Sale Price</t>
  </si>
  <si>
    <t>Adj. Sale $</t>
  </si>
  <si>
    <t>Asd. when Sold</t>
  </si>
  <si>
    <t>Asd/Adj. Sale</t>
  </si>
  <si>
    <t>Cur. Appraisal</t>
  </si>
  <si>
    <t>Land Residual</t>
  </si>
  <si>
    <t>Est. Land Value</t>
  </si>
  <si>
    <t>Effec. Front</t>
  </si>
  <si>
    <t>Depth</t>
  </si>
  <si>
    <t>Net Acres</t>
  </si>
  <si>
    <t>Total Acres</t>
  </si>
  <si>
    <t>Dollars/FF</t>
  </si>
  <si>
    <t>Dollars/Acre</t>
  </si>
  <si>
    <t>Dollars/SqFt</t>
  </si>
  <si>
    <t>Actual Front</t>
  </si>
  <si>
    <t>41-11-15-223-007</t>
  </si>
  <si>
    <t>7799 DEER GROVE CT NE</t>
  </si>
  <si>
    <t>41-11-17-399-004</t>
  </si>
  <si>
    <t>5944 STOUT CREEK CT NE</t>
  </si>
  <si>
    <t>41-11-22-301-001</t>
  </si>
  <si>
    <t>5967 ROLLING HIGHLANDS DR NE</t>
  </si>
  <si>
    <t>41-11-23-310-005</t>
  </si>
  <si>
    <t>8070 WHIP-POOR-WIL-WAY NE</t>
  </si>
  <si>
    <t>41-11-26-326-001</t>
  </si>
  <si>
    <t>8311 HIDDEN CANYON DR NE</t>
  </si>
  <si>
    <t>Totals:</t>
  </si>
  <si>
    <t>Sale. Ratio =&gt;</t>
  </si>
  <si>
    <t>Average</t>
  </si>
  <si>
    <t>Std. Dev. =&gt;</t>
  </si>
  <si>
    <t>per FF=&gt;</t>
  </si>
  <si>
    <t>per Net Acre=&gt;</t>
  </si>
  <si>
    <t>per SqFt=&gt;</t>
  </si>
  <si>
    <t>2026 NO CHANGE</t>
  </si>
  <si>
    <t>2025 USED 550</t>
  </si>
  <si>
    <t>ONLY USING RYA HER EGY FOR LAND TABLE VALUES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</si>
</sst>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$&quot;#,##0_);[Red]\(&quot;$&quot;#,##0\)"/>
    <numFmt numFmtId="8" formatCode="&quot;$&quot;#,##0.00_);[Red]\(&quot;$&quot;#,##0.00\)"/>
    <numFmt numFmtId="164" formatCode="#0.00_);[Red]\(#0.00\)"/>
    <numFmt numFmtId="165" formatCode="mm/dd/yy"/>
    <numFmt numFmtId="166" formatCode="#,##0.0_);[Red]\(#,##0.0\)"/>
    <numFmt numFmtId="167" formatCode="#0.0_);[Red]\(#0.0\)"/>
    <numFmt numFmtId="168" formatCode="&quot;$&quot;#,##0_);[Red]\(&quot;$&quot;#,##0.00\)"/>
  </numFmts>
  <fonts count="4" x14ac:knownFonts="1">
    <font>
      <sz val="11"/>
      <color theme="1"/>
      <name val="Aptos Narrow"/>
      <family val="2"/>
      <scheme val="minor"/>
    </font>
    <font>
      <b/>
      <sz val="8"/>
      <color rgb="FFFFFFFF"/>
      <name val="Aptos Narrow"/>
      <family val="2"/>
      <scheme val="minor"/>
    </font>
    <font>
      <sz val="8"/>
      <color theme="1"/>
      <name val="Aptos Narrow"/>
      <family val="2"/>
      <scheme val="minor"/>
    </font>
    <font>
      <b/>
      <sz val="8"/>
      <color rgb="FF00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165" fontId="2" fillId="0" borderId="0" xfId="0" applyNumberFormat="1" applyFont="1"/>
    <xf numFmtId="6" fontId="2" fillId="0" borderId="0" xfId="0" applyNumberFormat="1" applyFont="1"/>
    <xf numFmtId="164" fontId="2" fillId="0" borderId="0" xfId="0" applyNumberFormat="1" applyFont="1"/>
    <xf numFmtId="166" fontId="2" fillId="0" borderId="0" xfId="0" applyNumberFormat="1" applyFont="1"/>
    <xf numFmtId="167" fontId="2" fillId="0" borderId="0" xfId="0" applyNumberFormat="1" applyFont="1"/>
    <xf numFmtId="40" fontId="2" fillId="0" borderId="0" xfId="0" applyNumberFormat="1" applyFont="1"/>
    <xf numFmtId="8" fontId="2" fillId="0" borderId="0" xfId="0" applyNumberFormat="1" applyFont="1"/>
    <xf numFmtId="0" fontId="3" fillId="3" borderId="1" xfId="0" applyFont="1" applyFill="1" applyBorder="1"/>
    <xf numFmtId="165" fontId="3" fillId="3" borderId="1" xfId="0" applyNumberFormat="1" applyFont="1" applyFill="1" applyBorder="1"/>
    <xf numFmtId="6" fontId="3" fillId="3" borderId="1" xfId="0" applyNumberFormat="1" applyFont="1" applyFill="1" applyBorder="1"/>
    <xf numFmtId="164" fontId="3" fillId="3" borderId="1" xfId="0" applyNumberFormat="1" applyFont="1" applyFill="1" applyBorder="1"/>
    <xf numFmtId="166" fontId="3" fillId="3" borderId="1" xfId="0" applyNumberFormat="1" applyFont="1" applyFill="1" applyBorder="1"/>
    <xf numFmtId="167" fontId="3" fillId="3" borderId="1" xfId="0" applyNumberFormat="1" applyFont="1" applyFill="1" applyBorder="1"/>
    <xf numFmtId="40" fontId="3" fillId="3" borderId="1" xfId="0" applyNumberFormat="1" applyFont="1" applyFill="1" applyBorder="1"/>
    <xf numFmtId="8" fontId="3" fillId="3" borderId="1" xfId="0" applyNumberFormat="1" applyFont="1" applyFill="1" applyBorder="1"/>
    <xf numFmtId="0" fontId="3" fillId="3" borderId="0" xfId="0" applyFont="1" applyFill="1" applyBorder="1"/>
    <xf numFmtId="165" fontId="3" fillId="3" borderId="0" xfId="0" applyNumberFormat="1" applyFont="1" applyFill="1" applyBorder="1"/>
    <xf numFmtId="6" fontId="3" fillId="3" borderId="0" xfId="0" applyNumberFormat="1" applyFont="1" applyFill="1" applyBorder="1"/>
    <xf numFmtId="164" fontId="3" fillId="3" borderId="0" xfId="0" applyNumberFormat="1" applyFont="1" applyFill="1" applyBorder="1"/>
    <xf numFmtId="166" fontId="3" fillId="3" borderId="0" xfId="0" applyNumberFormat="1" applyFont="1" applyFill="1" applyBorder="1"/>
    <xf numFmtId="167" fontId="3" fillId="3" borderId="0" xfId="0" applyNumberFormat="1" applyFont="1" applyFill="1" applyBorder="1"/>
    <xf numFmtId="40" fontId="3" fillId="3" borderId="0" xfId="0" applyNumberFormat="1" applyFont="1" applyFill="1" applyBorder="1"/>
    <xf numFmtId="8" fontId="3" fillId="3" borderId="0" xfId="0" applyNumberFormat="1" applyFont="1" applyFill="1" applyBorder="1"/>
    <xf numFmtId="0" fontId="3" fillId="3" borderId="2" xfId="0" applyFont="1" applyFill="1" applyBorder="1"/>
    <xf numFmtId="165" fontId="3" fillId="3" borderId="2" xfId="0" applyNumberFormat="1" applyFont="1" applyFill="1" applyBorder="1"/>
    <xf numFmtId="6" fontId="3" fillId="3" borderId="2" xfId="0" applyNumberFormat="1" applyFont="1" applyFill="1" applyBorder="1"/>
    <xf numFmtId="164" fontId="3" fillId="3" borderId="2" xfId="0" applyNumberFormat="1" applyFont="1" applyFill="1" applyBorder="1"/>
    <xf numFmtId="168" fontId="3" fillId="3" borderId="2" xfId="0" applyNumberFormat="1" applyFont="1" applyFill="1" applyBorder="1"/>
    <xf numFmtId="167" fontId="3" fillId="3" borderId="2" xfId="0" applyNumberFormat="1" applyFont="1" applyFill="1" applyBorder="1"/>
    <xf numFmtId="40" fontId="3" fillId="3" borderId="2" xfId="0" applyNumberFormat="1" applyFont="1" applyFill="1" applyBorder="1"/>
    <xf numFmtId="8" fontId="3" fillId="3" borderId="2" xfId="0" applyNumberFormat="1" applyFont="1" applyFill="1" applyBorder="1"/>
    <xf numFmtId="0" fontId="1" fillId="2" borderId="0" xfId="0" applyFont="1" applyFill="1" applyAlignment="1">
      <alignment horizontal="center" wrapText="1"/>
    </xf>
    <xf numFmtId="165" fontId="1" fillId="2" borderId="0" xfId="0" applyNumberFormat="1" applyFont="1" applyFill="1" applyAlignment="1">
      <alignment horizontal="center" wrapText="1"/>
    </xf>
    <xf numFmtId="6" fontId="1" fillId="2" borderId="0" xfId="0" applyNumberFormat="1" applyFont="1" applyFill="1" applyAlignment="1">
      <alignment horizontal="center" wrapText="1"/>
    </xf>
    <xf numFmtId="164" fontId="1" fillId="2" borderId="0" xfId="0" applyNumberFormat="1" applyFont="1" applyFill="1" applyAlignment="1">
      <alignment horizontal="center" wrapText="1"/>
    </xf>
    <xf numFmtId="166" fontId="1" fillId="2" borderId="0" xfId="0" applyNumberFormat="1" applyFont="1" applyFill="1" applyAlignment="1">
      <alignment horizontal="center" wrapText="1"/>
    </xf>
    <xf numFmtId="167" fontId="1" fillId="2" borderId="0" xfId="0" applyNumberFormat="1" applyFont="1" applyFill="1" applyAlignment="1">
      <alignment horizontal="center" wrapText="1"/>
    </xf>
    <xf numFmtId="40" fontId="1" fillId="2" borderId="0" xfId="0" applyNumberFormat="1" applyFont="1" applyFill="1" applyAlignment="1">
      <alignment horizontal="center" wrapText="1"/>
    </xf>
    <xf numFmtId="8" fontId="1" fillId="2" borderId="0" xfId="0" applyNumberFormat="1" applyFont="1" applyFill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</cellXfs>
  <cellStyles count="1">
    <cellStyle name="Normal" xfId="0" builtinId="0"/>
  </cellStyles>
  <dxfs count="2">
    <dxf>
      <fill>
        <patternFill>
          <bgColor rgb="FFFFFFFF"/>
        </patternFill>
      </fill>
    </dxf>
    <dxf>
      <fill>
        <patternFill>
          <bgColor rgb="FFA7E4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8E4321-D51E-42B2-818F-6810BDB71AC8}">
  <dimension ref="A1:BJ15"/>
  <sheetViews>
    <sheetView tabSelected="1" workbookViewId="0">
      <selection activeCell="L13" sqref="L13"/>
    </sheetView>
  </sheetViews>
  <sheetFormatPr defaultRowHeight="15" x14ac:dyDescent="0.25"/>
  <cols>
    <col min="1" max="1" width="13.140625" style="2" bestFit="1" customWidth="1"/>
    <col min="2" max="2" width="23.28515625" style="2" bestFit="1" customWidth="1"/>
    <col min="3" max="3" width="6.85546875" style="3" customWidth="1"/>
    <col min="4" max="5" width="9.140625" style="4" bestFit="1" customWidth="1"/>
    <col min="6" max="6" width="10.140625" style="4" customWidth="1"/>
    <col min="7" max="7" width="8" style="5" customWidth="1"/>
    <col min="8" max="8" width="9.140625" style="4" customWidth="1"/>
    <col min="9" max="9" width="8.42578125" style="4" customWidth="1"/>
    <col min="10" max="10" width="8.85546875" style="4" customWidth="1"/>
    <col min="11" max="11" width="7.7109375" style="6" customWidth="1"/>
    <col min="12" max="12" width="9.7109375" style="7" customWidth="1"/>
    <col min="13" max="13" width="6.7109375" style="8" customWidth="1"/>
    <col min="14" max="14" width="8.28515625" style="8" bestFit="1" customWidth="1"/>
    <col min="15" max="15" width="7.7109375" style="4" bestFit="1" customWidth="1"/>
    <col min="16" max="16" width="9.28515625" style="4" customWidth="1"/>
    <col min="17" max="17" width="6.5703125" style="9" customWidth="1"/>
    <col min="18" max="18" width="7.42578125" style="8" customWidth="1"/>
    <col min="19" max="19" width="6.85546875" bestFit="1" customWidth="1"/>
    <col min="20" max="20" width="14.42578125" bestFit="1" customWidth="1"/>
    <col min="21" max="21" width="14.85546875" bestFit="1" customWidth="1"/>
    <col min="22" max="22" width="20.28515625" bestFit="1" customWidth="1"/>
    <col min="23" max="23" width="5.28515625" bestFit="1" customWidth="1"/>
    <col min="24" max="24" width="5" bestFit="1" customWidth="1"/>
    <col min="25" max="25" width="11.140625" bestFit="1" customWidth="1"/>
    <col min="26" max="26" width="7.42578125" bestFit="1" customWidth="1"/>
    <col min="27" max="27" width="4.5703125" bestFit="1" customWidth="1"/>
    <col min="28" max="30" width="9.5703125" bestFit="1" customWidth="1"/>
    <col min="31" max="31" width="14.28515625" bestFit="1" customWidth="1"/>
    <col min="32" max="32" width="5.5703125" bestFit="1" customWidth="1"/>
    <col min="33" max="33" width="9.85546875" bestFit="1" customWidth="1"/>
    <col min="34" max="34" width="5.140625" bestFit="1" customWidth="1"/>
    <col min="35" max="35" width="15.42578125" bestFit="1" customWidth="1"/>
    <col min="36" max="36" width="12.7109375" bestFit="1" customWidth="1"/>
    <col min="37" max="37" width="11.140625" bestFit="1" customWidth="1"/>
    <col min="38" max="38" width="8.28515625" bestFit="1" customWidth="1"/>
    <col min="39" max="39" width="12.42578125" bestFit="1" customWidth="1"/>
    <col min="40" max="40" width="15.85546875" bestFit="1" customWidth="1"/>
    <col min="41" max="41" width="15.7109375" bestFit="1" customWidth="1"/>
    <col min="42" max="42" width="12.85546875" bestFit="1" customWidth="1"/>
  </cols>
  <sheetData>
    <row r="1" spans="1:62" s="42" customFormat="1" ht="33.75" customHeight="1" x14ac:dyDescent="0.25">
      <c r="A1" s="34" t="s">
        <v>0</v>
      </c>
      <c r="B1" s="34" t="s">
        <v>1</v>
      </c>
      <c r="C1" s="35" t="s">
        <v>2</v>
      </c>
      <c r="D1" s="36" t="s">
        <v>3</v>
      </c>
      <c r="E1" s="36" t="s">
        <v>4</v>
      </c>
      <c r="F1" s="36" t="s">
        <v>5</v>
      </c>
      <c r="G1" s="37" t="s">
        <v>6</v>
      </c>
      <c r="H1" s="36" t="s">
        <v>7</v>
      </c>
      <c r="I1" s="36" t="s">
        <v>8</v>
      </c>
      <c r="J1" s="36" t="s">
        <v>9</v>
      </c>
      <c r="K1" s="38" t="s">
        <v>10</v>
      </c>
      <c r="L1" s="39" t="s">
        <v>11</v>
      </c>
      <c r="M1" s="40" t="s">
        <v>12</v>
      </c>
      <c r="N1" s="40" t="s">
        <v>13</v>
      </c>
      <c r="O1" s="36" t="s">
        <v>14</v>
      </c>
      <c r="P1" s="36" t="s">
        <v>15</v>
      </c>
      <c r="Q1" s="41" t="s">
        <v>16</v>
      </c>
      <c r="R1" s="40" t="s">
        <v>17</v>
      </c>
      <c r="AQ1" s="43"/>
      <c r="AR1" s="43"/>
      <c r="AS1" s="43"/>
      <c r="AT1" s="43"/>
      <c r="AU1" s="43"/>
      <c r="AV1" s="43"/>
      <c r="AW1" s="43"/>
      <c r="AX1" s="43"/>
      <c r="AY1" s="43"/>
      <c r="AZ1" s="43"/>
      <c r="BA1" s="43"/>
      <c r="BB1" s="43"/>
      <c r="BC1" s="43"/>
      <c r="BD1" s="43"/>
      <c r="BE1" s="43"/>
      <c r="BF1" s="43"/>
      <c r="BG1" s="43"/>
      <c r="BH1" s="43"/>
      <c r="BI1" s="43"/>
      <c r="BJ1" s="43"/>
    </row>
    <row r="2" spans="1:62" x14ac:dyDescent="0.25">
      <c r="A2" s="2" t="s">
        <v>18</v>
      </c>
      <c r="B2" s="2" t="s">
        <v>19</v>
      </c>
      <c r="C2" s="3">
        <v>45471</v>
      </c>
      <c r="D2" s="4">
        <v>476000</v>
      </c>
      <c r="E2" s="4">
        <v>476000</v>
      </c>
      <c r="F2" s="4">
        <v>209000</v>
      </c>
      <c r="G2" s="5">
        <f>F2/E2*100</f>
        <v>43.907563025210081</v>
      </c>
      <c r="H2" s="4">
        <v>527391</v>
      </c>
      <c r="I2" s="4">
        <f>E2-420411</f>
        <v>55589</v>
      </c>
      <c r="J2" s="4">
        <v>106980</v>
      </c>
      <c r="K2" s="6">
        <v>194.50900200000001</v>
      </c>
      <c r="L2" s="7">
        <v>188</v>
      </c>
      <c r="M2" s="8">
        <v>0.92400000000000004</v>
      </c>
      <c r="N2" s="8">
        <v>0.92400000000000004</v>
      </c>
      <c r="O2" s="4">
        <f>I2/K2</f>
        <v>285.79140002990709</v>
      </c>
      <c r="P2" s="4">
        <f>I2/M2</f>
        <v>60161.255411255406</v>
      </c>
      <c r="Q2" s="9">
        <f>I2/M2/43560</f>
        <v>1.3811123831784988</v>
      </c>
      <c r="R2" s="8">
        <v>248.29</v>
      </c>
      <c r="BA2" s="1"/>
      <c r="BC2" s="1"/>
    </row>
    <row r="3" spans="1:62" x14ac:dyDescent="0.25">
      <c r="A3" s="2" t="s">
        <v>20</v>
      </c>
      <c r="B3" s="2" t="s">
        <v>21</v>
      </c>
      <c r="C3" s="3">
        <v>45471</v>
      </c>
      <c r="D3" s="4">
        <v>690000</v>
      </c>
      <c r="E3" s="4">
        <v>690000</v>
      </c>
      <c r="F3" s="4">
        <v>308900</v>
      </c>
      <c r="G3" s="5">
        <f>F3/E3*100</f>
        <v>44.768115942028984</v>
      </c>
      <c r="H3" s="4">
        <v>713044</v>
      </c>
      <c r="I3" s="4">
        <f>E3-619953</f>
        <v>70047</v>
      </c>
      <c r="J3" s="4">
        <v>93091</v>
      </c>
      <c r="K3" s="6">
        <v>169.25556399999999</v>
      </c>
      <c r="L3" s="7">
        <v>217.300003</v>
      </c>
      <c r="M3" s="8">
        <v>0.88300000000000001</v>
      </c>
      <c r="N3" s="8">
        <v>0.88300000000000001</v>
      </c>
      <c r="O3" s="4">
        <f>I3/K3</f>
        <v>413.85345535819431</v>
      </c>
      <c r="P3" s="4">
        <f>I3/M3</f>
        <v>79328.425821064549</v>
      </c>
      <c r="Q3" s="9">
        <f>I3/M3/43560</f>
        <v>1.8211300693540988</v>
      </c>
      <c r="R3" s="8">
        <v>155.94499999999999</v>
      </c>
    </row>
    <row r="4" spans="1:62" x14ac:dyDescent="0.25">
      <c r="A4" s="2" t="s">
        <v>22</v>
      </c>
      <c r="B4" s="2" t="s">
        <v>23</v>
      </c>
      <c r="C4" s="3">
        <v>45134</v>
      </c>
      <c r="D4" s="4">
        <v>525000</v>
      </c>
      <c r="E4" s="4">
        <v>525000</v>
      </c>
      <c r="F4" s="4">
        <v>196700</v>
      </c>
      <c r="G4" s="5">
        <f>F4/E4*100</f>
        <v>37.466666666666661</v>
      </c>
      <c r="H4" s="4">
        <v>512321</v>
      </c>
      <c r="I4" s="4">
        <f>E4-423817</f>
        <v>101183</v>
      </c>
      <c r="J4" s="4">
        <v>88504</v>
      </c>
      <c r="K4" s="6">
        <v>160.91545099999999</v>
      </c>
      <c r="L4" s="7">
        <v>234</v>
      </c>
      <c r="M4" s="8">
        <v>0.81399999999999995</v>
      </c>
      <c r="N4" s="8">
        <v>0.81399999999999995</v>
      </c>
      <c r="O4" s="4">
        <f>I4/K4</f>
        <v>628.79605016922835</v>
      </c>
      <c r="P4" s="4">
        <f>I4/M4</f>
        <v>124303.43980343982</v>
      </c>
      <c r="Q4" s="9">
        <f>I4/M4/43560</f>
        <v>2.8536143205564697</v>
      </c>
      <c r="R4" s="8">
        <v>150</v>
      </c>
    </row>
    <row r="5" spans="1:62" x14ac:dyDescent="0.25">
      <c r="A5" s="2" t="s">
        <v>24</v>
      </c>
      <c r="B5" s="2" t="s">
        <v>25</v>
      </c>
      <c r="C5" s="3">
        <v>45419</v>
      </c>
      <c r="D5" s="4">
        <v>150000</v>
      </c>
      <c r="E5" s="4">
        <v>150000</v>
      </c>
      <c r="F5" s="4">
        <v>41500</v>
      </c>
      <c r="G5" s="5">
        <f>F5/E5*100</f>
        <v>27.666666666666668</v>
      </c>
      <c r="H5" s="4">
        <v>82904</v>
      </c>
      <c r="I5" s="4">
        <f>E5-0</f>
        <v>150000</v>
      </c>
      <c r="J5" s="4">
        <v>129242</v>
      </c>
      <c r="K5" s="6">
        <v>132.64631199999999</v>
      </c>
      <c r="L5" s="7">
        <v>190</v>
      </c>
      <c r="M5" s="8">
        <v>0.85</v>
      </c>
      <c r="N5" s="8">
        <v>0.85</v>
      </c>
      <c r="O5" s="4">
        <f>I5/K5</f>
        <v>1130.8267658432901</v>
      </c>
      <c r="P5" s="4">
        <f>I5/M5</f>
        <v>176470.58823529413</v>
      </c>
      <c r="Q5" s="9">
        <f>I5/M5/43560</f>
        <v>4.0512072597634097</v>
      </c>
      <c r="R5" s="8">
        <v>135.52000000000001</v>
      </c>
    </row>
    <row r="6" spans="1:62" ht="15.75" thickBot="1" x14ac:dyDescent="0.3">
      <c r="A6" s="2" t="s">
        <v>26</v>
      </c>
      <c r="B6" s="2" t="s">
        <v>27</v>
      </c>
      <c r="C6" s="3">
        <v>45302</v>
      </c>
      <c r="D6" s="4">
        <v>78200</v>
      </c>
      <c r="E6" s="4">
        <v>78200</v>
      </c>
      <c r="F6" s="4">
        <v>22500</v>
      </c>
      <c r="G6" s="5">
        <f>F6/E6*100</f>
        <v>28.772378516624041</v>
      </c>
      <c r="H6" s="4">
        <v>86515</v>
      </c>
      <c r="I6" s="4">
        <f>E6-0</f>
        <v>78200</v>
      </c>
      <c r="J6" s="4">
        <v>80862</v>
      </c>
      <c r="K6" s="6">
        <v>134.16403099999999</v>
      </c>
      <c r="L6" s="7">
        <v>183</v>
      </c>
      <c r="M6" s="8">
        <v>0.58599999999999997</v>
      </c>
      <c r="N6" s="8">
        <v>0.58599999999999997</v>
      </c>
      <c r="O6" s="4">
        <f>I6/K6</f>
        <v>582.86859314774165</v>
      </c>
      <c r="P6" s="4">
        <f>I6/M6</f>
        <v>133447.09897610924</v>
      </c>
      <c r="Q6" s="9">
        <f>I6/M6/43560</f>
        <v>3.0635238516094865</v>
      </c>
      <c r="R6" s="8">
        <v>155.16999999999999</v>
      </c>
    </row>
    <row r="7" spans="1:62" ht="15.75" thickTop="1" x14ac:dyDescent="0.25">
      <c r="A7" s="10"/>
      <c r="B7" s="10"/>
      <c r="C7" s="11" t="s">
        <v>28</v>
      </c>
      <c r="D7" s="12">
        <f>+SUM(D2:D6)</f>
        <v>1919200</v>
      </c>
      <c r="E7" s="12">
        <f>+SUM(E2:E6)</f>
        <v>1919200</v>
      </c>
      <c r="F7" s="12">
        <f>+SUM(F2:F6)</f>
        <v>778600</v>
      </c>
      <c r="G7" s="13"/>
      <c r="H7" s="12">
        <f>+SUM(H2:H6)</f>
        <v>1922175</v>
      </c>
      <c r="I7" s="12">
        <f>+SUM(I2:I6)</f>
        <v>455019</v>
      </c>
      <c r="J7" s="12">
        <f>+SUM(J2:J6)</f>
        <v>498679</v>
      </c>
      <c r="K7" s="14">
        <f>+SUM(K2:K6)</f>
        <v>791.49036000000001</v>
      </c>
      <c r="L7" s="15"/>
      <c r="M7" s="16">
        <f>+SUM(M2:M6)</f>
        <v>4.0570000000000004</v>
      </c>
      <c r="N7" s="16">
        <f>+SUM(N2:N6)</f>
        <v>4.0570000000000004</v>
      </c>
      <c r="O7" s="12"/>
      <c r="P7" s="12"/>
      <c r="Q7" s="17"/>
      <c r="R7" s="16"/>
    </row>
    <row r="8" spans="1:62" x14ac:dyDescent="0.25">
      <c r="A8" s="18"/>
      <c r="B8" s="18"/>
      <c r="C8" s="19"/>
      <c r="D8" s="20"/>
      <c r="E8" s="20"/>
      <c r="F8" s="20" t="s">
        <v>29</v>
      </c>
      <c r="G8" s="21">
        <f>F7/E7*100</f>
        <v>40.568987077949146</v>
      </c>
      <c r="H8" s="20" t="s">
        <v>30</v>
      </c>
      <c r="I8" s="22"/>
      <c r="J8" s="23"/>
      <c r="K8" s="24" t="s">
        <v>30</v>
      </c>
      <c r="L8" s="24"/>
      <c r="M8" s="20"/>
      <c r="N8" s="20" t="s">
        <v>30</v>
      </c>
      <c r="O8" s="25"/>
      <c r="P8" s="24"/>
      <c r="Q8"/>
      <c r="R8"/>
    </row>
    <row r="9" spans="1:62" x14ac:dyDescent="0.25">
      <c r="A9" s="26"/>
      <c r="B9" s="26"/>
      <c r="C9" s="27"/>
      <c r="D9" s="28"/>
      <c r="E9" s="28"/>
      <c r="F9" s="28" t="s">
        <v>31</v>
      </c>
      <c r="G9" s="29">
        <f>STDEV(G2:G6)</f>
        <v>8.0918286302112445</v>
      </c>
      <c r="H9" s="28" t="s">
        <v>32</v>
      </c>
      <c r="I9" s="30">
        <f>I7/K7</f>
        <v>574.88887167242319</v>
      </c>
      <c r="J9" s="31"/>
      <c r="K9" s="32" t="s">
        <v>33</v>
      </c>
      <c r="L9" s="32">
        <f>I7/M7</f>
        <v>112156.5195957604</v>
      </c>
      <c r="M9" s="28"/>
      <c r="N9" s="28" t="s">
        <v>34</v>
      </c>
      <c r="O9" s="33">
        <f>I7/M7/43560</f>
        <v>2.5747594030248027</v>
      </c>
      <c r="P9" s="32"/>
      <c r="Q9"/>
      <c r="R9"/>
    </row>
    <row r="11" spans="1:62" x14ac:dyDescent="0.25">
      <c r="F11" s="4" t="s">
        <v>36</v>
      </c>
    </row>
    <row r="12" spans="1:62" x14ac:dyDescent="0.25">
      <c r="F12" s="4" t="s">
        <v>35</v>
      </c>
    </row>
    <row r="15" spans="1:62" x14ac:dyDescent="0.25">
      <c r="F15" s="4" t="s">
        <v>37</v>
      </c>
    </row>
  </sheetData>
  <conditionalFormatting sqref="A2:R6">
    <cfRule type="expression" dxfId="1" priority="1" stopIfTrue="1">
      <formula>MOD(ROW(),4)&gt;1</formula>
    </cfRule>
    <cfRule type="expression" dxfId="0" priority="2" stopIfTrue="1">
      <formula>MOD(ROW(),4)&lt;2</formula>
    </cfRule>
  </conditionalFormatting>
  <pageMargins left="0.25" right="0.25" top="0.75" bottom="0.75" header="0.3" footer="0.3"/>
  <pageSetup paperSize="5" orientation="landscape" r:id="rId1"/>
  <headerFooter>
    <oddHeader xml:space="preserve">&amp;C2026 MISC SUBS LAND STUDY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8F0FE0-A06E-474C-B7C2-D7714FEE8E37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Land Analysis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Matthew Frain</dc:creator>
  <cp:lastModifiedBy>Matthew Frain</cp:lastModifiedBy>
  <dcterms:created xsi:type="dcterms:W3CDTF">2025-12-22T19:45:06Z</dcterms:created>
  <dcterms:modified xsi:type="dcterms:W3CDTF">2025-12-22T19:52:04Z</dcterms:modified>
</cp:coreProperties>
</file>