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833B472F-92D9-480E-8D23-1E2995CDF8B4}" xr6:coauthVersionLast="47" xr6:coauthVersionMax="47" xr10:uidLastSave="{00000000-0000-0000-0000-000000000000}"/>
  <bookViews>
    <workbookView xWindow="25080" yWindow="-120" windowWidth="25440" windowHeight="15270" xr2:uid="{65920656-7897-472B-B14D-7D71B549EC1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J2" i="2"/>
  <c r="L2" i="2"/>
  <c r="N2" i="2"/>
  <c r="G3" i="2"/>
  <c r="J3" i="2"/>
  <c r="L3" i="2"/>
  <c r="N3" i="2"/>
  <c r="G4" i="2"/>
  <c r="J4" i="2"/>
  <c r="L4" i="2"/>
  <c r="N4" i="2"/>
  <c r="G5" i="2"/>
  <c r="J5" i="2"/>
  <c r="L5" i="2"/>
  <c r="N5" i="2"/>
  <c r="G6" i="2"/>
  <c r="J6" i="2"/>
  <c r="L6" i="2"/>
  <c r="N6" i="2"/>
  <c r="G7" i="2"/>
  <c r="J7" i="2"/>
  <c r="L7" i="2" s="1"/>
  <c r="N7" i="2"/>
  <c r="G8" i="2"/>
  <c r="J8" i="2"/>
  <c r="L8" i="2"/>
  <c r="N8" i="2"/>
  <c r="G9" i="2"/>
  <c r="J9" i="2"/>
  <c r="L9" i="2"/>
  <c r="N9" i="2"/>
  <c r="G10" i="2"/>
  <c r="J10" i="2"/>
  <c r="L10" i="2"/>
  <c r="N10" i="2"/>
  <c r="G11" i="2"/>
  <c r="J11" i="2"/>
  <c r="L11" i="2"/>
  <c r="N11" i="2"/>
  <c r="G12" i="2"/>
  <c r="J12" i="2"/>
  <c r="L12" i="2" s="1"/>
  <c r="G13" i="2"/>
  <c r="J13" i="2"/>
  <c r="L13" i="2"/>
  <c r="N13" i="2"/>
  <c r="G14" i="2"/>
  <c r="J14" i="2"/>
  <c r="L14" i="2"/>
  <c r="N14" i="2"/>
  <c r="G15" i="2"/>
  <c r="J15" i="2"/>
  <c r="L15" i="2"/>
  <c r="N15" i="2"/>
  <c r="G16" i="2"/>
  <c r="J16" i="2"/>
  <c r="L16" i="2"/>
  <c r="N16" i="2"/>
  <c r="G17" i="2"/>
  <c r="J17" i="2"/>
  <c r="L17" i="2" s="1"/>
  <c r="G18" i="2"/>
  <c r="J18" i="2"/>
  <c r="L18" i="2"/>
  <c r="N18" i="2"/>
  <c r="G19" i="2"/>
  <c r="J19" i="2"/>
  <c r="L19" i="2"/>
  <c r="N19" i="2"/>
  <c r="G20" i="2"/>
  <c r="J20" i="2"/>
  <c r="L20" i="2"/>
  <c r="N20" i="2"/>
  <c r="D21" i="2"/>
  <c r="E21" i="2"/>
  <c r="F21" i="2"/>
  <c r="G22" i="2" s="1"/>
  <c r="H21" i="2"/>
  <c r="K21" i="2"/>
  <c r="N17" i="2" l="1"/>
  <c r="N12" i="2"/>
  <c r="J21" i="2"/>
  <c r="J22" i="2" s="1"/>
  <c r="G23" i="2"/>
  <c r="J23" i="2"/>
  <c r="P12" i="2" s="1"/>
  <c r="M22" i="2"/>
  <c r="N21" i="2"/>
  <c r="P21" i="2"/>
  <c r="P2" i="2"/>
  <c r="P6" i="2"/>
  <c r="P10" i="2"/>
  <c r="P14" i="2"/>
  <c r="P18" i="2"/>
  <c r="P3" i="2"/>
  <c r="P7" i="2"/>
  <c r="P11" i="2"/>
  <c r="P15" i="2"/>
  <c r="P19" i="2"/>
  <c r="P4" i="2"/>
  <c r="P8" i="2"/>
  <c r="P13" i="2"/>
  <c r="P17" i="2"/>
  <c r="P5" i="2" l="1"/>
  <c r="P20" i="2"/>
  <c r="P16" i="2"/>
  <c r="P9" i="2"/>
  <c r="M23" i="2"/>
  <c r="O23" i="2" s="1"/>
</calcChain>
</file>

<file path=xl/sharedStrings.xml><?xml version="1.0" encoding="utf-8"?>
<sst xmlns="http://schemas.openxmlformats.org/spreadsheetml/2006/main" count="83" uniqueCount="65">
  <si>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</si>
  <si>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</si>
  <si>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</si>
  <si>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</si>
  <si>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</si>
  <si>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</si>
  <si>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</si>
  <si>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</si>
  <si>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</si>
  <si>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</si>
  <si>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</si>
  <si>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</si>
  <si>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</si>
  <si>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</si>
  <si>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</si>
  <si>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</si>
  <si>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41-11-06-126-003</t>
  </si>
  <si>
    <t>5070 10 MILE RD NE</t>
  </si>
  <si>
    <t>00023</t>
  </si>
  <si>
    <t>41-11-06-126-006</t>
  </si>
  <si>
    <t>5065 NEW ORLEANS ST NE</t>
  </si>
  <si>
    <t>41-11-06-126-007</t>
  </si>
  <si>
    <t>5075 NEW ORLEANS ST NE</t>
  </si>
  <si>
    <t>41-11-06-128-004</t>
  </si>
  <si>
    <t>8365 ATLANTA DR NE</t>
  </si>
  <si>
    <t>41-11-06-128-022</t>
  </si>
  <si>
    <t>8326 PEACH TREE AVE NE</t>
  </si>
  <si>
    <t>41-11-06-129-001</t>
  </si>
  <si>
    <t>5096 10 MILE RD NE</t>
  </si>
  <si>
    <t>41-11-06-129-013</t>
  </si>
  <si>
    <t>8330 ATLANTA DR NE</t>
  </si>
  <si>
    <t>41-11-06-129-018</t>
  </si>
  <si>
    <t>8292 ATLANTA DR NE</t>
  </si>
  <si>
    <t>41-11-06-129-020</t>
  </si>
  <si>
    <t>8282 ATLANTA DR NE</t>
  </si>
  <si>
    <t>41-11-06-129-022</t>
  </si>
  <si>
    <t>5157 SURF DR NE</t>
  </si>
  <si>
    <t>41-11-06-130-009</t>
  </si>
  <si>
    <t>8282 COURTLAND DR NE</t>
  </si>
  <si>
    <t>41-11-06-130-015</t>
  </si>
  <si>
    <t>8335 VISTA ROYALE LN NE</t>
  </si>
  <si>
    <t>41-11-06-130-026</t>
  </si>
  <si>
    <t>5231 SURF DR NE</t>
  </si>
  <si>
    <t>41-11-06-134-020</t>
  </si>
  <si>
    <t>8210 ATLANTA CT NE</t>
  </si>
  <si>
    <t>41-11-06-134-035</t>
  </si>
  <si>
    <t>8200 BILOXI DR NE</t>
  </si>
  <si>
    <t>41-11-06-201-023</t>
  </si>
  <si>
    <t>5310 VISTA ROYALE CT NE</t>
  </si>
  <si>
    <t>41-11-06-201-038</t>
  </si>
  <si>
    <t>5329 CRISTO DR NE</t>
  </si>
  <si>
    <t>41-11-06-203-005</t>
  </si>
  <si>
    <t>5310 CRISTO DR NE</t>
  </si>
  <si>
    <t>41-11-06-203-020</t>
  </si>
  <si>
    <t>8173 SIESTA DR NE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</si>
  <si>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</si>
  <si>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</si>
  <si>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</si>
  <si>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</si>
  <si>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</si>
  <si>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</si>
  <si>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</si>
  <si>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</si>
  <si>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2025 USED 1.05</t>
  </si>
  <si>
    <t>2026 USE 1.10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</si>
</sst>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38" fontId="1" fillId="2" borderId="0" xfId="0" applyNumberFormat="1" applyFont="1" applyFill="1" applyAlignment="1">
      <alignment horizontal="center"/>
    </xf>
    <xf numFmtId="167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right"/>
    </xf>
    <xf numFmtId="168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38" fontId="2" fillId="0" borderId="0" xfId="0" applyNumberFormat="1" applyFont="1"/>
    <xf numFmtId="167" fontId="2" fillId="0" borderId="0" xfId="0" applyNumberFormat="1" applyFont="1"/>
    <xf numFmtId="49" fontId="2" fillId="0" borderId="0" xfId="0" quotePrefix="1" applyNumberFormat="1" applyFont="1" applyAlignment="1">
      <alignment horizontal="right"/>
    </xf>
    <xf numFmtId="16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38" fontId="3" fillId="3" borderId="1" xfId="0" applyNumberFormat="1" applyFont="1" applyFill="1" applyBorder="1"/>
    <xf numFmtId="167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right"/>
    </xf>
    <xf numFmtId="16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38" fontId="3" fillId="3" borderId="0" xfId="0" applyNumberFormat="1" applyFont="1" applyFill="1" applyBorder="1"/>
    <xf numFmtId="167" fontId="3" fillId="3" borderId="0" xfId="0" applyNumberFormat="1" applyFont="1" applyFill="1" applyBorder="1"/>
    <xf numFmtId="49" fontId="3" fillId="3" borderId="0" xfId="0" applyNumberFormat="1" applyFont="1" applyFill="1" applyBorder="1" applyAlignment="1">
      <alignment horizontal="right"/>
    </xf>
    <xf numFmtId="16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6" fontId="3" fillId="3" borderId="2" xfId="0" applyNumberFormat="1" applyFont="1" applyFill="1" applyBorder="1"/>
    <xf numFmtId="38" fontId="3" fillId="3" borderId="2" xfId="0" applyNumberFormat="1" applyFont="1" applyFill="1" applyBorder="1"/>
    <xf numFmtId="167" fontId="3" fillId="3" borderId="2" xfId="0" applyNumberFormat="1" applyFont="1" applyFill="1" applyBorder="1"/>
    <xf numFmtId="168" fontId="3" fillId="3" borderId="2" xfId="0" applyNumberFormat="1" applyFont="1" applyFill="1" applyBorder="1" applyAlignment="1">
      <alignment horizontal="right"/>
    </xf>
    <xf numFmtId="168" fontId="3" fillId="3" borderId="2" xfId="0" applyNumberFormat="1" applyFont="1" applyFill="1" applyBorder="1"/>
    <xf numFmtId="49" fontId="2" fillId="0" borderId="0" xfId="0" applyNumberFormat="1" applyFont="1" applyAlignment="1">
      <alignment horizontal="right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E7332-57E3-4772-ACAE-54BC6566F1E0}">
  <dimension ref="A1:BJ26"/>
  <sheetViews>
    <sheetView tabSelected="1" topLeftCell="F1" workbookViewId="0">
      <selection activeCell="N30" sqref="N30"/>
    </sheetView>
  </sheetViews>
  <sheetFormatPr defaultRowHeight="15" x14ac:dyDescent="0.25"/>
  <cols>
    <col min="1" max="1" width="13.140625" style="11" bestFit="1" customWidth="1"/>
    <col min="2" max="2" width="18.5703125" style="11" bestFit="1" customWidth="1"/>
    <col min="3" max="3" width="7.28515625" style="12" bestFit="1" customWidth="1"/>
    <col min="4" max="5" width="9.140625" style="13" bestFit="1" customWidth="1"/>
    <col min="6" max="6" width="11" style="13" bestFit="1" customWidth="1"/>
    <col min="7" max="7" width="9.7109375" style="14" bestFit="1" customWidth="1"/>
    <col min="8" max="8" width="10.28515625" style="13" bestFit="1" customWidth="1"/>
    <col min="9" max="9" width="8.5703125" style="13" bestFit="1" customWidth="1"/>
    <col min="10" max="10" width="10.28515625" style="13" bestFit="1" customWidth="1"/>
    <col min="11" max="11" width="10" style="13" bestFit="1" customWidth="1"/>
    <col min="12" max="12" width="5.28515625" style="15" bestFit="1" customWidth="1"/>
    <col min="13" max="13" width="7.7109375" style="16" bestFit="1" customWidth="1"/>
    <col min="14" max="14" width="12.140625" style="17" bestFit="1" customWidth="1"/>
    <col min="15" max="15" width="10" style="47" bestFit="1" customWidth="1"/>
    <col min="16" max="16" width="14.28515625" style="19" bestFit="1" customWidth="1"/>
    <col min="17" max="17" width="10.42578125" bestFit="1" customWidth="1"/>
    <col min="18" max="18" width="7.42578125" bestFit="1" customWidth="1"/>
    <col min="19" max="19" width="8.140625" bestFit="1" customWidth="1"/>
    <col min="20" max="20" width="8.85546875" bestFit="1" customWidth="1"/>
    <col min="21" max="21" width="8" bestFit="1" customWidth="1"/>
    <col min="22" max="22" width="14.85546875" bestFit="1" customWidth="1"/>
    <col min="23" max="23" width="12.85546875" bestFit="1" customWidth="1"/>
    <col min="24" max="24" width="10.7109375" bestFit="1" customWidth="1"/>
    <col min="25" max="25" width="10.42578125" bestFit="1" customWidth="1"/>
    <col min="26" max="26" width="14.28515625" bestFit="1" customWidth="1"/>
    <col min="27" max="27" width="5.5703125" bestFit="1" customWidth="1"/>
    <col min="28" max="28" width="9.85546875" bestFit="1" customWidth="1"/>
    <col min="29" max="29" width="5.140625" bestFit="1" customWidth="1"/>
    <col min="30" max="30" width="15.42578125" bestFit="1" customWidth="1"/>
    <col min="31" max="31" width="12.7109375" bestFit="1" customWidth="1"/>
    <col min="32" max="32" width="11.140625" bestFit="1" customWidth="1"/>
    <col min="33" max="33" width="8.28515625" bestFit="1" customWidth="1"/>
    <col min="34" max="34" width="12.42578125" bestFit="1" customWidth="1"/>
    <col min="35" max="35" width="15.85546875" bestFit="1" customWidth="1"/>
    <col min="36" max="36" width="15.7109375" bestFit="1" customWidth="1"/>
    <col min="37" max="37" width="12.85546875" bestFit="1" customWidth="1"/>
  </cols>
  <sheetData>
    <row r="1" spans="1:62" x14ac:dyDescent="0.25">
      <c r="A1" s="2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7" t="s">
        <v>12</v>
      </c>
      <c r="N1" s="8" t="s">
        <v>13</v>
      </c>
      <c r="O1" s="9" t="s">
        <v>14</v>
      </c>
      <c r="P1" s="10" t="s">
        <v>15</v>
      </c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</row>
    <row r="2" spans="1:62" x14ac:dyDescent="0.25">
      <c r="A2" s="11" t="s">
        <v>16</v>
      </c>
      <c r="B2" s="11" t="s">
        <v>17</v>
      </c>
      <c r="C2" s="12">
        <v>45715</v>
      </c>
      <c r="D2" s="13">
        <v>359000</v>
      </c>
      <c r="E2" s="13">
        <v>359000</v>
      </c>
      <c r="F2" s="13">
        <v>140100</v>
      </c>
      <c r="G2" s="14">
        <f>F2/E2*100</f>
        <v>39.025069637883007</v>
      </c>
      <c r="H2" s="13">
        <v>333110</v>
      </c>
      <c r="I2" s="13">
        <v>109914</v>
      </c>
      <c r="J2" s="13">
        <f>E2-I2</f>
        <v>249086</v>
      </c>
      <c r="K2" s="13">
        <v>212567.625</v>
      </c>
      <c r="L2" s="15">
        <f>J2/K2</f>
        <v>1.1717965047593677</v>
      </c>
      <c r="M2" s="16">
        <v>1569</v>
      </c>
      <c r="N2" s="17">
        <f>J2/M2</f>
        <v>158.75462077756532</v>
      </c>
      <c r="O2" s="18" t="s">
        <v>18</v>
      </c>
      <c r="P2" s="19">
        <f>ABS(J23-L2)*100</f>
        <v>4.6901231693984302</v>
      </c>
      <c r="BA2" s="1"/>
      <c r="BC2" s="1"/>
    </row>
    <row r="3" spans="1:62" x14ac:dyDescent="0.25">
      <c r="A3" s="11" t="s">
        <v>19</v>
      </c>
      <c r="B3" s="11" t="s">
        <v>20</v>
      </c>
      <c r="C3" s="12">
        <v>45471</v>
      </c>
      <c r="D3" s="13">
        <v>315000</v>
      </c>
      <c r="E3" s="13">
        <v>315000</v>
      </c>
      <c r="F3" s="13">
        <v>125500</v>
      </c>
      <c r="G3" s="14">
        <f>F3/E3*100</f>
        <v>39.841269841269842</v>
      </c>
      <c r="H3" s="13">
        <v>303867</v>
      </c>
      <c r="I3" s="13">
        <v>98507</v>
      </c>
      <c r="J3" s="13">
        <f>E3-I3</f>
        <v>216493</v>
      </c>
      <c r="K3" s="13">
        <v>195580.953125</v>
      </c>
      <c r="L3" s="15">
        <f>J3/K3</f>
        <v>1.1069227168641247</v>
      </c>
      <c r="M3" s="16">
        <v>996</v>
      </c>
      <c r="N3" s="17">
        <f>J3/M3</f>
        <v>217.36244979919678</v>
      </c>
      <c r="O3" s="18" t="s">
        <v>18</v>
      </c>
      <c r="P3" s="19">
        <f>ABS(J23-L3)*100</f>
        <v>1.7972556201258705</v>
      </c>
    </row>
    <row r="4" spans="1:62" x14ac:dyDescent="0.25">
      <c r="A4" s="11" t="s">
        <v>21</v>
      </c>
      <c r="B4" s="11" t="s">
        <v>22</v>
      </c>
      <c r="C4" s="12">
        <v>45476</v>
      </c>
      <c r="D4" s="13">
        <v>325000</v>
      </c>
      <c r="E4" s="13">
        <v>325000</v>
      </c>
      <c r="F4" s="13">
        <v>113200</v>
      </c>
      <c r="G4" s="14">
        <f>F4/E4*100</f>
        <v>34.830769230769235</v>
      </c>
      <c r="H4" s="13">
        <v>284754</v>
      </c>
      <c r="I4" s="13">
        <v>101646</v>
      </c>
      <c r="J4" s="13">
        <f>E4-I4</f>
        <v>223354</v>
      </c>
      <c r="K4" s="13">
        <v>174388.578125</v>
      </c>
      <c r="L4" s="15">
        <f>J4/K4</f>
        <v>1.2807834228678789</v>
      </c>
      <c r="M4" s="16">
        <v>996</v>
      </c>
      <c r="N4" s="17">
        <f>J4/M4</f>
        <v>224.25100401606426</v>
      </c>
      <c r="O4" s="18" t="s">
        <v>18</v>
      </c>
      <c r="P4" s="19">
        <f>ABS(J23-L4)*100</f>
        <v>15.588814980249555</v>
      </c>
    </row>
    <row r="5" spans="1:62" x14ac:dyDescent="0.25">
      <c r="A5" s="11" t="s">
        <v>23</v>
      </c>
      <c r="B5" s="11" t="s">
        <v>24</v>
      </c>
      <c r="C5" s="12">
        <v>45447</v>
      </c>
      <c r="D5" s="13">
        <v>325000</v>
      </c>
      <c r="E5" s="13">
        <v>325000</v>
      </c>
      <c r="F5" s="13">
        <v>131100</v>
      </c>
      <c r="G5" s="14">
        <f>F5/E5*100</f>
        <v>40.338461538461537</v>
      </c>
      <c r="H5" s="13">
        <v>306483</v>
      </c>
      <c r="I5" s="13">
        <v>105197</v>
      </c>
      <c r="J5" s="13">
        <f>E5-I5</f>
        <v>219803</v>
      </c>
      <c r="K5" s="13">
        <v>191700.953125</v>
      </c>
      <c r="L5" s="15">
        <f>J5/K5</f>
        <v>1.1465931515566115</v>
      </c>
      <c r="M5" s="16">
        <v>1025</v>
      </c>
      <c r="N5" s="17">
        <f>J5/M5</f>
        <v>214.44195121951219</v>
      </c>
      <c r="O5" s="18" t="s">
        <v>18</v>
      </c>
      <c r="P5" s="19">
        <f>ABS(J23-L5)*100</f>
        <v>2.1697878491228062</v>
      </c>
    </row>
    <row r="6" spans="1:62" x14ac:dyDescent="0.25">
      <c r="A6" s="11" t="s">
        <v>25</v>
      </c>
      <c r="B6" s="11" t="s">
        <v>26</v>
      </c>
      <c r="C6" s="12">
        <v>45226</v>
      </c>
      <c r="D6" s="13">
        <v>333000</v>
      </c>
      <c r="E6" s="13">
        <v>333000</v>
      </c>
      <c r="F6" s="13">
        <v>112600</v>
      </c>
      <c r="G6" s="14">
        <f>F6/E6*100</f>
        <v>33.813813813813816</v>
      </c>
      <c r="H6" s="13">
        <v>315976</v>
      </c>
      <c r="I6" s="13">
        <v>99671</v>
      </c>
      <c r="J6" s="13">
        <f>E6-I6</f>
        <v>233329</v>
      </c>
      <c r="K6" s="13">
        <v>206004.765625</v>
      </c>
      <c r="L6" s="15">
        <f>J6/K6</f>
        <v>1.1326388459611636</v>
      </c>
      <c r="M6" s="16">
        <v>1094</v>
      </c>
      <c r="N6" s="17">
        <f>J6/M6</f>
        <v>213.28062157221206</v>
      </c>
      <c r="O6" s="18" t="s">
        <v>18</v>
      </c>
      <c r="P6" s="19">
        <f>ABS(J23-L6)*100</f>
        <v>0.77435728957802041</v>
      </c>
    </row>
    <row r="7" spans="1:62" x14ac:dyDescent="0.25">
      <c r="A7" s="11" t="s">
        <v>27</v>
      </c>
      <c r="B7" s="11" t="s">
        <v>28</v>
      </c>
      <c r="C7" s="12">
        <v>45105</v>
      </c>
      <c r="D7" s="13">
        <v>331500</v>
      </c>
      <c r="E7" s="13">
        <v>331500</v>
      </c>
      <c r="F7" s="13">
        <v>144800</v>
      </c>
      <c r="G7" s="14">
        <f>F7/E7*100</f>
        <v>43.680241327300152</v>
      </c>
      <c r="H7" s="13">
        <v>353850</v>
      </c>
      <c r="I7" s="13">
        <v>103785</v>
      </c>
      <c r="J7" s="13">
        <f>E7-I7</f>
        <v>227715</v>
      </c>
      <c r="K7" s="13">
        <v>238157.140625</v>
      </c>
      <c r="L7" s="15">
        <f>J7/K7</f>
        <v>0.95615440881765501</v>
      </c>
      <c r="M7" s="16">
        <v>2128</v>
      </c>
      <c r="N7" s="17">
        <f>J7/M7</f>
        <v>107.00892857142857</v>
      </c>
      <c r="O7" s="18" t="s">
        <v>18</v>
      </c>
      <c r="P7" s="19">
        <f>ABS(J23-L7)*100</f>
        <v>16.874086424772837</v>
      </c>
    </row>
    <row r="8" spans="1:62" x14ac:dyDescent="0.25">
      <c r="A8" s="11" t="s">
        <v>29</v>
      </c>
      <c r="B8" s="11" t="s">
        <v>30</v>
      </c>
      <c r="C8" s="12">
        <v>45097</v>
      </c>
      <c r="D8" s="13">
        <v>325000</v>
      </c>
      <c r="E8" s="13">
        <v>325000</v>
      </c>
      <c r="F8" s="13">
        <v>131700</v>
      </c>
      <c r="G8" s="14">
        <f>F8/E8*100</f>
        <v>40.523076923076921</v>
      </c>
      <c r="H8" s="13">
        <v>333840</v>
      </c>
      <c r="I8" s="13">
        <v>104030</v>
      </c>
      <c r="J8" s="13">
        <f>E8-I8</f>
        <v>220970</v>
      </c>
      <c r="K8" s="13">
        <v>218866.671875</v>
      </c>
      <c r="L8" s="15">
        <f>J8/K8</f>
        <v>1.0096100886762753</v>
      </c>
      <c r="M8" s="16">
        <v>1434</v>
      </c>
      <c r="N8" s="17">
        <f>J8/M8</f>
        <v>154.0934449093445</v>
      </c>
      <c r="O8" s="18" t="s">
        <v>18</v>
      </c>
      <c r="P8" s="19">
        <f>ABS(J23-L8)*100</f>
        <v>11.528518438910806</v>
      </c>
    </row>
    <row r="9" spans="1:62" x14ac:dyDescent="0.25">
      <c r="A9" s="11" t="s">
        <v>31</v>
      </c>
      <c r="B9" s="11" t="s">
        <v>32</v>
      </c>
      <c r="C9" s="12">
        <v>45678</v>
      </c>
      <c r="D9" s="13">
        <v>337000</v>
      </c>
      <c r="E9" s="13">
        <v>337000</v>
      </c>
      <c r="F9" s="13">
        <v>110900</v>
      </c>
      <c r="G9" s="14">
        <f>F9/E9*100</f>
        <v>32.908011869436201</v>
      </c>
      <c r="H9" s="13">
        <v>269782</v>
      </c>
      <c r="I9" s="13">
        <v>103219</v>
      </c>
      <c r="J9" s="13">
        <f>E9-I9</f>
        <v>233781</v>
      </c>
      <c r="K9" s="13">
        <v>158631.421875</v>
      </c>
      <c r="L9" s="15">
        <f>J9/K9</f>
        <v>1.4737370266038283</v>
      </c>
      <c r="M9" s="16">
        <v>825</v>
      </c>
      <c r="N9" s="17">
        <f>J9/M9</f>
        <v>283.37090909090909</v>
      </c>
      <c r="O9" s="18" t="s">
        <v>18</v>
      </c>
      <c r="P9" s="19">
        <f>ABS(J23-L9)*100</f>
        <v>34.884175353844491</v>
      </c>
    </row>
    <row r="10" spans="1:62" x14ac:dyDescent="0.25">
      <c r="A10" s="11" t="s">
        <v>33</v>
      </c>
      <c r="B10" s="11" t="s">
        <v>34</v>
      </c>
      <c r="C10" s="12">
        <v>45205</v>
      </c>
      <c r="D10" s="13">
        <v>380000</v>
      </c>
      <c r="E10" s="13">
        <v>380000</v>
      </c>
      <c r="F10" s="13">
        <v>129000</v>
      </c>
      <c r="G10" s="14">
        <f>F10/E10*100</f>
        <v>33.94736842105263</v>
      </c>
      <c r="H10" s="13">
        <v>348943</v>
      </c>
      <c r="I10" s="13">
        <v>103647</v>
      </c>
      <c r="J10" s="13">
        <f>E10-I10</f>
        <v>276353</v>
      </c>
      <c r="K10" s="13">
        <v>233615.234375</v>
      </c>
      <c r="L10" s="15">
        <f>J10/K10</f>
        <v>1.1829408332009599</v>
      </c>
      <c r="M10" s="16">
        <v>1612</v>
      </c>
      <c r="N10" s="17">
        <f>J10/M10</f>
        <v>171.4348635235732</v>
      </c>
      <c r="O10" s="18" t="s">
        <v>18</v>
      </c>
      <c r="P10" s="19">
        <f>ABS(J23-L10)*100</f>
        <v>5.8045560135576491</v>
      </c>
    </row>
    <row r="11" spans="1:62" x14ac:dyDescent="0.25">
      <c r="A11" s="11" t="s">
        <v>35</v>
      </c>
      <c r="B11" s="11" t="s">
        <v>36</v>
      </c>
      <c r="C11" s="12">
        <v>45170</v>
      </c>
      <c r="D11" s="13">
        <v>360000</v>
      </c>
      <c r="E11" s="13">
        <v>360000</v>
      </c>
      <c r="F11" s="13">
        <v>125300</v>
      </c>
      <c r="G11" s="14">
        <f>F11/E11*100</f>
        <v>34.805555555555557</v>
      </c>
      <c r="H11" s="13">
        <v>320345</v>
      </c>
      <c r="I11" s="13">
        <v>106292</v>
      </c>
      <c r="J11" s="13">
        <f>E11-I11</f>
        <v>253708</v>
      </c>
      <c r="K11" s="13">
        <v>203860</v>
      </c>
      <c r="L11" s="15">
        <f>J11/K11</f>
        <v>1.2445207495339938</v>
      </c>
      <c r="M11" s="16">
        <v>1842</v>
      </c>
      <c r="N11" s="17">
        <f>J11/M11</f>
        <v>137.73507057546146</v>
      </c>
      <c r="O11" s="18" t="s">
        <v>18</v>
      </c>
      <c r="P11" s="19">
        <f>ABS(J23-L11)*100</f>
        <v>11.962547646861044</v>
      </c>
    </row>
    <row r="12" spans="1:62" x14ac:dyDescent="0.25">
      <c r="A12" s="11" t="s">
        <v>37</v>
      </c>
      <c r="B12" s="11" t="s">
        <v>38</v>
      </c>
      <c r="C12" s="12">
        <v>45481</v>
      </c>
      <c r="D12" s="13">
        <v>326201</v>
      </c>
      <c r="E12" s="13">
        <v>326201</v>
      </c>
      <c r="F12" s="13">
        <v>134300</v>
      </c>
      <c r="G12" s="14">
        <f>F12/E12*100</f>
        <v>41.17093448517938</v>
      </c>
      <c r="H12" s="13">
        <v>322262</v>
      </c>
      <c r="I12" s="13">
        <v>105647</v>
      </c>
      <c r="J12" s="13">
        <f>E12-I12</f>
        <v>220554</v>
      </c>
      <c r="K12" s="13">
        <v>206300</v>
      </c>
      <c r="L12" s="15">
        <f>J12/K12</f>
        <v>1.0690935530780417</v>
      </c>
      <c r="M12" s="16">
        <v>1248</v>
      </c>
      <c r="N12" s="17">
        <f>J12/M12</f>
        <v>176.72596153846155</v>
      </c>
      <c r="O12" s="18" t="s">
        <v>18</v>
      </c>
      <c r="P12" s="19">
        <f>ABS(J23-L12)*100</f>
        <v>5.5801719987341736</v>
      </c>
    </row>
    <row r="13" spans="1:62" x14ac:dyDescent="0.25">
      <c r="A13" s="11" t="s">
        <v>39</v>
      </c>
      <c r="B13" s="11" t="s">
        <v>40</v>
      </c>
      <c r="C13" s="12">
        <v>45114</v>
      </c>
      <c r="D13" s="13">
        <v>432000</v>
      </c>
      <c r="E13" s="13">
        <v>432000</v>
      </c>
      <c r="F13" s="13">
        <v>142700</v>
      </c>
      <c r="G13" s="14">
        <f>F13/E13*100</f>
        <v>33.032407407407405</v>
      </c>
      <c r="H13" s="13">
        <v>354820</v>
      </c>
      <c r="I13" s="13">
        <v>103044</v>
      </c>
      <c r="J13" s="13">
        <f>E13-I13</f>
        <v>328956</v>
      </c>
      <c r="K13" s="13">
        <v>239786.671875</v>
      </c>
      <c r="L13" s="15">
        <f>J13/K13</f>
        <v>1.3718694097038207</v>
      </c>
      <c r="M13" s="16">
        <v>1225</v>
      </c>
      <c r="N13" s="17">
        <f>J13/M13</f>
        <v>268.53551020408162</v>
      </c>
      <c r="O13" s="18" t="s">
        <v>18</v>
      </c>
      <c r="P13" s="19">
        <f>ABS(J23-L13)*100</f>
        <v>24.697413663843726</v>
      </c>
    </row>
    <row r="14" spans="1:62" x14ac:dyDescent="0.25">
      <c r="A14" s="11" t="s">
        <v>41</v>
      </c>
      <c r="B14" s="11" t="s">
        <v>42</v>
      </c>
      <c r="C14" s="12">
        <v>45489</v>
      </c>
      <c r="D14" s="13">
        <v>480000</v>
      </c>
      <c r="E14" s="13">
        <v>480000</v>
      </c>
      <c r="F14" s="13">
        <v>193900</v>
      </c>
      <c r="G14" s="14">
        <f>F14/E14*100</f>
        <v>40.395833333333329</v>
      </c>
      <c r="H14" s="13">
        <v>516457</v>
      </c>
      <c r="I14" s="13">
        <v>103333</v>
      </c>
      <c r="J14" s="13">
        <f>E14-I14</f>
        <v>376667</v>
      </c>
      <c r="K14" s="13">
        <v>393451.4375</v>
      </c>
      <c r="L14" s="15">
        <f>J14/K14</f>
        <v>0.95734051041559609</v>
      </c>
      <c r="M14" s="16">
        <v>1893</v>
      </c>
      <c r="N14" s="17">
        <f>J14/M14</f>
        <v>198.97886951928157</v>
      </c>
      <c r="O14" s="18" t="s">
        <v>18</v>
      </c>
      <c r="P14" s="19">
        <f>ABS(J23-L14)*100</f>
        <v>16.755476264978732</v>
      </c>
    </row>
    <row r="15" spans="1:62" x14ac:dyDescent="0.25">
      <c r="A15" s="11" t="s">
        <v>43</v>
      </c>
      <c r="B15" s="11" t="s">
        <v>44</v>
      </c>
      <c r="C15" s="12">
        <v>45723</v>
      </c>
      <c r="D15" s="13">
        <v>400000</v>
      </c>
      <c r="E15" s="13">
        <v>400000</v>
      </c>
      <c r="F15" s="13">
        <v>157100</v>
      </c>
      <c r="G15" s="14">
        <f>F15/E15*100</f>
        <v>39.274999999999999</v>
      </c>
      <c r="H15" s="13">
        <v>362847</v>
      </c>
      <c r="I15" s="13">
        <v>105688</v>
      </c>
      <c r="J15" s="13">
        <f>E15-I15</f>
        <v>294312</v>
      </c>
      <c r="K15" s="13">
        <v>244913.328125</v>
      </c>
      <c r="L15" s="15">
        <f>J15/K15</f>
        <v>1.2016985855901958</v>
      </c>
      <c r="M15" s="16">
        <v>1628</v>
      </c>
      <c r="N15" s="17">
        <f>J15/M15</f>
        <v>180.78132678132678</v>
      </c>
      <c r="O15" s="18" t="s">
        <v>18</v>
      </c>
      <c r="P15" s="19">
        <f>ABS(J23-L15)*100</f>
        <v>7.6803312524812428</v>
      </c>
    </row>
    <row r="16" spans="1:62" x14ac:dyDescent="0.25">
      <c r="A16" s="11" t="s">
        <v>45</v>
      </c>
      <c r="B16" s="11" t="s">
        <v>46</v>
      </c>
      <c r="C16" s="12">
        <v>45574</v>
      </c>
      <c r="D16" s="13">
        <v>380000</v>
      </c>
      <c r="E16" s="13">
        <v>380000</v>
      </c>
      <c r="F16" s="13">
        <v>176400</v>
      </c>
      <c r="G16" s="14">
        <f>F16/E16*100</f>
        <v>46.421052631578945</v>
      </c>
      <c r="H16" s="13">
        <v>394102</v>
      </c>
      <c r="I16" s="13">
        <v>102490</v>
      </c>
      <c r="J16" s="13">
        <f>E16-I16</f>
        <v>277510</v>
      </c>
      <c r="K16" s="13">
        <v>277725.71875</v>
      </c>
      <c r="L16" s="15">
        <f>J16/K16</f>
        <v>0.99922326693051366</v>
      </c>
      <c r="M16" s="16">
        <v>1853</v>
      </c>
      <c r="N16" s="17">
        <f>J16/M16</f>
        <v>149.76254722072315</v>
      </c>
      <c r="O16" s="18" t="s">
        <v>18</v>
      </c>
      <c r="P16" s="19">
        <f>ABS(J23-L16)*100</f>
        <v>12.567200613486973</v>
      </c>
    </row>
    <row r="17" spans="1:16" x14ac:dyDescent="0.25">
      <c r="A17" s="11" t="s">
        <v>47</v>
      </c>
      <c r="B17" s="11" t="s">
        <v>48</v>
      </c>
      <c r="C17" s="12">
        <v>45695</v>
      </c>
      <c r="D17" s="13">
        <v>416000</v>
      </c>
      <c r="E17" s="13">
        <v>416000</v>
      </c>
      <c r="F17" s="13">
        <v>184900</v>
      </c>
      <c r="G17" s="14">
        <f>F17/E17*100</f>
        <v>44.44711538461538</v>
      </c>
      <c r="H17" s="13">
        <v>411031</v>
      </c>
      <c r="I17" s="13">
        <v>103183</v>
      </c>
      <c r="J17" s="13">
        <f>E17-I17</f>
        <v>312817</v>
      </c>
      <c r="K17" s="13">
        <v>293188.5625</v>
      </c>
      <c r="L17" s="15">
        <f>J17/K17</f>
        <v>1.0669481692349441</v>
      </c>
      <c r="M17" s="16">
        <v>1684</v>
      </c>
      <c r="N17" s="17">
        <f>J17/M17</f>
        <v>185.75831353919239</v>
      </c>
      <c r="O17" s="18" t="s">
        <v>18</v>
      </c>
      <c r="P17" s="19">
        <f>ABS(J23-L17)*100</f>
        <v>5.7947103830439328</v>
      </c>
    </row>
    <row r="18" spans="1:16" x14ac:dyDescent="0.25">
      <c r="A18" s="11" t="s">
        <v>49</v>
      </c>
      <c r="B18" s="11" t="s">
        <v>50</v>
      </c>
      <c r="C18" s="12">
        <v>45266</v>
      </c>
      <c r="D18" s="13">
        <v>498000</v>
      </c>
      <c r="E18" s="13">
        <v>498000</v>
      </c>
      <c r="F18" s="13">
        <v>198200</v>
      </c>
      <c r="G18" s="14">
        <f>F18/E18*100</f>
        <v>39.799196787148595</v>
      </c>
      <c r="H18" s="13">
        <v>484962</v>
      </c>
      <c r="I18" s="13">
        <v>103856</v>
      </c>
      <c r="J18" s="13">
        <f>E18-I18</f>
        <v>394144</v>
      </c>
      <c r="K18" s="13">
        <v>362958.09375</v>
      </c>
      <c r="L18" s="15">
        <f>J18/K18</f>
        <v>1.0859215066064358</v>
      </c>
      <c r="M18" s="16">
        <v>1837</v>
      </c>
      <c r="N18" s="17">
        <f>J18/M18</f>
        <v>214.55851932498638</v>
      </c>
      <c r="O18" s="18" t="s">
        <v>18</v>
      </c>
      <c r="P18" s="19">
        <f>ABS(J23-L18)*100</f>
        <v>3.8973766458947567</v>
      </c>
    </row>
    <row r="19" spans="1:16" x14ac:dyDescent="0.25">
      <c r="A19" s="11" t="s">
        <v>51</v>
      </c>
      <c r="B19" s="11" t="s">
        <v>52</v>
      </c>
      <c r="C19" s="12">
        <v>45197</v>
      </c>
      <c r="D19" s="13">
        <v>380000</v>
      </c>
      <c r="E19" s="13">
        <v>380000</v>
      </c>
      <c r="F19" s="13">
        <v>150700</v>
      </c>
      <c r="G19" s="14">
        <f>F19/E19*100</f>
        <v>39.657894736842103</v>
      </c>
      <c r="H19" s="13">
        <v>449227</v>
      </c>
      <c r="I19" s="13">
        <v>103265</v>
      </c>
      <c r="J19" s="13">
        <f>E19-I19</f>
        <v>276735</v>
      </c>
      <c r="K19" s="13">
        <v>329487.625</v>
      </c>
      <c r="L19" s="15">
        <f>J19/K19</f>
        <v>0.83989497329376184</v>
      </c>
      <c r="M19" s="16">
        <v>1427</v>
      </c>
      <c r="N19" s="17">
        <f>J19/M19</f>
        <v>193.92782060266293</v>
      </c>
      <c r="O19" s="18" t="s">
        <v>18</v>
      </c>
      <c r="P19" s="19">
        <f>ABS(J23-L19)*100</f>
        <v>28.500029977162157</v>
      </c>
    </row>
    <row r="20" spans="1:16" ht="15.75" thickBot="1" x14ac:dyDescent="0.3">
      <c r="A20" s="11" t="s">
        <v>53</v>
      </c>
      <c r="B20" s="11" t="s">
        <v>54</v>
      </c>
      <c r="C20" s="12">
        <v>45457</v>
      </c>
      <c r="D20" s="13">
        <v>484000</v>
      </c>
      <c r="E20" s="13">
        <v>484000</v>
      </c>
      <c r="F20" s="13">
        <v>205800</v>
      </c>
      <c r="G20" s="14">
        <f>F20/E20*100</f>
        <v>42.52066115702479</v>
      </c>
      <c r="H20" s="13">
        <v>475071</v>
      </c>
      <c r="I20" s="13">
        <v>104829</v>
      </c>
      <c r="J20" s="13">
        <f>E20-I20</f>
        <v>379171</v>
      </c>
      <c r="K20" s="13">
        <v>352611.4375</v>
      </c>
      <c r="L20" s="15">
        <f>J20/K20</f>
        <v>1.0753224645471122</v>
      </c>
      <c r="M20" s="16">
        <v>2244</v>
      </c>
      <c r="N20" s="17">
        <f>J20/M20</f>
        <v>168.97103386809269</v>
      </c>
      <c r="O20" s="18" t="s">
        <v>18</v>
      </c>
      <c r="P20" s="19">
        <f>ABS(J23-L20)*100</f>
        <v>4.9572808518271172</v>
      </c>
    </row>
    <row r="21" spans="1:16" ht="15.75" thickTop="1" x14ac:dyDescent="0.25">
      <c r="A21" s="20"/>
      <c r="B21" s="20"/>
      <c r="C21" s="21" t="s">
        <v>55</v>
      </c>
      <c r="D21" s="22">
        <f>+SUM(D2:D20)</f>
        <v>7186701</v>
      </c>
      <c r="E21" s="22">
        <f>+SUM(E2:E20)</f>
        <v>7186701</v>
      </c>
      <c r="F21" s="22">
        <f>+SUM(F2:F20)</f>
        <v>2808200</v>
      </c>
      <c r="G21" s="23"/>
      <c r="H21" s="22">
        <f>+SUM(H2:H20)</f>
        <v>6941729</v>
      </c>
      <c r="I21" s="22"/>
      <c r="J21" s="22">
        <f>+SUM(J2:J20)</f>
        <v>5215458</v>
      </c>
      <c r="K21" s="22">
        <f>+SUM(K2:K20)</f>
        <v>4733796.21875</v>
      </c>
      <c r="L21" s="24"/>
      <c r="M21" s="25"/>
      <c r="N21" s="26">
        <f>AVERAGE(N2:N20)</f>
        <v>190.51230350810928</v>
      </c>
      <c r="O21" s="27"/>
      <c r="P21" s="28">
        <f>ABS(J23-J22)*100</f>
        <v>2.3145692180976951</v>
      </c>
    </row>
    <row r="22" spans="1:16" x14ac:dyDescent="0.25">
      <c r="A22" s="29"/>
      <c r="B22" s="29"/>
      <c r="C22" s="30"/>
      <c r="D22" s="31"/>
      <c r="E22" s="31"/>
      <c r="F22" s="31" t="s">
        <v>56</v>
      </c>
      <c r="G22" s="32">
        <f>F21/E21*100</f>
        <v>39.074952471238191</v>
      </c>
      <c r="H22" s="31"/>
      <c r="I22" s="31" t="s">
        <v>57</v>
      </c>
      <c r="J22" s="33">
        <f>J21/K21</f>
        <v>1.1017495808844064</v>
      </c>
      <c r="K22" s="34"/>
      <c r="L22" s="35" t="s">
        <v>58</v>
      </c>
      <c r="M22" s="36">
        <f>STDEV(L2:L20)</f>
        <v>0.1510932732858162</v>
      </c>
      <c r="N22" s="37"/>
      <c r="O22" s="29"/>
      <c r="P22" s="29"/>
    </row>
    <row r="23" spans="1:16" x14ac:dyDescent="0.25">
      <c r="A23" s="38"/>
      <c r="B23" s="38"/>
      <c r="C23" s="39"/>
      <c r="D23" s="40"/>
      <c r="E23" s="40"/>
      <c r="F23" s="40" t="s">
        <v>59</v>
      </c>
      <c r="G23" s="41">
        <f>STDEV(G2:G20)</f>
        <v>4.0261640675387955</v>
      </c>
      <c r="H23" s="40"/>
      <c r="I23" s="40" t="s">
        <v>60</v>
      </c>
      <c r="J23" s="42">
        <f>AVERAGE(L2:L20)</f>
        <v>1.1248952730653834</v>
      </c>
      <c r="K23" s="43"/>
      <c r="L23" s="44" t="s">
        <v>61</v>
      </c>
      <c r="M23" s="45">
        <f>AVERAGE(P2:P20)</f>
        <v>11.394958654624963</v>
      </c>
      <c r="N23" s="46" t="s">
        <v>62</v>
      </c>
      <c r="O23" s="38">
        <f>+(M23/J23)</f>
        <v>10.12979512623718</v>
      </c>
      <c r="P23" s="38"/>
    </row>
    <row r="25" spans="1:16" x14ac:dyDescent="0.25">
      <c r="F25" s="13" t="s">
        <v>63</v>
      </c>
    </row>
    <row r="26" spans="1:16" x14ac:dyDescent="0.25">
      <c r="F26" s="13" t="s">
        <v>64</v>
      </c>
    </row>
  </sheetData>
  <conditionalFormatting sqref="A2:P2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ROCKFORD BUILDER ECF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3FEE-CAD2-47F5-9745-636710717D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2025-12-15T20:22:18Z</dcterms:created>
  <dcterms:modified xsi:type="dcterms:W3CDTF">2025-12-15T20:24:09Z</dcterms:modified>
</cp:coreProperties>
</file>