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32415F38-F597-45DD-9B52-AFD9D9BBEA24}" xr6:coauthVersionLast="47" xr6:coauthVersionMax="47" xr10:uidLastSave="{00000000-0000-0000-0000-000000000000}"/>
  <bookViews>
    <workbookView xWindow="25080" yWindow="-120" windowWidth="25440" windowHeight="15270" xr2:uid="{EA1EA071-C09F-466E-9B9C-662C01FDAEC1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I2" i="2"/>
  <c r="O2" i="2" s="1"/>
  <c r="P2" i="2"/>
  <c r="Q2" i="2"/>
  <c r="G3" i="2"/>
  <c r="I3" i="2"/>
  <c r="O3" i="2"/>
  <c r="P3" i="2"/>
  <c r="Q3" i="2"/>
  <c r="G4" i="2"/>
  <c r="I4" i="2"/>
  <c r="O4" i="2"/>
  <c r="P4" i="2"/>
  <c r="Q4" i="2"/>
  <c r="G5" i="2"/>
  <c r="I5" i="2"/>
  <c r="O5" i="2"/>
  <c r="P5" i="2"/>
  <c r="Q5" i="2"/>
  <c r="G6" i="2"/>
  <c r="I6" i="2"/>
  <c r="O6" i="2"/>
  <c r="P6" i="2"/>
  <c r="Q6" i="2"/>
  <c r="G7" i="2"/>
  <c r="I7" i="2"/>
  <c r="O7" i="2"/>
  <c r="P7" i="2"/>
  <c r="Q7" i="2"/>
  <c r="G8" i="2"/>
  <c r="I8" i="2"/>
  <c r="O8" i="2"/>
  <c r="P8" i="2"/>
  <c r="Q8" i="2"/>
  <c r="G9" i="2"/>
  <c r="I9" i="2"/>
  <c r="O9" i="2"/>
  <c r="P9" i="2"/>
  <c r="Q9" i="2"/>
  <c r="G10" i="2"/>
  <c r="I10" i="2"/>
  <c r="O10" i="2"/>
  <c r="P10" i="2"/>
  <c r="Q10" i="2"/>
  <c r="G11" i="2"/>
  <c r="I11" i="2"/>
  <c r="O11" i="2"/>
  <c r="P11" i="2"/>
  <c r="Q11" i="2"/>
  <c r="G12" i="2"/>
  <c r="I12" i="2"/>
  <c r="O12" i="2"/>
  <c r="P12" i="2"/>
  <c r="Q12" i="2"/>
  <c r="G13" i="2"/>
  <c r="I13" i="2"/>
  <c r="O13" i="2"/>
  <c r="P13" i="2"/>
  <c r="Q13" i="2"/>
  <c r="G14" i="2"/>
  <c r="I14" i="2"/>
  <c r="O14" i="2"/>
  <c r="P14" i="2"/>
  <c r="Q14" i="2"/>
  <c r="G15" i="2"/>
  <c r="I15" i="2"/>
  <c r="O15" i="2"/>
  <c r="P15" i="2"/>
  <c r="Q15" i="2"/>
  <c r="G16" i="2"/>
  <c r="I16" i="2"/>
  <c r="O16" i="2"/>
  <c r="P16" i="2"/>
  <c r="Q16" i="2"/>
  <c r="G17" i="2"/>
  <c r="I17" i="2"/>
  <c r="O17" i="2" s="1"/>
  <c r="Q17" i="2"/>
  <c r="G18" i="2"/>
  <c r="I18" i="2"/>
  <c r="O18" i="2"/>
  <c r="P18" i="2"/>
  <c r="Q18" i="2"/>
  <c r="G19" i="2"/>
  <c r="I19" i="2"/>
  <c r="O19" i="2"/>
  <c r="P19" i="2"/>
  <c r="Q19" i="2"/>
  <c r="G20" i="2"/>
  <c r="I20" i="2"/>
  <c r="O20" i="2"/>
  <c r="P20" i="2"/>
  <c r="Q20" i="2"/>
  <c r="D21" i="2"/>
  <c r="E21" i="2"/>
  <c r="F21" i="2"/>
  <c r="G22" i="2" s="1"/>
  <c r="H21" i="2"/>
  <c r="I21" i="2"/>
  <c r="K23" i="2" s="1"/>
  <c r="J21" i="2"/>
  <c r="K21" i="2"/>
  <c r="M21" i="2"/>
  <c r="N21" i="2"/>
  <c r="P17" i="2" l="1"/>
  <c r="G23" i="2"/>
  <c r="Q23" i="2"/>
  <c r="N23" i="2"/>
</calcChain>
</file>

<file path=xl/sharedStrings.xml><?xml version="1.0" encoding="utf-8"?>
<sst xmlns="http://schemas.openxmlformats.org/spreadsheetml/2006/main" count="67" uniqueCount="65">
  <si>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</si>
  <si>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</si>
  <si>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</si>
  <si>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</si>
  <si>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</si>
  <si>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</si>
  <si>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</si>
  <si>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</si>
  <si>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</si>
  <si>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</si>
  <si>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</si>
  <si>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</si>
  <si>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</si>
  <si>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</si>
  <si>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</si>
  <si>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</si>
  <si>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</si>
  <si>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</si>
  <si>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41-11-06-126-003</t>
  </si>
  <si>
    <t>5070 10 MILE RD NE</t>
  </si>
  <si>
    <t>41-11-06-126-006</t>
  </si>
  <si>
    <t>5065 NEW ORLEANS ST NE</t>
  </si>
  <si>
    <t>41-11-06-126-007</t>
  </si>
  <si>
    <t>5075 NEW ORLEANS ST NE</t>
  </si>
  <si>
    <t>41-11-06-128-004</t>
  </si>
  <si>
    <t>8365 ATLANTA DR NE</t>
  </si>
  <si>
    <t>41-11-06-128-022</t>
  </si>
  <si>
    <t>8326 PEACH TREE AVE NE</t>
  </si>
  <si>
    <t>41-11-06-129-001</t>
  </si>
  <si>
    <t>5096 10 MILE RD NE</t>
  </si>
  <si>
    <t>41-11-06-129-013</t>
  </si>
  <si>
    <t>8330 ATLANTA DR NE</t>
  </si>
  <si>
    <t>41-11-06-129-018</t>
  </si>
  <si>
    <t>8292 ATLANTA DR NE</t>
  </si>
  <si>
    <t>41-11-06-129-020</t>
  </si>
  <si>
    <t>8282 ATLANTA DR NE</t>
  </si>
  <si>
    <t>41-11-06-129-022</t>
  </si>
  <si>
    <t>5157 SURF DR NE</t>
  </si>
  <si>
    <t>41-11-06-130-009</t>
  </si>
  <si>
    <t>8282 COURTLAND DR NE</t>
  </si>
  <si>
    <t>41-11-06-130-015</t>
  </si>
  <si>
    <t>8335 VISTA ROYALE LN NE</t>
  </si>
  <si>
    <t>41-11-06-130-026</t>
  </si>
  <si>
    <t>5231 SURF DR NE</t>
  </si>
  <si>
    <t>41-11-06-134-020</t>
  </si>
  <si>
    <t>8210 ATLANTA CT NE</t>
  </si>
  <si>
    <t>41-11-06-134-035</t>
  </si>
  <si>
    <t>8200 BILOXI DR NE</t>
  </si>
  <si>
    <t>41-11-06-201-023</t>
  </si>
  <si>
    <t>5310 VISTA ROYALE CT NE</t>
  </si>
  <si>
    <t>41-11-06-201-038</t>
  </si>
  <si>
    <t>5329 CRISTO DR NE</t>
  </si>
  <si>
    <t>41-11-06-203-005</t>
  </si>
  <si>
    <t>5310 CRISTO DR NE</t>
  </si>
  <si>
    <t>41-11-06-203-020</t>
  </si>
  <si>
    <t>8173 SIESTA DR NE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</si>
  <si>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</si>
  <si>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</si>
  <si>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</si>
  <si>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</si>
  <si>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</si>
  <si>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</si>
  <si>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</si>
  <si>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2025 USED $1300</t>
  </si>
  <si>
    <t>2026 USE $1425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</si>
</sst>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0" fontId="2" fillId="0" borderId="0" xfId="0" applyNumberFormat="1" applyFont="1"/>
    <xf numFmtId="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167" fontId="3" fillId="3" borderId="0" xfId="0" applyNumberFormat="1" applyFont="1" applyFill="1" applyBorder="1"/>
    <xf numFmtId="40" fontId="3" fillId="3" borderId="0" xfId="0" applyNumberFormat="1" applyFont="1" applyFill="1" applyBorder="1"/>
    <xf numFmtId="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8" fontId="3" fillId="3" borderId="2" xfId="0" applyNumberFormat="1" applyFont="1" applyFill="1" applyBorder="1"/>
    <xf numFmtId="167" fontId="3" fillId="3" borderId="2" xfId="0" applyNumberFormat="1" applyFont="1" applyFill="1" applyBorder="1"/>
    <xf numFmtId="40" fontId="3" fillId="3" borderId="2" xfId="0" applyNumberFormat="1" applyFont="1" applyFill="1" applyBorder="1"/>
    <xf numFmtId="8" fontId="3" fillId="3" borderId="2" xfId="0" applyNumberFormat="1" applyFont="1" applyFill="1" applyBorder="1"/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40" fontId="1" fillId="2" borderId="0" xfId="0" applyNumberFormat="1" applyFont="1" applyFill="1" applyAlignment="1">
      <alignment horizontal="center" wrapText="1"/>
    </xf>
    <xf numFmtId="8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CD40-C962-4CAC-90A7-06E52F28D841}">
  <dimension ref="A1:BJ26"/>
  <sheetViews>
    <sheetView tabSelected="1" workbookViewId="0">
      <selection activeCell="E26" sqref="E26"/>
    </sheetView>
  </sheetViews>
  <sheetFormatPr defaultRowHeight="15" x14ac:dyDescent="0.25"/>
  <cols>
    <col min="1" max="1" width="13.140625" style="2" bestFit="1" customWidth="1"/>
    <col min="2" max="2" width="18.5703125" style="2" bestFit="1" customWidth="1"/>
    <col min="3" max="3" width="7.28515625" style="3" bestFit="1" customWidth="1"/>
    <col min="4" max="5" width="9.140625" style="4" bestFit="1" customWidth="1"/>
    <col min="6" max="6" width="11" style="4" bestFit="1" customWidth="1"/>
    <col min="7" max="7" width="9.7109375" style="5" bestFit="1" customWidth="1"/>
    <col min="8" max="8" width="10.28515625" style="4" bestFit="1" customWidth="1"/>
    <col min="9" max="9" width="10.140625" style="4" bestFit="1" customWidth="1"/>
    <col min="10" max="10" width="11" style="4" bestFit="1" customWidth="1"/>
    <col min="11" max="11" width="8.5703125" style="6" bestFit="1" customWidth="1"/>
    <col min="12" max="12" width="5.28515625" style="7" bestFit="1" customWidth="1"/>
    <col min="13" max="13" width="9" style="8" customWidth="1"/>
    <col min="14" max="14" width="9.140625" style="8" bestFit="1" customWidth="1"/>
    <col min="15" max="15" width="7.7109375" style="4" bestFit="1" customWidth="1"/>
    <col min="16" max="16" width="9.28515625" style="4" bestFit="1" customWidth="1"/>
    <col min="17" max="17" width="6.140625" style="9" customWidth="1"/>
    <col min="18" max="18" width="7" style="8" customWidth="1"/>
    <col min="19" max="19" width="6.85546875" bestFit="1" customWidth="1"/>
    <col min="20" max="20" width="14.42578125" bestFit="1" customWidth="1"/>
    <col min="21" max="21" width="14.85546875" bestFit="1" customWidth="1"/>
    <col min="22" max="22" width="12.85546875" bestFit="1" customWidth="1"/>
    <col min="23" max="23" width="5.28515625" bestFit="1" customWidth="1"/>
    <col min="24" max="24" width="5" bestFit="1" customWidth="1"/>
    <col min="25" max="25" width="11.5703125" bestFit="1" customWidth="1"/>
    <col min="26" max="26" width="7.42578125" bestFit="1" customWidth="1"/>
    <col min="27" max="27" width="4.5703125" bestFit="1" customWidth="1"/>
    <col min="28" max="30" width="9.5703125" bestFit="1" customWidth="1"/>
    <col min="31" max="31" width="14.28515625" bestFit="1" customWidth="1"/>
    <col min="32" max="32" width="5.5703125" bestFit="1" customWidth="1"/>
    <col min="33" max="33" width="9.85546875" bestFit="1" customWidth="1"/>
    <col min="34" max="34" width="5.140625" bestFit="1" customWidth="1"/>
    <col min="35" max="35" width="15.42578125" bestFit="1" customWidth="1"/>
    <col min="36" max="36" width="12.7109375" bestFit="1" customWidth="1"/>
    <col min="37" max="37" width="11.140625" bestFit="1" customWidth="1"/>
    <col min="38" max="38" width="8.28515625" bestFit="1" customWidth="1"/>
    <col min="39" max="39" width="12.42578125" bestFit="1" customWidth="1"/>
    <col min="40" max="40" width="15.85546875" bestFit="1" customWidth="1"/>
    <col min="41" max="41" width="15.7109375" bestFit="1" customWidth="1"/>
    <col min="42" max="42" width="12.85546875" bestFit="1" customWidth="1"/>
  </cols>
  <sheetData>
    <row r="1" spans="1:62" s="43" customFormat="1" ht="32.25" customHeight="1" x14ac:dyDescent="0.25">
      <c r="A1" s="34" t="s">
        <v>0</v>
      </c>
      <c r="B1" s="34" t="s">
        <v>1</v>
      </c>
      <c r="C1" s="35" t="s">
        <v>2</v>
      </c>
      <c r="D1" s="36" t="s">
        <v>3</v>
      </c>
      <c r="E1" s="36" t="s">
        <v>4</v>
      </c>
      <c r="F1" s="36" t="s">
        <v>5</v>
      </c>
      <c r="G1" s="37" t="s">
        <v>6</v>
      </c>
      <c r="H1" s="36" t="s">
        <v>7</v>
      </c>
      <c r="I1" s="36" t="s">
        <v>8</v>
      </c>
      <c r="J1" s="36" t="s">
        <v>9</v>
      </c>
      <c r="K1" s="38" t="s">
        <v>10</v>
      </c>
      <c r="L1" s="39" t="s">
        <v>11</v>
      </c>
      <c r="M1" s="40" t="s">
        <v>12</v>
      </c>
      <c r="N1" s="40" t="s">
        <v>13</v>
      </c>
      <c r="O1" s="36" t="s">
        <v>14</v>
      </c>
      <c r="P1" s="36" t="s">
        <v>15</v>
      </c>
      <c r="Q1" s="41" t="s">
        <v>16</v>
      </c>
      <c r="R1" s="40" t="s">
        <v>17</v>
      </c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</row>
    <row r="2" spans="1:62" x14ac:dyDescent="0.25">
      <c r="A2" s="2" t="s">
        <v>18</v>
      </c>
      <c r="B2" s="2" t="s">
        <v>19</v>
      </c>
      <c r="C2" s="3">
        <v>45715</v>
      </c>
      <c r="D2" s="4">
        <v>359000</v>
      </c>
      <c r="E2" s="4">
        <v>359000</v>
      </c>
      <c r="F2" s="4">
        <v>140100</v>
      </c>
      <c r="G2" s="5">
        <f>F2/E2*100</f>
        <v>39.025069637883007</v>
      </c>
      <c r="H2" s="4">
        <v>327811</v>
      </c>
      <c r="I2" s="4">
        <f>E2-233110</f>
        <v>125890</v>
      </c>
      <c r="J2" s="4">
        <v>94701</v>
      </c>
      <c r="K2" s="6">
        <v>72.847099999999998</v>
      </c>
      <c r="L2" s="7">
        <v>133</v>
      </c>
      <c r="M2" s="8">
        <v>0.24299999999999999</v>
      </c>
      <c r="N2" s="8">
        <v>0.24299999999999999</v>
      </c>
      <c r="O2" s="4">
        <f>I2/K2</f>
        <v>1728.1401730473829</v>
      </c>
      <c r="P2" s="4">
        <f>I2/M2</f>
        <v>518065.8436213992</v>
      </c>
      <c r="Q2" s="9">
        <f>I2/M2/43560</f>
        <v>11.893155271381984</v>
      </c>
      <c r="R2" s="8">
        <v>80</v>
      </c>
      <c r="BA2" s="1"/>
      <c r="BC2" s="1"/>
    </row>
    <row r="3" spans="1:62" x14ac:dyDescent="0.25">
      <c r="A3" s="2" t="s">
        <v>20</v>
      </c>
      <c r="B3" s="2" t="s">
        <v>21</v>
      </c>
      <c r="C3" s="3">
        <v>45471</v>
      </c>
      <c r="D3" s="4">
        <v>315000</v>
      </c>
      <c r="E3" s="4">
        <v>315000</v>
      </c>
      <c r="F3" s="4">
        <v>125500</v>
      </c>
      <c r="G3" s="5">
        <f>F3/E3*100</f>
        <v>39.841269841269842</v>
      </c>
      <c r="H3" s="4">
        <v>295435</v>
      </c>
      <c r="I3" s="4">
        <f>E3-207745</f>
        <v>107255</v>
      </c>
      <c r="J3" s="4">
        <v>87690</v>
      </c>
      <c r="K3" s="6">
        <v>67.453688</v>
      </c>
      <c r="L3" s="7">
        <v>130</v>
      </c>
      <c r="M3" s="8">
        <v>0.20899999999999999</v>
      </c>
      <c r="N3" s="8">
        <v>0.20899999999999999</v>
      </c>
      <c r="O3" s="4">
        <f>I3/K3</f>
        <v>1590.0539048361595</v>
      </c>
      <c r="P3" s="4">
        <f>I3/M3</f>
        <v>513181.81818181818</v>
      </c>
      <c r="Q3" s="9">
        <f>I3/M3/43560</f>
        <v>11.781033475248352</v>
      </c>
      <c r="R3" s="8">
        <v>70</v>
      </c>
    </row>
    <row r="4" spans="1:62" x14ac:dyDescent="0.25">
      <c r="A4" s="2" t="s">
        <v>22</v>
      </c>
      <c r="B4" s="2" t="s">
        <v>23</v>
      </c>
      <c r="C4" s="3">
        <v>45476</v>
      </c>
      <c r="D4" s="4">
        <v>325000</v>
      </c>
      <c r="E4" s="4">
        <v>325000</v>
      </c>
      <c r="F4" s="4">
        <v>113200</v>
      </c>
      <c r="G4" s="5">
        <f>F4/E4*100</f>
        <v>34.830769230769235</v>
      </c>
      <c r="H4" s="4">
        <v>280548</v>
      </c>
      <c r="I4" s="4">
        <f>E4-184754</f>
        <v>140246</v>
      </c>
      <c r="J4" s="4">
        <v>95794</v>
      </c>
      <c r="K4" s="6">
        <v>73.687747000000002</v>
      </c>
      <c r="L4" s="7">
        <v>132.759995</v>
      </c>
      <c r="M4" s="8">
        <v>0.247</v>
      </c>
      <c r="N4" s="8">
        <v>0.247</v>
      </c>
      <c r="O4" s="4">
        <f>I4/K4</f>
        <v>1903.2472250780038</v>
      </c>
      <c r="P4" s="4">
        <f>I4/M4</f>
        <v>567797.57085020246</v>
      </c>
      <c r="Q4" s="9">
        <f>I4/M4/43560</f>
        <v>13.034838632924759</v>
      </c>
      <c r="R4" s="8">
        <v>83</v>
      </c>
    </row>
    <row r="5" spans="1:62" x14ac:dyDescent="0.25">
      <c r="A5" s="2" t="s">
        <v>24</v>
      </c>
      <c r="B5" s="2" t="s">
        <v>25</v>
      </c>
      <c r="C5" s="3">
        <v>45447</v>
      </c>
      <c r="D5" s="4">
        <v>325000</v>
      </c>
      <c r="E5" s="4">
        <v>325000</v>
      </c>
      <c r="F5" s="4">
        <v>131100</v>
      </c>
      <c r="G5" s="5">
        <f>F5/E5*100</f>
        <v>40.338461538461537</v>
      </c>
      <c r="H5" s="4">
        <v>306483</v>
      </c>
      <c r="I5" s="4">
        <f>E5-206483</f>
        <v>118517</v>
      </c>
      <c r="J5" s="4">
        <v>100000</v>
      </c>
      <c r="K5" s="6">
        <v>79.913313000000002</v>
      </c>
      <c r="L5" s="7">
        <v>140.53999300000001</v>
      </c>
      <c r="M5" s="8">
        <v>0.32500000000000001</v>
      </c>
      <c r="N5" s="8">
        <v>0.32500000000000001</v>
      </c>
      <c r="O5" s="4">
        <f>I5/K5</f>
        <v>1483.0695356104181</v>
      </c>
      <c r="P5" s="4">
        <f>I5/M5</f>
        <v>364667.69230769231</v>
      </c>
      <c r="Q5" s="9">
        <f>I5/M5/43560</f>
        <v>8.3716182807091908</v>
      </c>
      <c r="R5" s="8">
        <v>71.069999999999993</v>
      </c>
    </row>
    <row r="6" spans="1:62" x14ac:dyDescent="0.25">
      <c r="A6" s="2" t="s">
        <v>26</v>
      </c>
      <c r="B6" s="2" t="s">
        <v>27</v>
      </c>
      <c r="C6" s="3">
        <v>45226</v>
      </c>
      <c r="D6" s="4">
        <v>333000</v>
      </c>
      <c r="E6" s="4">
        <v>333000</v>
      </c>
      <c r="F6" s="4">
        <v>112600</v>
      </c>
      <c r="G6" s="5">
        <f>F6/E6*100</f>
        <v>33.813813813813816</v>
      </c>
      <c r="H6" s="4">
        <v>307387</v>
      </c>
      <c r="I6" s="4">
        <f>E6-218069</f>
        <v>114931</v>
      </c>
      <c r="J6" s="4">
        <v>89318</v>
      </c>
      <c r="K6" s="6">
        <v>68.706378000000001</v>
      </c>
      <c r="L6" s="7">
        <v>149.779999</v>
      </c>
      <c r="M6" s="8">
        <v>0.19600000000000001</v>
      </c>
      <c r="N6" s="8">
        <v>0.19600000000000001</v>
      </c>
      <c r="O6" s="4">
        <f>I6/K6</f>
        <v>1672.7850215012061</v>
      </c>
      <c r="P6" s="4">
        <f>I6/M6</f>
        <v>586382.6530612245</v>
      </c>
      <c r="Q6" s="9">
        <f>I6/M6/43560</f>
        <v>13.461493412792114</v>
      </c>
      <c r="R6" s="8">
        <v>75</v>
      </c>
    </row>
    <row r="7" spans="1:62" x14ac:dyDescent="0.25">
      <c r="A7" s="2" t="s">
        <v>28</v>
      </c>
      <c r="B7" s="2" t="s">
        <v>29</v>
      </c>
      <c r="C7" s="3">
        <v>45105</v>
      </c>
      <c r="D7" s="4">
        <v>331500</v>
      </c>
      <c r="E7" s="4">
        <v>331500</v>
      </c>
      <c r="F7" s="4">
        <v>144800</v>
      </c>
      <c r="G7" s="5">
        <f>F7/E7*100</f>
        <v>43.680241327300152</v>
      </c>
      <c r="H7" s="4">
        <v>353850</v>
      </c>
      <c r="I7" s="4">
        <f>E7-253850</f>
        <v>77650</v>
      </c>
      <c r="J7" s="4">
        <v>100000</v>
      </c>
      <c r="K7" s="6">
        <v>85.449809999999999</v>
      </c>
      <c r="L7" s="7">
        <v>139</v>
      </c>
      <c r="M7" s="8">
        <v>0.33300000000000002</v>
      </c>
      <c r="N7" s="8">
        <v>0.33300000000000002</v>
      </c>
      <c r="O7" s="4">
        <f>I7/K7</f>
        <v>908.72056941963945</v>
      </c>
      <c r="P7" s="4">
        <f>I7/M7</f>
        <v>233183.18318318317</v>
      </c>
      <c r="Q7" s="9">
        <f>I7/M7/43560</f>
        <v>5.3531492925432316</v>
      </c>
      <c r="R7" s="8">
        <v>106.19</v>
      </c>
    </row>
    <row r="8" spans="1:62" x14ac:dyDescent="0.25">
      <c r="A8" s="2" t="s">
        <v>30</v>
      </c>
      <c r="B8" s="2" t="s">
        <v>31</v>
      </c>
      <c r="C8" s="3">
        <v>45097</v>
      </c>
      <c r="D8" s="4">
        <v>325000</v>
      </c>
      <c r="E8" s="4">
        <v>325000</v>
      </c>
      <c r="F8" s="4">
        <v>131700</v>
      </c>
      <c r="G8" s="5">
        <f>F8/E8*100</f>
        <v>40.523076923076921</v>
      </c>
      <c r="H8" s="4">
        <v>333840</v>
      </c>
      <c r="I8" s="4">
        <f>E8-233840</f>
        <v>91160</v>
      </c>
      <c r="J8" s="4">
        <v>100000</v>
      </c>
      <c r="K8" s="6">
        <v>77.089557999999997</v>
      </c>
      <c r="L8" s="7">
        <v>148.570007</v>
      </c>
      <c r="M8" s="8">
        <v>0.27300000000000002</v>
      </c>
      <c r="N8" s="8">
        <v>0.27300000000000002</v>
      </c>
      <c r="O8" s="4">
        <f>I8/K8</f>
        <v>1182.5207247912876</v>
      </c>
      <c r="P8" s="4">
        <f>I8/M8</f>
        <v>333919.41391941387</v>
      </c>
      <c r="Q8" s="9">
        <f>I8/M8/43560</f>
        <v>7.6657349384622098</v>
      </c>
      <c r="R8" s="8">
        <v>80</v>
      </c>
    </row>
    <row r="9" spans="1:62" x14ac:dyDescent="0.25">
      <c r="A9" s="2" t="s">
        <v>32</v>
      </c>
      <c r="B9" s="2" t="s">
        <v>33</v>
      </c>
      <c r="C9" s="3">
        <v>45678</v>
      </c>
      <c r="D9" s="4">
        <v>337000</v>
      </c>
      <c r="E9" s="4">
        <v>337000</v>
      </c>
      <c r="F9" s="4">
        <v>110900</v>
      </c>
      <c r="G9" s="5">
        <f>F9/E9*100</f>
        <v>32.908011869436201</v>
      </c>
      <c r="H9" s="4">
        <v>263290</v>
      </c>
      <c r="I9" s="4">
        <f>E9-169782</f>
        <v>167218</v>
      </c>
      <c r="J9" s="4">
        <v>93508</v>
      </c>
      <c r="K9" s="6">
        <v>71.929115999999993</v>
      </c>
      <c r="L9" s="7">
        <v>147.63999899999999</v>
      </c>
      <c r="M9" s="8">
        <v>0.23100000000000001</v>
      </c>
      <c r="N9" s="8">
        <v>0.23100000000000001</v>
      </c>
      <c r="O9" s="4">
        <f>I9/K9</f>
        <v>2324.7609493768841</v>
      </c>
      <c r="P9" s="4">
        <f>I9/M9</f>
        <v>723887.44588744582</v>
      </c>
      <c r="Q9" s="9">
        <f>I9/M9/43560</f>
        <v>16.618169097507938</v>
      </c>
      <c r="R9" s="8">
        <v>73.88</v>
      </c>
    </row>
    <row r="10" spans="1:62" x14ac:dyDescent="0.25">
      <c r="A10" s="2" t="s">
        <v>34</v>
      </c>
      <c r="B10" s="2" t="s">
        <v>35</v>
      </c>
      <c r="C10" s="3">
        <v>45205</v>
      </c>
      <c r="D10" s="4">
        <v>380000</v>
      </c>
      <c r="E10" s="4">
        <v>380000</v>
      </c>
      <c r="F10" s="4">
        <v>129000</v>
      </c>
      <c r="G10" s="5">
        <f>F10/E10*100</f>
        <v>33.94736842105263</v>
      </c>
      <c r="H10" s="4">
        <v>342726</v>
      </c>
      <c r="I10" s="4">
        <f>E10-248943</f>
        <v>131057</v>
      </c>
      <c r="J10" s="4">
        <v>93783</v>
      </c>
      <c r="K10" s="6">
        <v>72.140940000000001</v>
      </c>
      <c r="L10" s="7">
        <v>137.449997</v>
      </c>
      <c r="M10" s="8">
        <v>0.247</v>
      </c>
      <c r="N10" s="8">
        <v>0.247</v>
      </c>
      <c r="O10" s="4">
        <f>I10/K10</f>
        <v>1816.6799600892364</v>
      </c>
      <c r="P10" s="4">
        <f>I10/M10</f>
        <v>530595.14170040481</v>
      </c>
      <c r="Q10" s="9">
        <f>I10/M10/43560</f>
        <v>12.180788376960624</v>
      </c>
      <c r="R10" s="8">
        <v>70.94</v>
      </c>
    </row>
    <row r="11" spans="1:62" x14ac:dyDescent="0.25">
      <c r="A11" s="2" t="s">
        <v>36</v>
      </c>
      <c r="B11" s="2" t="s">
        <v>37</v>
      </c>
      <c r="C11" s="3">
        <v>45170</v>
      </c>
      <c r="D11" s="4">
        <v>360000</v>
      </c>
      <c r="E11" s="4">
        <v>360000</v>
      </c>
      <c r="F11" s="4">
        <v>125300</v>
      </c>
      <c r="G11" s="5">
        <f>F11/E11*100</f>
        <v>34.805555555555557</v>
      </c>
      <c r="H11" s="4">
        <v>319349</v>
      </c>
      <c r="I11" s="4">
        <f>E11-220345</f>
        <v>139655</v>
      </c>
      <c r="J11" s="4">
        <v>99004</v>
      </c>
      <c r="K11" s="6">
        <v>76.156747999999993</v>
      </c>
      <c r="L11" s="7">
        <v>142.83000200000001</v>
      </c>
      <c r="M11" s="8">
        <v>0.28199999999999997</v>
      </c>
      <c r="N11" s="8">
        <v>0.28199999999999997</v>
      </c>
      <c r="O11" s="4">
        <f>I11/K11</f>
        <v>1833.7836589345966</v>
      </c>
      <c r="P11" s="4">
        <f>I11/M11</f>
        <v>495230.49645390076</v>
      </c>
      <c r="Q11" s="9">
        <f>I11/M11/43560</f>
        <v>11.368927834111588</v>
      </c>
      <c r="R11" s="8">
        <v>71.37</v>
      </c>
    </row>
    <row r="12" spans="1:62" x14ac:dyDescent="0.25">
      <c r="A12" s="2" t="s">
        <v>38</v>
      </c>
      <c r="B12" s="2" t="s">
        <v>39</v>
      </c>
      <c r="C12" s="3">
        <v>45481</v>
      </c>
      <c r="D12" s="4">
        <v>326201</v>
      </c>
      <c r="E12" s="4">
        <v>326201</v>
      </c>
      <c r="F12" s="4">
        <v>134300</v>
      </c>
      <c r="G12" s="5">
        <f>F12/E12*100</f>
        <v>41.17093448517938</v>
      </c>
      <c r="H12" s="4">
        <v>315697</v>
      </c>
      <c r="I12" s="4">
        <f>E12-222262</f>
        <v>103939</v>
      </c>
      <c r="J12" s="4">
        <v>93435</v>
      </c>
      <c r="K12" s="6">
        <v>71.872919999999993</v>
      </c>
      <c r="L12" s="7">
        <v>140.5</v>
      </c>
      <c r="M12" s="8">
        <v>0.23200000000000001</v>
      </c>
      <c r="N12" s="8">
        <v>0.23200000000000001</v>
      </c>
      <c r="O12" s="4">
        <f>I12/K12</f>
        <v>1446.1496764010703</v>
      </c>
      <c r="P12" s="4">
        <f>I12/M12</f>
        <v>448012.93103448272</v>
      </c>
      <c r="Q12" s="9">
        <f>I12/M12/43560</f>
        <v>10.284961685823754</v>
      </c>
      <c r="R12" s="8">
        <v>77</v>
      </c>
    </row>
    <row r="13" spans="1:62" x14ac:dyDescent="0.25">
      <c r="A13" s="2" t="s">
        <v>40</v>
      </c>
      <c r="B13" s="2" t="s">
        <v>41</v>
      </c>
      <c r="C13" s="3">
        <v>45114</v>
      </c>
      <c r="D13" s="4">
        <v>432000</v>
      </c>
      <c r="E13" s="4">
        <v>432000</v>
      </c>
      <c r="F13" s="4">
        <v>142700</v>
      </c>
      <c r="G13" s="5">
        <f>F13/E13*100</f>
        <v>33.032407407407405</v>
      </c>
      <c r="H13" s="4">
        <v>354820</v>
      </c>
      <c r="I13" s="4">
        <f>E13-254820</f>
        <v>177180</v>
      </c>
      <c r="J13" s="4">
        <v>100000</v>
      </c>
      <c r="K13" s="6">
        <v>88.978818000000004</v>
      </c>
      <c r="L13" s="7">
        <v>137</v>
      </c>
      <c r="M13" s="8">
        <v>0.36399999999999999</v>
      </c>
      <c r="N13" s="8">
        <v>0.36399999999999999</v>
      </c>
      <c r="O13" s="4">
        <f>I13/K13</f>
        <v>1991.2604368379</v>
      </c>
      <c r="P13" s="4">
        <f>I13/M13</f>
        <v>486758.24175824178</v>
      </c>
      <c r="Q13" s="9">
        <f>I13/M13/43560</f>
        <v>11.174431628977084</v>
      </c>
      <c r="R13" s="8">
        <v>115.58</v>
      </c>
    </row>
    <row r="14" spans="1:62" x14ac:dyDescent="0.25">
      <c r="A14" s="2" t="s">
        <v>42</v>
      </c>
      <c r="B14" s="2" t="s">
        <v>43</v>
      </c>
      <c r="C14" s="3">
        <v>45489</v>
      </c>
      <c r="D14" s="4">
        <v>480000</v>
      </c>
      <c r="E14" s="4">
        <v>480000</v>
      </c>
      <c r="F14" s="4">
        <v>193900</v>
      </c>
      <c r="G14" s="5">
        <f>F14/E14*100</f>
        <v>40.395833333333329</v>
      </c>
      <c r="H14" s="4">
        <v>516457</v>
      </c>
      <c r="I14" s="4">
        <f>E14-416457</f>
        <v>63543</v>
      </c>
      <c r="J14" s="4">
        <v>100000</v>
      </c>
      <c r="K14" s="6">
        <v>81.973073999999997</v>
      </c>
      <c r="L14" s="7">
        <v>137.63999899999999</v>
      </c>
      <c r="M14" s="8">
        <v>0.32300000000000001</v>
      </c>
      <c r="N14" s="8">
        <v>0.32300000000000001</v>
      </c>
      <c r="O14" s="4">
        <f>I14/K14</f>
        <v>775.16917323364009</v>
      </c>
      <c r="P14" s="4">
        <f>I14/M14</f>
        <v>196727.55417956656</v>
      </c>
      <c r="Q14" s="9">
        <f>I14/M14/43560</f>
        <v>4.5162432088973041</v>
      </c>
      <c r="R14" s="8">
        <v>88.56</v>
      </c>
    </row>
    <row r="15" spans="1:62" x14ac:dyDescent="0.25">
      <c r="A15" s="2" t="s">
        <v>44</v>
      </c>
      <c r="B15" s="2" t="s">
        <v>45</v>
      </c>
      <c r="C15" s="3">
        <v>45723</v>
      </c>
      <c r="D15" s="4">
        <v>400000</v>
      </c>
      <c r="E15" s="4">
        <v>400000</v>
      </c>
      <c r="F15" s="4">
        <v>157100</v>
      </c>
      <c r="G15" s="5">
        <f>F15/E15*100</f>
        <v>39.274999999999999</v>
      </c>
      <c r="H15" s="4">
        <v>362847</v>
      </c>
      <c r="I15" s="4">
        <f>E15-262847</f>
        <v>137153</v>
      </c>
      <c r="J15" s="4">
        <v>100000</v>
      </c>
      <c r="K15" s="6">
        <v>82.627195</v>
      </c>
      <c r="L15" s="7">
        <v>104</v>
      </c>
      <c r="M15" s="8">
        <v>0.438</v>
      </c>
      <c r="N15" s="8">
        <v>0.34200000000000003</v>
      </c>
      <c r="O15" s="4">
        <f>I15/K15</f>
        <v>1659.9014404397972</v>
      </c>
      <c r="P15" s="4">
        <f>I15/M15</f>
        <v>313134.70319634705</v>
      </c>
      <c r="Q15" s="9">
        <f>I15/M15/43560</f>
        <v>7.1885836362797759</v>
      </c>
      <c r="R15" s="8">
        <v>107.29</v>
      </c>
    </row>
    <row r="16" spans="1:62" x14ac:dyDescent="0.25">
      <c r="A16" s="2" t="s">
        <v>46</v>
      </c>
      <c r="B16" s="2" t="s">
        <v>47</v>
      </c>
      <c r="C16" s="3">
        <v>45574</v>
      </c>
      <c r="D16" s="4">
        <v>380000</v>
      </c>
      <c r="E16" s="4">
        <v>380000</v>
      </c>
      <c r="F16" s="4">
        <v>176400</v>
      </c>
      <c r="G16" s="5">
        <f>F16/E16*100</f>
        <v>46.421052631578945</v>
      </c>
      <c r="H16" s="4">
        <v>394102</v>
      </c>
      <c r="I16" s="4">
        <f>E16-294102</f>
        <v>85898</v>
      </c>
      <c r="J16" s="4">
        <v>100000</v>
      </c>
      <c r="K16" s="6">
        <v>94.835318999999998</v>
      </c>
      <c r="L16" s="7">
        <v>147.38999899999999</v>
      </c>
      <c r="M16" s="8">
        <v>0.41199999999999998</v>
      </c>
      <c r="N16" s="8">
        <v>0.41199999999999998</v>
      </c>
      <c r="O16" s="4">
        <f>I16/K16</f>
        <v>905.75959363831532</v>
      </c>
      <c r="P16" s="4">
        <f>I16/M16</f>
        <v>208490.29126213593</v>
      </c>
      <c r="Q16" s="9">
        <f>I16/M16/43560</f>
        <v>4.7862784954576663</v>
      </c>
      <c r="R16" s="8">
        <v>122.41</v>
      </c>
    </row>
    <row r="17" spans="1:18" x14ac:dyDescent="0.25">
      <c r="A17" s="2" t="s">
        <v>48</v>
      </c>
      <c r="B17" s="2" t="s">
        <v>49</v>
      </c>
      <c r="C17" s="3">
        <v>45695</v>
      </c>
      <c r="D17" s="4">
        <v>416000</v>
      </c>
      <c r="E17" s="4">
        <v>416000</v>
      </c>
      <c r="F17" s="4">
        <v>184900</v>
      </c>
      <c r="G17" s="5">
        <f>F17/E17*100</f>
        <v>44.44711538461538</v>
      </c>
      <c r="H17" s="4">
        <v>411031</v>
      </c>
      <c r="I17" s="4">
        <f>E17-311031</f>
        <v>104969</v>
      </c>
      <c r="J17" s="4">
        <v>100000</v>
      </c>
      <c r="K17" s="6">
        <v>92.908557000000002</v>
      </c>
      <c r="L17" s="7">
        <v>166</v>
      </c>
      <c r="M17" s="8">
        <v>0.49199999999999999</v>
      </c>
      <c r="N17" s="8">
        <v>0.49199999999999999</v>
      </c>
      <c r="O17" s="4">
        <f>I17/K17</f>
        <v>1129.8098193474257</v>
      </c>
      <c r="P17" s="4">
        <f>I17/M17</f>
        <v>213351.62601626015</v>
      </c>
      <c r="Q17" s="9">
        <f>I17/M17/43560</f>
        <v>4.8978793851299391</v>
      </c>
      <c r="R17" s="8">
        <v>54</v>
      </c>
    </row>
    <row r="18" spans="1:18" x14ac:dyDescent="0.25">
      <c r="A18" s="2" t="s">
        <v>50</v>
      </c>
      <c r="B18" s="2" t="s">
        <v>51</v>
      </c>
      <c r="C18" s="3">
        <v>45266</v>
      </c>
      <c r="D18" s="4">
        <v>498000</v>
      </c>
      <c r="E18" s="4">
        <v>498000</v>
      </c>
      <c r="F18" s="4">
        <v>198200</v>
      </c>
      <c r="G18" s="5">
        <f>F18/E18*100</f>
        <v>39.799196787148595</v>
      </c>
      <c r="H18" s="4">
        <v>484962</v>
      </c>
      <c r="I18" s="4">
        <f>E18-384962</f>
        <v>113038</v>
      </c>
      <c r="J18" s="4">
        <v>100000</v>
      </c>
      <c r="K18" s="6">
        <v>82.014573999999996</v>
      </c>
      <c r="L18" s="7">
        <v>149.86999499999999</v>
      </c>
      <c r="M18" s="8">
        <v>0.309</v>
      </c>
      <c r="N18" s="8">
        <v>0.309</v>
      </c>
      <c r="O18" s="4">
        <f>I18/K18</f>
        <v>1378.2672333334317</v>
      </c>
      <c r="P18" s="4">
        <f>I18/M18</f>
        <v>365818.77022653719</v>
      </c>
      <c r="Q18" s="9">
        <f>I18/M18/43560</f>
        <v>8.3980433936303296</v>
      </c>
      <c r="R18" s="8">
        <v>89.763000000000005</v>
      </c>
    </row>
    <row r="19" spans="1:18" x14ac:dyDescent="0.25">
      <c r="A19" s="2" t="s">
        <v>52</v>
      </c>
      <c r="B19" s="2" t="s">
        <v>53</v>
      </c>
      <c r="C19" s="3">
        <v>45197</v>
      </c>
      <c r="D19" s="4">
        <v>380000</v>
      </c>
      <c r="E19" s="4">
        <v>380000</v>
      </c>
      <c r="F19" s="4">
        <v>150700</v>
      </c>
      <c r="G19" s="5">
        <f>F19/E19*100</f>
        <v>39.657894736842103</v>
      </c>
      <c r="H19" s="4">
        <v>449227</v>
      </c>
      <c r="I19" s="4">
        <f>E19-349227</f>
        <v>30773</v>
      </c>
      <c r="J19" s="4">
        <v>100000</v>
      </c>
      <c r="K19" s="6">
        <v>77.653075000000001</v>
      </c>
      <c r="L19" s="7">
        <v>134</v>
      </c>
      <c r="M19" s="8">
        <v>0.27700000000000002</v>
      </c>
      <c r="N19" s="8">
        <v>0.27700000000000002</v>
      </c>
      <c r="O19" s="4">
        <f>I19/K19</f>
        <v>396.28823456121989</v>
      </c>
      <c r="P19" s="4">
        <f>I19/M19</f>
        <v>111093.86281588447</v>
      </c>
      <c r="Q19" s="9">
        <f>I19/M19/43560</f>
        <v>2.5503641601442717</v>
      </c>
      <c r="R19" s="8">
        <v>90</v>
      </c>
    </row>
    <row r="20" spans="1:18" ht="15.75" thickBot="1" x14ac:dyDescent="0.3">
      <c r="A20" s="2" t="s">
        <v>54</v>
      </c>
      <c r="B20" s="2" t="s">
        <v>55</v>
      </c>
      <c r="C20" s="3">
        <v>45457</v>
      </c>
      <c r="D20" s="4">
        <v>484000</v>
      </c>
      <c r="E20" s="4">
        <v>484000</v>
      </c>
      <c r="F20" s="4">
        <v>205800</v>
      </c>
      <c r="G20" s="5">
        <f>F20/E20*100</f>
        <v>42.52066115702479</v>
      </c>
      <c r="H20" s="4">
        <v>475071</v>
      </c>
      <c r="I20" s="4">
        <f>E20-375071</f>
        <v>108929</v>
      </c>
      <c r="J20" s="4">
        <v>100000</v>
      </c>
      <c r="K20" s="6">
        <v>79.957258999999993</v>
      </c>
      <c r="L20" s="7">
        <v>113</v>
      </c>
      <c r="M20" s="8">
        <v>0.30599999999999999</v>
      </c>
      <c r="N20" s="8">
        <v>0.30599999999999999</v>
      </c>
      <c r="O20" s="4">
        <f>I20/K20</f>
        <v>1362.3403473598314</v>
      </c>
      <c r="P20" s="4">
        <f>I20/M20</f>
        <v>355977.12418300653</v>
      </c>
      <c r="Q20" s="9">
        <f>I20/M20/43560</f>
        <v>8.1721102888660813</v>
      </c>
      <c r="R20" s="8">
        <v>103.23</v>
      </c>
    </row>
    <row r="21" spans="1:18" ht="15.75" thickTop="1" x14ac:dyDescent="0.25">
      <c r="A21" s="10"/>
      <c r="B21" s="10"/>
      <c r="C21" s="11" t="s">
        <v>56</v>
      </c>
      <c r="D21" s="12">
        <f>+SUM(D2:D20)</f>
        <v>7186701</v>
      </c>
      <c r="E21" s="12">
        <f>+SUM(E2:E20)</f>
        <v>7186701</v>
      </c>
      <c r="F21" s="12">
        <f>+SUM(F2:F20)</f>
        <v>2808200</v>
      </c>
      <c r="G21" s="13"/>
      <c r="H21" s="12">
        <f>+SUM(H2:H20)</f>
        <v>6894933</v>
      </c>
      <c r="I21" s="12">
        <f>+SUM(I2:I20)</f>
        <v>2139001</v>
      </c>
      <c r="J21" s="12">
        <f>+SUM(J2:J20)</f>
        <v>1847233</v>
      </c>
      <c r="K21" s="14">
        <f>+SUM(K2:K20)</f>
        <v>1498.195189</v>
      </c>
      <c r="L21" s="15"/>
      <c r="M21" s="16">
        <f>+SUM(M2:M20)</f>
        <v>5.7390000000000008</v>
      </c>
      <c r="N21" s="16">
        <f>+SUM(N2:N20)</f>
        <v>5.6430000000000007</v>
      </c>
      <c r="O21" s="12"/>
      <c r="P21" s="12"/>
      <c r="Q21" s="17"/>
      <c r="R21" s="16"/>
    </row>
    <row r="22" spans="1:18" x14ac:dyDescent="0.25">
      <c r="A22" s="18"/>
      <c r="B22" s="18"/>
      <c r="C22" s="19"/>
      <c r="D22" s="20"/>
      <c r="E22" s="20"/>
      <c r="F22" s="20" t="s">
        <v>57</v>
      </c>
      <c r="G22" s="21">
        <f>F21/E21*100</f>
        <v>39.074952471238191</v>
      </c>
      <c r="H22" s="20"/>
      <c r="I22" s="20"/>
      <c r="J22" s="20" t="s">
        <v>58</v>
      </c>
      <c r="K22" s="22"/>
      <c r="L22" s="23"/>
      <c r="M22" s="24" t="s">
        <v>58</v>
      </c>
      <c r="N22" s="24"/>
      <c r="O22" s="20"/>
      <c r="P22" s="20" t="s">
        <v>58</v>
      </c>
      <c r="Q22" s="25"/>
      <c r="R22" s="24"/>
    </row>
    <row r="23" spans="1:18" x14ac:dyDescent="0.25">
      <c r="A23" s="26"/>
      <c r="B23" s="26"/>
      <c r="C23" s="27"/>
      <c r="D23" s="28"/>
      <c r="E23" s="28"/>
      <c r="F23" s="28" t="s">
        <v>59</v>
      </c>
      <c r="G23" s="29">
        <f>STDEV(G2:G20)</f>
        <v>4.0261640675387955</v>
      </c>
      <c r="H23" s="28"/>
      <c r="I23" s="28"/>
      <c r="J23" s="28" t="s">
        <v>60</v>
      </c>
      <c r="K23" s="30">
        <f>I21/K21</f>
        <v>1427.7185080454826</v>
      </c>
      <c r="L23" s="31"/>
      <c r="M23" s="32" t="s">
        <v>61</v>
      </c>
      <c r="N23" s="32">
        <f>I21/M21</f>
        <v>372713.19045129808</v>
      </c>
      <c r="O23" s="28"/>
      <c r="P23" s="28" t="s">
        <v>62</v>
      </c>
      <c r="Q23" s="33">
        <f>I21/M21/43560</f>
        <v>8.5563175034733252</v>
      </c>
      <c r="R23" s="32"/>
    </row>
    <row r="25" spans="1:18" x14ac:dyDescent="0.25">
      <c r="E25" s="4" t="s">
        <v>63</v>
      </c>
    </row>
    <row r="26" spans="1:18" x14ac:dyDescent="0.25">
      <c r="E26" s="4" t="s">
        <v>64</v>
      </c>
    </row>
  </sheetData>
  <conditionalFormatting sqref="A2:R2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ROCKFORD BUILDER LAND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219AA-12A3-491B-A7EB-B5D4485B51B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2025-12-15T20:19:23Z</dcterms:created>
  <dcterms:modified xsi:type="dcterms:W3CDTF">2025-12-15T20:21:54Z</dcterms:modified>
</cp:coreProperties>
</file>