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4_{55C3B487-9488-496C-9DA0-015BDB0B9F67}" xr6:coauthVersionLast="47" xr6:coauthVersionMax="47" xr10:uidLastSave="{00000000-0000-0000-0000-000000000000}"/>
  <bookViews>
    <workbookView xWindow="25080" yWindow="-120" windowWidth="25440" windowHeight="15270" xr2:uid="{184E8CF3-DFE0-4C22-ADD7-BA9ABB3F062E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" l="1"/>
  <c r="J39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J51" i="2"/>
  <c r="J50" i="2"/>
  <c r="J49" i="2"/>
  <c r="J48" i="2"/>
  <c r="J47" i="2"/>
  <c r="J46" i="2"/>
  <c r="J45" i="2"/>
  <c r="J44" i="2"/>
  <c r="J43" i="2"/>
  <c r="J42" i="2"/>
  <c r="J41" i="2"/>
  <c r="J38" i="2"/>
  <c r="J37" i="2"/>
  <c r="J36" i="2"/>
  <c r="K21" i="2"/>
  <c r="K16" i="2"/>
  <c r="K10" i="2"/>
  <c r="K5" i="2"/>
  <c r="N20" i="2"/>
  <c r="N15" i="2"/>
  <c r="N9" i="2"/>
  <c r="J20" i="2"/>
  <c r="J15" i="2"/>
  <c r="J9" i="2"/>
  <c r="J4" i="2"/>
  <c r="N4" i="2"/>
  <c r="H2" i="2"/>
  <c r="J2" i="2"/>
  <c r="P2" i="2" s="1"/>
  <c r="H3" i="2"/>
  <c r="J3" i="2"/>
  <c r="Q3" i="2" s="1"/>
  <c r="H12" i="2"/>
  <c r="J12" i="2"/>
  <c r="Q12" i="2" s="1"/>
  <c r="P12" i="2"/>
  <c r="H13" i="2"/>
  <c r="J13" i="2"/>
  <c r="P13" i="2"/>
  <c r="Q13" i="2"/>
  <c r="H18" i="2"/>
  <c r="J18" i="2"/>
  <c r="P18" i="2" s="1"/>
  <c r="Q18" i="2"/>
  <c r="H24" i="2"/>
  <c r="J24" i="2"/>
  <c r="P24" i="2" s="1"/>
  <c r="H19" i="2"/>
  <c r="J19" i="2"/>
  <c r="Q19" i="2" s="1"/>
  <c r="P19" i="2"/>
  <c r="H8" i="2"/>
  <c r="J8" i="2"/>
  <c r="Q8" i="2" s="1"/>
  <c r="P8" i="2"/>
  <c r="H14" i="2"/>
  <c r="J14" i="2"/>
  <c r="P14" i="2" s="1"/>
  <c r="H6" i="2"/>
  <c r="J6" i="2"/>
  <c r="P6" i="2" s="1"/>
  <c r="H7" i="2"/>
  <c r="J7" i="2"/>
  <c r="P7" i="2" s="1"/>
  <c r="H23" i="2"/>
  <c r="J23" i="2"/>
  <c r="Q23" i="2" s="1"/>
  <c r="D25" i="2"/>
  <c r="F25" i="2"/>
  <c r="G25" i="2"/>
  <c r="I25" i="2"/>
  <c r="L25" i="2"/>
  <c r="N25" i="2"/>
  <c r="O25" i="2"/>
  <c r="K25" i="2" l="1"/>
  <c r="Q6" i="2"/>
  <c r="Q14" i="2"/>
  <c r="H26" i="2"/>
  <c r="Q2" i="2"/>
  <c r="P3" i="2"/>
  <c r="P23" i="2"/>
  <c r="Q24" i="2"/>
  <c r="Q7" i="2"/>
  <c r="H27" i="2"/>
  <c r="J25" i="2"/>
  <c r="Q27" i="2" s="1"/>
  <c r="L27" i="2" l="1"/>
  <c r="O27" i="2"/>
</calcChain>
</file>

<file path=xl/sharedStrings.xml><?xml version="1.0" encoding="utf-8"?>
<sst xmlns="http://schemas.openxmlformats.org/spreadsheetml/2006/main" count="65" uniqueCount="47">
  <si>
    <t>Parcel Number</t>
  </si>
  <si>
    <t>Street Address</t>
  </si>
  <si>
    <t>Sale Date</t>
  </si>
  <si>
    <t>Sale Price</t>
  </si>
  <si>
    <t>Instr.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</si>
  <si>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</si>
  <si>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</si>
  <si>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</si>
  <si>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</si>
  <si>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</si>
  <si>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</si>
  <si>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</si>
  <si>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</si>
  <si>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</si>
  <si>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</si>
  <si>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Dollars/Acre</t>
  </si>
  <si>
    <t>Dollars/SqFt</t>
  </si>
  <si>
    <t>41-11-03-100-029</t>
  </si>
  <si>
    <t>8390 BUSH DR NE</t>
  </si>
  <si>
    <t>WD</t>
  </si>
  <si>
    <t>41-11-10-126-021</t>
  </si>
  <si>
    <t>7543 SILVER RIDGE DR NE</t>
  </si>
  <si>
    <t>41-11-13-300-046</t>
  </si>
  <si>
    <t>9000 BUCK RUN TRL NE</t>
  </si>
  <si>
    <t>41-11-16-400-013</t>
  </si>
  <si>
    <t>7150 BELDING RD NE</t>
  </si>
  <si>
    <t>41-11-17-100-037</t>
  </si>
  <si>
    <t>6702 MAJESTIC WAY NE</t>
  </si>
  <si>
    <t>41-11-20-426-051</t>
  </si>
  <si>
    <t>6233 CANNONSBURG RD NE</t>
  </si>
  <si>
    <t>41-11-23-100-067</t>
  </si>
  <si>
    <t>8299 KREUTER RD NE</t>
  </si>
  <si>
    <t>MLC</t>
  </si>
  <si>
    <t>41-11-23-400-051</t>
  </si>
  <si>
    <t>5501 GILES AVE</t>
  </si>
  <si>
    <t>41-11-34-200-017</t>
  </si>
  <si>
    <t>7801 HAWKVIEW CT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</si>
  <si>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</si>
  <si>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</si>
  <si>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</si>
  <si>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</si>
  <si>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</si>
  <si>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</si>
  <si>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</si>
  <si>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ACRES</t>
  </si>
  <si>
    <t>% Increase</t>
  </si>
  <si>
    <t>This one need to increase b\c of chart and per acre.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</si>
</sst>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40" fontId="2" fillId="2" borderId="0" xfId="0" applyNumberFormat="1" applyFont="1" applyFill="1" applyAlignment="1">
      <alignment horizontal="center"/>
    </xf>
    <xf numFmtId="8" fontId="2" fillId="2" borderId="0" xfId="0" applyNumberFormat="1" applyFont="1" applyFill="1" applyAlignment="1">
      <alignment horizontal="center"/>
    </xf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0" fontId="3" fillId="0" borderId="0" xfId="0" applyNumberFormat="1" applyFont="1"/>
    <xf numFmtId="8" fontId="3" fillId="0" borderId="0" xfId="0" applyNumberFormat="1" applyFont="1"/>
    <xf numFmtId="0" fontId="4" fillId="3" borderId="1" xfId="0" applyFont="1" applyFill="1" applyBorder="1"/>
    <xf numFmtId="165" fontId="4" fillId="3" borderId="1" xfId="0" applyNumberFormat="1" applyFont="1" applyFill="1" applyBorder="1"/>
    <xf numFmtId="6" fontId="4" fillId="3" borderId="1" xfId="0" applyNumberFormat="1" applyFont="1" applyFill="1" applyBorder="1"/>
    <xf numFmtId="164" fontId="4" fillId="3" borderId="1" xfId="0" applyNumberFormat="1" applyFont="1" applyFill="1" applyBorder="1"/>
    <xf numFmtId="166" fontId="4" fillId="3" borderId="1" xfId="0" applyNumberFormat="1" applyFont="1" applyFill="1" applyBorder="1"/>
    <xf numFmtId="167" fontId="4" fillId="3" borderId="1" xfId="0" applyNumberFormat="1" applyFont="1" applyFill="1" applyBorder="1"/>
    <xf numFmtId="40" fontId="4" fillId="3" borderId="1" xfId="0" applyNumberFormat="1" applyFont="1" applyFill="1" applyBorder="1"/>
    <xf numFmtId="8" fontId="4" fillId="3" borderId="1" xfId="0" applyNumberFormat="1" applyFont="1" applyFill="1" applyBorder="1"/>
    <xf numFmtId="0" fontId="4" fillId="3" borderId="0" xfId="0" applyFont="1" applyFill="1"/>
    <xf numFmtId="165" fontId="4" fillId="3" borderId="0" xfId="0" applyNumberFormat="1" applyFont="1" applyFill="1"/>
    <xf numFmtId="6" fontId="4" fillId="3" borderId="0" xfId="0" applyNumberFormat="1" applyFont="1" applyFill="1"/>
    <xf numFmtId="164" fontId="4" fillId="3" borderId="0" xfId="0" applyNumberFormat="1" applyFont="1" applyFill="1"/>
    <xf numFmtId="166" fontId="4" fillId="3" borderId="0" xfId="0" applyNumberFormat="1" applyFont="1" applyFill="1"/>
    <xf numFmtId="167" fontId="4" fillId="3" borderId="0" xfId="0" applyNumberFormat="1" applyFont="1" applyFill="1"/>
    <xf numFmtId="40" fontId="4" fillId="3" borderId="0" xfId="0" applyNumberFormat="1" applyFont="1" applyFill="1"/>
    <xf numFmtId="8" fontId="4" fillId="3" borderId="0" xfId="0" applyNumberFormat="1" applyFont="1" applyFill="1"/>
    <xf numFmtId="0" fontId="4" fillId="3" borderId="2" xfId="0" applyFont="1" applyFill="1" applyBorder="1"/>
    <xf numFmtId="165" fontId="4" fillId="3" borderId="2" xfId="0" applyNumberFormat="1" applyFont="1" applyFill="1" applyBorder="1"/>
    <xf numFmtId="6" fontId="4" fillId="3" borderId="2" xfId="0" applyNumberFormat="1" applyFont="1" applyFill="1" applyBorder="1"/>
    <xf numFmtId="164" fontId="4" fillId="3" borderId="2" xfId="0" applyNumberFormat="1" applyFont="1" applyFill="1" applyBorder="1"/>
    <xf numFmtId="168" fontId="4" fillId="3" borderId="2" xfId="0" applyNumberFormat="1" applyFont="1" applyFill="1" applyBorder="1"/>
    <xf numFmtId="167" fontId="4" fillId="3" borderId="2" xfId="0" applyNumberFormat="1" applyFont="1" applyFill="1" applyBorder="1"/>
    <xf numFmtId="40" fontId="4" fillId="3" borderId="2" xfId="0" applyNumberFormat="1" applyFont="1" applyFill="1" applyBorder="1"/>
    <xf numFmtId="8" fontId="4" fillId="3" borderId="2" xfId="0" applyNumberFormat="1" applyFont="1" applyFill="1" applyBorder="1"/>
    <xf numFmtId="44" fontId="0" fillId="0" borderId="0" xfId="1" applyFont="1"/>
    <xf numFmtId="44" fontId="0" fillId="0" borderId="0" xfId="0" applyNumberFormat="1"/>
    <xf numFmtId="9" fontId="0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'Land Analysis'!$G$36:$G$51</c:f>
              <c:numCache>
                <c:formatCode>_("$"* #,##0.00_);_("$"* \(#,##0.00\);_("$"* "-"??_);_(@_)</c:formatCode>
                <c:ptCount val="16"/>
                <c:pt idx="0">
                  <c:v>68125</c:v>
                </c:pt>
                <c:pt idx="1">
                  <c:v>73700</c:v>
                </c:pt>
                <c:pt idx="2">
                  <c:v>79000</c:v>
                </c:pt>
                <c:pt idx="3">
                  <c:v>85000</c:v>
                </c:pt>
                <c:pt idx="4">
                  <c:v>90700</c:v>
                </c:pt>
                <c:pt idx="5">
                  <c:v>107700</c:v>
                </c:pt>
                <c:pt idx="6">
                  <c:v>124700</c:v>
                </c:pt>
                <c:pt idx="7">
                  <c:v>147300</c:v>
                </c:pt>
                <c:pt idx="8">
                  <c:v>181400</c:v>
                </c:pt>
                <c:pt idx="9">
                  <c:v>221000</c:v>
                </c:pt>
                <c:pt idx="10">
                  <c:v>225000</c:v>
                </c:pt>
                <c:pt idx="11">
                  <c:v>294700</c:v>
                </c:pt>
                <c:pt idx="12">
                  <c:v>351400</c:v>
                </c:pt>
                <c:pt idx="13">
                  <c:v>453400</c:v>
                </c:pt>
                <c:pt idx="14">
                  <c:v>566800</c:v>
                </c:pt>
                <c:pt idx="15">
                  <c:v>1133600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7-473C-BD35-10F009BBD10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'Land Analysis'!$H$36:$H$51</c:f>
              <c:numCache>
                <c:formatCode>General</c:formatCode>
                <c:ptCount val="16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15</c:v>
                </c:pt>
                <c:pt idx="10">
                  <c:v>20</c:v>
                </c:pt>
                <c:pt idx="11">
                  <c:v>25</c:v>
                </c:pt>
                <c:pt idx="12">
                  <c:v>30</c:v>
                </c:pt>
                <c:pt idx="13">
                  <c:v>40</c:v>
                </c:pt>
                <c:pt idx="14">
                  <c:v>50</c:v>
                </c:pt>
                <c:pt idx="1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7-473C-BD35-10F009BBD10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'Land Analysis'!$I$36:$I$51</c:f>
              <c:numCache>
                <c:formatCode>_("$"* #,##0.00_);_("$"* \(#,##0.00\);_("$"* "-"??_);_(@_)</c:formatCode>
                <c:ptCount val="16"/>
                <c:pt idx="0">
                  <c:v>75000</c:v>
                </c:pt>
                <c:pt idx="1">
                  <c:v>81000</c:v>
                </c:pt>
                <c:pt idx="2">
                  <c:v>86500</c:v>
                </c:pt>
                <c:pt idx="3">
                  <c:v>93000</c:v>
                </c:pt>
                <c:pt idx="4">
                  <c:v>100000</c:v>
                </c:pt>
                <c:pt idx="5">
                  <c:v>118000</c:v>
                </c:pt>
                <c:pt idx="6">
                  <c:v>137000</c:v>
                </c:pt>
                <c:pt idx="7">
                  <c:v>161000</c:v>
                </c:pt>
                <c:pt idx="8">
                  <c:v>198500</c:v>
                </c:pt>
                <c:pt idx="9">
                  <c:v>242000</c:v>
                </c:pt>
                <c:pt idx="10">
                  <c:v>270000</c:v>
                </c:pt>
                <c:pt idx="11">
                  <c:v>324000</c:v>
                </c:pt>
                <c:pt idx="12">
                  <c:v>385000</c:v>
                </c:pt>
                <c:pt idx="13">
                  <c:v>497000</c:v>
                </c:pt>
                <c:pt idx="14">
                  <c:v>620000</c:v>
                </c:pt>
                <c:pt idx="15">
                  <c:v>1240000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77-473C-BD35-10F009BB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54784"/>
        <c:axId val="169655264"/>
      </c:lineChart>
      <c:catAx>
        <c:axId val="169654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655264"/>
        <c:crosses val="autoZero"/>
        <c:auto val="1"/>
        <c:lblAlgn val="ctr"/>
        <c:lblOffset val="100"/>
        <c:noMultiLvlLbl val="0"/>
      </c:catAx>
      <c:valAx>
        <c:axId val="16965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65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32</xdr:row>
      <xdr:rowOff>114300</xdr:rowOff>
    </xdr:from>
    <xdr:to>
      <xdr:col>21</xdr:col>
      <xdr:colOff>47625</xdr:colOff>
      <xdr:row>56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CF7080-8D19-E091-243A-7DB2BA304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A66F-275C-44E3-AB55-5CB43EF4B5F6}">
  <dimension ref="A1:BJ56"/>
  <sheetViews>
    <sheetView tabSelected="1" topLeftCell="A19" workbookViewId="0">
      <selection activeCell="B46" sqref="B46"/>
    </sheetView>
  </sheetViews>
  <sheetFormatPr defaultRowHeight="15" x14ac:dyDescent="0.25"/>
  <cols>
    <col min="1" max="1" width="13.140625" style="10" bestFit="1" customWidth="1"/>
    <col min="2" max="2" width="19.7109375" style="10" bestFit="1" customWidth="1"/>
    <col min="3" max="3" width="7.28515625" style="11" bestFit="1" customWidth="1"/>
    <col min="4" max="4" width="9.140625" style="12" bestFit="1" customWidth="1"/>
    <col min="5" max="5" width="4.5703125" style="10" bestFit="1" customWidth="1"/>
    <col min="6" max="6" width="9.140625" style="12" bestFit="1" customWidth="1"/>
    <col min="7" max="7" width="14.28515625" style="12" bestFit="1" customWidth="1"/>
    <col min="8" max="8" width="9.7109375" style="13" bestFit="1" customWidth="1"/>
    <col min="9" max="9" width="14.28515625" style="12" bestFit="1" customWidth="1"/>
    <col min="10" max="10" width="11.5703125" style="12" bestFit="1" customWidth="1"/>
    <col min="11" max="11" width="11" style="12" bestFit="1" customWidth="1"/>
    <col min="12" max="12" width="8.5703125" style="14" bestFit="1" customWidth="1"/>
    <col min="13" max="13" width="5.140625" style="15" bestFit="1" customWidth="1"/>
    <col min="14" max="14" width="11" style="16" bestFit="1" customWidth="1"/>
    <col min="15" max="15" width="8.28515625" style="16" bestFit="1" customWidth="1"/>
    <col min="16" max="16" width="9.28515625" style="12" bestFit="1" customWidth="1"/>
    <col min="17" max="17" width="9.28515625" style="17" bestFit="1" customWidth="1"/>
    <col min="18" max="18" width="9" bestFit="1" customWidth="1"/>
    <col min="19" max="19" width="6.85546875" bestFit="1" customWidth="1"/>
    <col min="20" max="20" width="15.28515625" bestFit="1" customWidth="1"/>
    <col min="21" max="21" width="14.85546875" bestFit="1" customWidth="1"/>
    <col min="22" max="22" width="14.28515625" bestFit="1" customWidth="1"/>
    <col min="23" max="23" width="5.28515625" bestFit="1" customWidth="1"/>
    <col min="24" max="24" width="5" bestFit="1" customWidth="1"/>
    <col min="25" max="25" width="11.57031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8" t="s">
        <v>14</v>
      </c>
      <c r="P1" s="4" t="s">
        <v>15</v>
      </c>
      <c r="Q1" s="9" t="s">
        <v>16</v>
      </c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10" t="s">
        <v>17</v>
      </c>
      <c r="B2" s="10" t="s">
        <v>18</v>
      </c>
      <c r="C2" s="11">
        <v>45047</v>
      </c>
      <c r="D2" s="12">
        <v>31000</v>
      </c>
      <c r="E2" s="10" t="s">
        <v>19</v>
      </c>
      <c r="F2" s="12">
        <v>31000</v>
      </c>
      <c r="G2" s="12">
        <v>13500</v>
      </c>
      <c r="H2" s="13">
        <f>G2/F2*100</f>
        <v>43.548387096774192</v>
      </c>
      <c r="I2" s="12">
        <v>26950</v>
      </c>
      <c r="J2" s="12">
        <f>F2-0</f>
        <v>31000</v>
      </c>
      <c r="K2" s="12">
        <v>26950</v>
      </c>
      <c r="L2" s="14">
        <v>0</v>
      </c>
      <c r="M2" s="15">
        <v>0</v>
      </c>
      <c r="N2" s="16">
        <v>0.77</v>
      </c>
      <c r="O2" s="16">
        <v>0.77</v>
      </c>
      <c r="P2" s="12">
        <f>J2/N2</f>
        <v>40259.740259740262</v>
      </c>
      <c r="Q2" s="17">
        <f>J2/N2/43560</f>
        <v>0.92423646142654414</v>
      </c>
      <c r="BA2" s="1"/>
      <c r="BC2" s="1"/>
    </row>
    <row r="3" spans="1:62" x14ac:dyDescent="0.25">
      <c r="A3" s="10" t="s">
        <v>17</v>
      </c>
      <c r="B3" s="10" t="s">
        <v>18</v>
      </c>
      <c r="C3" s="11">
        <v>45378</v>
      </c>
      <c r="D3" s="12">
        <v>39000</v>
      </c>
      <c r="E3" s="10" t="s">
        <v>19</v>
      </c>
      <c r="F3" s="12">
        <v>39000</v>
      </c>
      <c r="G3" s="12">
        <v>13500</v>
      </c>
      <c r="H3" s="13">
        <f>G3/F3*100</f>
        <v>34.615384615384613</v>
      </c>
      <c r="I3" s="12">
        <v>26950</v>
      </c>
      <c r="J3" s="12">
        <f>F3-0</f>
        <v>39000</v>
      </c>
      <c r="K3" s="12">
        <v>26950</v>
      </c>
      <c r="L3" s="14">
        <v>0</v>
      </c>
      <c r="M3" s="15">
        <v>0</v>
      </c>
      <c r="N3" s="16">
        <v>0.77</v>
      </c>
      <c r="O3" s="16">
        <v>0.77</v>
      </c>
      <c r="P3" s="12">
        <f>J3/N3</f>
        <v>50649.35064935065</v>
      </c>
      <c r="Q3" s="17">
        <f>J3/N3/43560</f>
        <v>1.1627490966333942</v>
      </c>
    </row>
    <row r="4" spans="1:62" x14ac:dyDescent="0.25">
      <c r="J4" s="12">
        <f>SUM(J2:J3)</f>
        <v>70000</v>
      </c>
      <c r="N4" s="16">
        <f>SUM(N2:N3)</f>
        <v>1.54</v>
      </c>
    </row>
    <row r="5" spans="1:62" x14ac:dyDescent="0.25">
      <c r="K5" s="12">
        <f>SUM(J4/2)</f>
        <v>35000</v>
      </c>
    </row>
    <row r="6" spans="1:62" x14ac:dyDescent="0.25">
      <c r="A6" s="10" t="s">
        <v>33</v>
      </c>
      <c r="B6" s="10" t="s">
        <v>34</v>
      </c>
      <c r="C6" s="11">
        <v>45194</v>
      </c>
      <c r="D6" s="12">
        <v>104000</v>
      </c>
      <c r="E6" s="10" t="s">
        <v>19</v>
      </c>
      <c r="F6" s="12">
        <v>104000</v>
      </c>
      <c r="G6" s="12">
        <v>35000</v>
      </c>
      <c r="H6" s="13">
        <f>G6/F6*100</f>
        <v>33.653846153846153</v>
      </c>
      <c r="I6" s="12">
        <v>83774</v>
      </c>
      <c r="J6" s="12">
        <f>F6-0</f>
        <v>104000</v>
      </c>
      <c r="K6" s="12">
        <v>79000</v>
      </c>
      <c r="L6" s="14">
        <v>0</v>
      </c>
      <c r="M6" s="15">
        <v>0</v>
      </c>
      <c r="N6" s="16">
        <v>2</v>
      </c>
      <c r="O6" s="16">
        <v>2</v>
      </c>
      <c r="P6" s="12">
        <f>J6/N6</f>
        <v>52000</v>
      </c>
      <c r="Q6" s="17">
        <f>J6/N6/43560</f>
        <v>1.1937557392102847</v>
      </c>
    </row>
    <row r="7" spans="1:62" x14ac:dyDescent="0.25">
      <c r="A7" s="10" t="s">
        <v>33</v>
      </c>
      <c r="B7" s="10" t="s">
        <v>34</v>
      </c>
      <c r="C7" s="11">
        <v>45068</v>
      </c>
      <c r="D7" s="12">
        <v>95000</v>
      </c>
      <c r="E7" s="10" t="s">
        <v>19</v>
      </c>
      <c r="F7" s="12">
        <v>95000</v>
      </c>
      <c r="G7" s="12">
        <v>35000</v>
      </c>
      <c r="H7" s="13">
        <f>G7/F7*100</f>
        <v>36.84210526315789</v>
      </c>
      <c r="I7" s="12">
        <v>83774</v>
      </c>
      <c r="J7" s="12">
        <f>F7-0</f>
        <v>95000</v>
      </c>
      <c r="K7" s="12">
        <v>79000</v>
      </c>
      <c r="L7" s="14">
        <v>0</v>
      </c>
      <c r="M7" s="15">
        <v>0</v>
      </c>
      <c r="N7" s="16">
        <v>2</v>
      </c>
      <c r="O7" s="16">
        <v>2</v>
      </c>
      <c r="P7" s="12">
        <f>J7/N7</f>
        <v>47500</v>
      </c>
      <c r="Q7" s="17">
        <f>J7/N7/43560</f>
        <v>1.0904499540863177</v>
      </c>
    </row>
    <row r="8" spans="1:62" x14ac:dyDescent="0.25">
      <c r="A8" s="10" t="s">
        <v>28</v>
      </c>
      <c r="B8" s="10" t="s">
        <v>29</v>
      </c>
      <c r="C8" s="11">
        <v>45414</v>
      </c>
      <c r="D8" s="12">
        <v>125000</v>
      </c>
      <c r="E8" s="10" t="s">
        <v>19</v>
      </c>
      <c r="F8" s="12">
        <v>125000</v>
      </c>
      <c r="G8" s="12">
        <v>36800</v>
      </c>
      <c r="H8" s="13">
        <f>G8/F8*100</f>
        <v>29.439999999999998</v>
      </c>
      <c r="I8" s="12">
        <v>79840</v>
      </c>
      <c r="J8" s="12">
        <f>F8-0</f>
        <v>125000</v>
      </c>
      <c r="K8" s="12">
        <v>79840</v>
      </c>
      <c r="L8" s="14">
        <v>0</v>
      </c>
      <c r="M8" s="15">
        <v>0</v>
      </c>
      <c r="N8" s="16">
        <v>2.0699999999999998</v>
      </c>
      <c r="O8" s="16">
        <v>2.0699999999999998</v>
      </c>
      <c r="P8" s="12">
        <f>J8/N8</f>
        <v>60386.473429951693</v>
      </c>
      <c r="Q8" s="17">
        <f>J8/N8/43560</f>
        <v>1.386282677455273</v>
      </c>
    </row>
    <row r="9" spans="1:62" x14ac:dyDescent="0.25">
      <c r="J9" s="12">
        <f>SUM(J6:J8)</f>
        <v>324000</v>
      </c>
      <c r="N9" s="16">
        <f>SUM(N6:N8)</f>
        <v>6.07</v>
      </c>
    </row>
    <row r="10" spans="1:62" x14ac:dyDescent="0.25">
      <c r="K10" s="12">
        <f>SUM(J9/3)</f>
        <v>108000</v>
      </c>
    </row>
    <row r="12" spans="1:62" x14ac:dyDescent="0.25">
      <c r="A12" s="10" t="s">
        <v>20</v>
      </c>
      <c r="B12" s="10" t="s">
        <v>21</v>
      </c>
      <c r="C12" s="11">
        <v>45092</v>
      </c>
      <c r="D12" s="12">
        <v>139000</v>
      </c>
      <c r="E12" s="10" t="s">
        <v>19</v>
      </c>
      <c r="F12" s="12">
        <v>139000</v>
      </c>
      <c r="G12" s="12">
        <v>36500</v>
      </c>
      <c r="H12" s="13">
        <f>G12/F12*100</f>
        <v>26.258992805755394</v>
      </c>
      <c r="I12" s="12">
        <v>89829</v>
      </c>
      <c r="J12" s="12">
        <f>F12-0</f>
        <v>139000</v>
      </c>
      <c r="K12" s="12">
        <v>82480</v>
      </c>
      <c r="L12" s="14">
        <v>0</v>
      </c>
      <c r="M12" s="15">
        <v>0</v>
      </c>
      <c r="N12" s="16">
        <v>2.29</v>
      </c>
      <c r="O12" s="16">
        <v>2.29</v>
      </c>
      <c r="P12" s="12">
        <f>J12/N12</f>
        <v>60698.68995633188</v>
      </c>
      <c r="Q12" s="17">
        <f>J12/N12/43560</f>
        <v>1.393450182652247</v>
      </c>
    </row>
    <row r="13" spans="1:62" x14ac:dyDescent="0.25">
      <c r="A13" s="10" t="s">
        <v>20</v>
      </c>
      <c r="B13" s="10" t="s">
        <v>21</v>
      </c>
      <c r="C13" s="11">
        <v>45023</v>
      </c>
      <c r="D13" s="12">
        <v>125000</v>
      </c>
      <c r="E13" s="10" t="s">
        <v>19</v>
      </c>
      <c r="F13" s="12">
        <v>125000</v>
      </c>
      <c r="G13" s="12">
        <v>36500</v>
      </c>
      <c r="H13" s="13">
        <f>G13/F13*100</f>
        <v>29.2</v>
      </c>
      <c r="I13" s="12">
        <v>89829</v>
      </c>
      <c r="J13" s="12">
        <f>F13-0</f>
        <v>125000</v>
      </c>
      <c r="K13" s="12">
        <v>82480</v>
      </c>
      <c r="L13" s="14">
        <v>0</v>
      </c>
      <c r="M13" s="15">
        <v>0</v>
      </c>
      <c r="N13" s="16">
        <v>2.29</v>
      </c>
      <c r="O13" s="16">
        <v>2.29</v>
      </c>
      <c r="P13" s="12">
        <f>J13/N13</f>
        <v>54585.152838427945</v>
      </c>
      <c r="Q13" s="17">
        <f>J13/N13/43560</f>
        <v>1.2531026822412292</v>
      </c>
    </row>
    <row r="14" spans="1:62" x14ac:dyDescent="0.25">
      <c r="A14" s="10" t="s">
        <v>30</v>
      </c>
      <c r="B14" s="10" t="s">
        <v>31</v>
      </c>
      <c r="C14" s="11">
        <v>45562</v>
      </c>
      <c r="D14" s="12">
        <v>130000</v>
      </c>
      <c r="E14" s="10" t="s">
        <v>32</v>
      </c>
      <c r="F14" s="12">
        <v>130000</v>
      </c>
      <c r="G14" s="12">
        <v>39600</v>
      </c>
      <c r="H14" s="13">
        <f>G14/F14*100</f>
        <v>30.461538461538463</v>
      </c>
      <c r="I14" s="12">
        <v>86254</v>
      </c>
      <c r="J14" s="12">
        <f>F14-0</f>
        <v>130000</v>
      </c>
      <c r="K14" s="12">
        <v>86254</v>
      </c>
      <c r="L14" s="14">
        <v>0</v>
      </c>
      <c r="M14" s="15">
        <v>0</v>
      </c>
      <c r="N14" s="16">
        <v>2.61</v>
      </c>
      <c r="O14" s="16">
        <v>2.61</v>
      </c>
      <c r="P14" s="12">
        <f>J14/N14</f>
        <v>49808.429118773951</v>
      </c>
      <c r="Q14" s="17">
        <f>J14/N14/43560</f>
        <v>1.1434441946458667</v>
      </c>
    </row>
    <row r="15" spans="1:62" x14ac:dyDescent="0.25">
      <c r="J15" s="12">
        <f>SUM(J12:J14)</f>
        <v>394000</v>
      </c>
      <c r="N15" s="16">
        <f>SUM(N12:N14)</f>
        <v>7.1899999999999995</v>
      </c>
    </row>
    <row r="16" spans="1:62" x14ac:dyDescent="0.25">
      <c r="K16" s="12">
        <f>SUM(J15/N15)*2.5</f>
        <v>136995.82753824757</v>
      </c>
    </row>
    <row r="18" spans="1:17" x14ac:dyDescent="0.25">
      <c r="A18" s="10" t="s">
        <v>22</v>
      </c>
      <c r="B18" s="10" t="s">
        <v>23</v>
      </c>
      <c r="C18" s="11">
        <v>45133</v>
      </c>
      <c r="D18" s="12">
        <v>106000</v>
      </c>
      <c r="E18" s="10" t="s">
        <v>19</v>
      </c>
      <c r="F18" s="12">
        <v>106000</v>
      </c>
      <c r="G18" s="12">
        <v>40200</v>
      </c>
      <c r="H18" s="13">
        <f>G18/F18*100</f>
        <v>37.924528301886795</v>
      </c>
      <c r="I18" s="12">
        <v>98057</v>
      </c>
      <c r="J18" s="12">
        <f>F18-0</f>
        <v>106000</v>
      </c>
      <c r="K18" s="12">
        <v>91210</v>
      </c>
      <c r="L18" s="14">
        <v>0</v>
      </c>
      <c r="M18" s="15">
        <v>0</v>
      </c>
      <c r="N18" s="16">
        <v>3.03</v>
      </c>
      <c r="O18" s="16">
        <v>3.03</v>
      </c>
      <c r="P18" s="12">
        <f>J18/N18</f>
        <v>34983.498349834983</v>
      </c>
      <c r="Q18" s="17">
        <f>J18/N18/43560</f>
        <v>0.80311061409171214</v>
      </c>
    </row>
    <row r="19" spans="1:17" x14ac:dyDescent="0.25">
      <c r="A19" s="10" t="s">
        <v>26</v>
      </c>
      <c r="B19" s="10" t="s">
        <v>27</v>
      </c>
      <c r="C19" s="11">
        <v>45037</v>
      </c>
      <c r="D19" s="12">
        <v>125000</v>
      </c>
      <c r="E19" s="10" t="s">
        <v>19</v>
      </c>
      <c r="F19" s="12">
        <v>125000</v>
      </c>
      <c r="G19" s="12">
        <v>43100</v>
      </c>
      <c r="H19" s="13">
        <f>G19/F19*100</f>
        <v>34.479999999999997</v>
      </c>
      <c r="I19" s="12">
        <v>97670</v>
      </c>
      <c r="J19" s="12">
        <f>F19-0</f>
        <v>125000</v>
      </c>
      <c r="K19" s="12">
        <v>97670</v>
      </c>
      <c r="L19" s="14">
        <v>0</v>
      </c>
      <c r="M19" s="15">
        <v>0</v>
      </c>
      <c r="N19" s="16">
        <v>3.41</v>
      </c>
      <c r="O19" s="16">
        <v>3.41</v>
      </c>
      <c r="P19" s="12">
        <f>J19/N19</f>
        <v>36656.891495601172</v>
      </c>
      <c r="Q19" s="17">
        <f>J19/N19/43560</f>
        <v>0.84152643470158794</v>
      </c>
    </row>
    <row r="20" spans="1:17" x14ac:dyDescent="0.25">
      <c r="J20" s="12">
        <f>SUM(J18:J19)</f>
        <v>231000</v>
      </c>
      <c r="N20" s="16">
        <f>SUM(N18:N19)</f>
        <v>6.4399999999999995</v>
      </c>
    </row>
    <row r="21" spans="1:17" x14ac:dyDescent="0.25">
      <c r="K21" s="12">
        <f>SUM(J20/N20)*3</f>
        <v>107608.69565217392</v>
      </c>
    </row>
    <row r="23" spans="1:17" x14ac:dyDescent="0.25">
      <c r="A23" s="10" t="s">
        <v>35</v>
      </c>
      <c r="B23" s="10" t="s">
        <v>36</v>
      </c>
      <c r="C23" s="11">
        <v>45090</v>
      </c>
      <c r="D23" s="12">
        <v>280000</v>
      </c>
      <c r="E23" s="10" t="s">
        <v>19</v>
      </c>
      <c r="F23" s="12">
        <v>280000</v>
      </c>
      <c r="G23" s="12">
        <v>80000</v>
      </c>
      <c r="H23" s="13">
        <f>G23/F23*100</f>
        <v>28.571428571428569</v>
      </c>
      <c r="I23" s="12">
        <v>181400</v>
      </c>
      <c r="J23" s="12">
        <f>F23-0</f>
        <v>280000</v>
      </c>
      <c r="K23" s="12">
        <v>181400</v>
      </c>
      <c r="L23" s="14">
        <v>0</v>
      </c>
      <c r="M23" s="15">
        <v>0</v>
      </c>
      <c r="N23" s="16">
        <v>10</v>
      </c>
      <c r="O23" s="16">
        <v>10</v>
      </c>
      <c r="P23" s="12">
        <f>J23/N23</f>
        <v>28000</v>
      </c>
      <c r="Q23" s="17">
        <f>J23/N23/43560</f>
        <v>0.64279155188246095</v>
      </c>
    </row>
    <row r="24" spans="1:17" ht="15.75" thickBot="1" x14ac:dyDescent="0.3">
      <c r="A24" s="10" t="s">
        <v>24</v>
      </c>
      <c r="B24" s="10" t="s">
        <v>25</v>
      </c>
      <c r="C24" s="11">
        <v>45632</v>
      </c>
      <c r="D24" s="12">
        <v>2275000</v>
      </c>
      <c r="E24" s="10" t="s">
        <v>19</v>
      </c>
      <c r="F24" s="12">
        <v>2275000</v>
      </c>
      <c r="G24" s="12">
        <v>675900</v>
      </c>
      <c r="H24" s="13">
        <f>G24/F24*100</f>
        <v>29.709890109890107</v>
      </c>
      <c r="I24" s="12">
        <v>1473567</v>
      </c>
      <c r="J24" s="12">
        <f>F24-0</f>
        <v>2275000</v>
      </c>
      <c r="K24" s="12">
        <v>1473567</v>
      </c>
      <c r="L24" s="14">
        <v>0</v>
      </c>
      <c r="M24" s="15">
        <v>0</v>
      </c>
      <c r="N24" s="16">
        <v>129.99</v>
      </c>
      <c r="O24" s="16">
        <v>129.99</v>
      </c>
      <c r="P24" s="12">
        <f>J24/N24</f>
        <v>17501.346257404413</v>
      </c>
      <c r="Q24" s="17">
        <f>J24/N24/43560</f>
        <v>0.40177562574390296</v>
      </c>
    </row>
    <row r="25" spans="1:17" ht="15.75" thickTop="1" x14ac:dyDescent="0.25">
      <c r="A25" s="18"/>
      <c r="B25" s="18"/>
      <c r="C25" s="19" t="s">
        <v>37</v>
      </c>
      <c r="D25" s="20">
        <f>+SUM(D2:D24)</f>
        <v>3574000</v>
      </c>
      <c r="E25" s="18"/>
      <c r="F25" s="20">
        <f>+SUM(F2:F24)</f>
        <v>3574000</v>
      </c>
      <c r="G25" s="20">
        <f>+SUM(G2:G24)</f>
        <v>1085600</v>
      </c>
      <c r="H25" s="21"/>
      <c r="I25" s="20">
        <f>+SUM(I2:I24)</f>
        <v>2417894</v>
      </c>
      <c r="J25" s="20">
        <f>+SUM(J2:J24)</f>
        <v>4593000</v>
      </c>
      <c r="K25" s="20">
        <f>+SUM(K2:K24)</f>
        <v>2774405.5231904215</v>
      </c>
      <c r="L25" s="22">
        <f>+SUM(L2:L24)</f>
        <v>0</v>
      </c>
      <c r="M25" s="23"/>
      <c r="N25" s="24">
        <f>+SUM(N2:N24)</f>
        <v>182.47000000000003</v>
      </c>
      <c r="O25" s="24">
        <f>+SUM(O2:O24)</f>
        <v>161.23000000000002</v>
      </c>
      <c r="P25" s="20"/>
      <c r="Q25" s="25"/>
    </row>
    <row r="26" spans="1:17" x14ac:dyDescent="0.25">
      <c r="A26" s="26"/>
      <c r="B26" s="26"/>
      <c r="C26" s="27"/>
      <c r="D26" s="28"/>
      <c r="E26" s="26"/>
      <c r="F26" s="28"/>
      <c r="G26" s="28" t="s">
        <v>38</v>
      </c>
      <c r="H26" s="29">
        <f>G25/F25*100</f>
        <v>30.374930050363737</v>
      </c>
      <c r="I26" s="28"/>
      <c r="J26" s="28"/>
      <c r="K26" s="28" t="s">
        <v>39</v>
      </c>
      <c r="L26" s="30"/>
      <c r="M26" s="31"/>
      <c r="N26" s="32" t="s">
        <v>39</v>
      </c>
      <c r="O26" s="32"/>
      <c r="P26" s="28" t="s">
        <v>39</v>
      </c>
      <c r="Q26" s="33"/>
    </row>
    <row r="27" spans="1:17" x14ac:dyDescent="0.25">
      <c r="A27" s="34"/>
      <c r="B27" s="34"/>
      <c r="C27" s="35"/>
      <c r="D27" s="36"/>
      <c r="E27" s="34"/>
      <c r="F27" s="36"/>
      <c r="G27" s="36" t="s">
        <v>40</v>
      </c>
      <c r="H27" s="37">
        <f>STDEV(H2:H24)</f>
        <v>4.9064403216891277</v>
      </c>
      <c r="I27" s="36"/>
      <c r="J27" s="36"/>
      <c r="K27" s="36" t="s">
        <v>41</v>
      </c>
      <c r="L27" s="38" t="e">
        <f>J25/L25</f>
        <v>#DIV/0!</v>
      </c>
      <c r="M27" s="39"/>
      <c r="N27" s="40" t="s">
        <v>42</v>
      </c>
      <c r="O27" s="40">
        <f>J25/N25</f>
        <v>25171.261029210276</v>
      </c>
      <c r="P27" s="36" t="s">
        <v>43</v>
      </c>
      <c r="Q27" s="41">
        <f>J25/N25/43560</f>
        <v>0.57785264070730658</v>
      </c>
    </row>
    <row r="34" spans="2:15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 x14ac:dyDescent="0.25">
      <c r="B35"/>
      <c r="C35"/>
      <c r="D35"/>
      <c r="E35"/>
      <c r="F35"/>
      <c r="G35">
        <v>2025</v>
      </c>
      <c r="H35" t="s">
        <v>44</v>
      </c>
      <c r="I35">
        <v>2026</v>
      </c>
      <c r="J35"/>
      <c r="K35" t="s">
        <v>45</v>
      </c>
      <c r="L35"/>
      <c r="M35"/>
      <c r="N35"/>
      <c r="O35"/>
    </row>
    <row r="36" spans="2:15" x14ac:dyDescent="0.25">
      <c r="B36"/>
      <c r="C36"/>
      <c r="D36"/>
      <c r="E36"/>
      <c r="F36"/>
      <c r="G36" s="42">
        <v>68125</v>
      </c>
      <c r="H36">
        <v>1</v>
      </c>
      <c r="I36" s="42">
        <v>75000</v>
      </c>
      <c r="J36" s="43">
        <f>SUM(I36/H36)</f>
        <v>75000</v>
      </c>
      <c r="K36" s="44">
        <f>+SUM1-(G36/I36-1)</f>
        <v>9.1666666666666674E-2</v>
      </c>
      <c r="L36"/>
      <c r="M36"/>
      <c r="N36"/>
      <c r="O36"/>
    </row>
    <row r="37" spans="2:15" x14ac:dyDescent="0.25">
      <c r="B37"/>
      <c r="C37"/>
      <c r="D37"/>
      <c r="E37"/>
      <c r="F37"/>
      <c r="G37" s="42">
        <v>73700</v>
      </c>
      <c r="H37">
        <v>1.5</v>
      </c>
      <c r="I37" s="42">
        <v>81000</v>
      </c>
      <c r="J37" s="43">
        <f t="shared" ref="J37:J51" si="0">SUM(I37/H37)</f>
        <v>54000</v>
      </c>
      <c r="K37" s="44">
        <f t="shared" ref="K37:K51" si="1">+SUM2-(G37/I37-1)</f>
        <v>9.0123456790123457E-2</v>
      </c>
      <c r="L37"/>
      <c r="M37"/>
      <c r="N37"/>
      <c r="O37"/>
    </row>
    <row r="38" spans="2:15" x14ac:dyDescent="0.25">
      <c r="B38"/>
      <c r="C38"/>
      <c r="D38"/>
      <c r="E38"/>
      <c r="F38"/>
      <c r="G38" s="42">
        <v>79000</v>
      </c>
      <c r="H38">
        <v>2</v>
      </c>
      <c r="I38" s="42">
        <v>86500</v>
      </c>
      <c r="J38" s="43">
        <f t="shared" si="0"/>
        <v>43250</v>
      </c>
      <c r="K38" s="44">
        <f t="shared" si="1"/>
        <v>8.6705202312138741E-2</v>
      </c>
      <c r="L38"/>
      <c r="M38"/>
      <c r="N38"/>
      <c r="O38"/>
    </row>
    <row r="39" spans="2:15" x14ac:dyDescent="0.25">
      <c r="B39"/>
      <c r="C39"/>
      <c r="D39"/>
      <c r="E39"/>
      <c r="F39"/>
      <c r="G39" s="42">
        <v>85000</v>
      </c>
      <c r="H39">
        <v>2.5</v>
      </c>
      <c r="I39" s="42">
        <v>93000</v>
      </c>
      <c r="J39" s="43">
        <f>SUM(I39/H39)</f>
        <v>37200</v>
      </c>
      <c r="K39" s="44">
        <f t="shared" si="1"/>
        <v>8.6021505376344121E-2</v>
      </c>
      <c r="L39"/>
      <c r="M39"/>
      <c r="N39"/>
      <c r="O39"/>
    </row>
    <row r="40" spans="2:15" x14ac:dyDescent="0.25">
      <c r="B40"/>
      <c r="C40"/>
      <c r="D40"/>
      <c r="E40"/>
      <c r="F40"/>
      <c r="G40" s="42">
        <v>90700</v>
      </c>
      <c r="H40">
        <v>3</v>
      </c>
      <c r="I40" s="42">
        <v>100000</v>
      </c>
      <c r="J40" s="43">
        <f t="shared" si="0"/>
        <v>33333.333333333336</v>
      </c>
      <c r="K40" s="44">
        <f t="shared" si="1"/>
        <v>9.2999999999999972E-2</v>
      </c>
      <c r="L40"/>
      <c r="M40"/>
      <c r="N40"/>
      <c r="O40"/>
    </row>
    <row r="41" spans="2:15" x14ac:dyDescent="0.25">
      <c r="B41"/>
      <c r="C41"/>
      <c r="D41"/>
      <c r="E41"/>
      <c r="F41"/>
      <c r="G41" s="42">
        <v>107700</v>
      </c>
      <c r="H41">
        <v>4</v>
      </c>
      <c r="I41" s="42">
        <v>118000</v>
      </c>
      <c r="J41" s="43">
        <f t="shared" si="0"/>
        <v>29500</v>
      </c>
      <c r="K41" s="44">
        <f t="shared" si="1"/>
        <v>8.7288135593220351E-2</v>
      </c>
      <c r="L41"/>
      <c r="M41"/>
      <c r="N41"/>
      <c r="O41"/>
    </row>
    <row r="42" spans="2:15" x14ac:dyDescent="0.25">
      <c r="B42"/>
      <c r="C42"/>
      <c r="D42"/>
      <c r="E42"/>
      <c r="F42"/>
      <c r="G42" s="42">
        <v>124700</v>
      </c>
      <c r="H42">
        <v>5</v>
      </c>
      <c r="I42" s="42">
        <v>137000</v>
      </c>
      <c r="J42" s="43">
        <f t="shared" si="0"/>
        <v>27400</v>
      </c>
      <c r="K42" s="44">
        <f t="shared" si="1"/>
        <v>8.9781021897810231E-2</v>
      </c>
      <c r="L42"/>
      <c r="M42"/>
      <c r="N42"/>
      <c r="O42"/>
    </row>
    <row r="43" spans="2:15" x14ac:dyDescent="0.25">
      <c r="B43"/>
      <c r="C43"/>
      <c r="D43"/>
      <c r="E43"/>
      <c r="F43"/>
      <c r="G43" s="42">
        <v>147300</v>
      </c>
      <c r="H43">
        <v>7</v>
      </c>
      <c r="I43" s="42">
        <v>161000</v>
      </c>
      <c r="J43" s="43">
        <f t="shared" si="0"/>
        <v>23000</v>
      </c>
      <c r="K43" s="44">
        <f t="shared" si="1"/>
        <v>8.509316770186337E-2</v>
      </c>
      <c r="L43"/>
      <c r="M43"/>
      <c r="N43"/>
      <c r="O43"/>
    </row>
    <row r="44" spans="2:15" x14ac:dyDescent="0.25">
      <c r="B44"/>
      <c r="C44"/>
      <c r="D44"/>
      <c r="E44"/>
      <c r="F44"/>
      <c r="G44" s="42">
        <v>181400</v>
      </c>
      <c r="H44">
        <v>10</v>
      </c>
      <c r="I44" s="42">
        <v>198500</v>
      </c>
      <c r="J44" s="43">
        <f t="shared" si="0"/>
        <v>19850</v>
      </c>
      <c r="K44" s="44">
        <f t="shared" si="1"/>
        <v>8.6146095717884119E-2</v>
      </c>
      <c r="L44"/>
      <c r="M44"/>
      <c r="N44"/>
      <c r="O44"/>
    </row>
    <row r="45" spans="2:15" x14ac:dyDescent="0.25">
      <c r="B45"/>
      <c r="C45"/>
      <c r="D45"/>
      <c r="E45"/>
      <c r="F45"/>
      <c r="G45" s="42">
        <v>221000</v>
      </c>
      <c r="H45">
        <v>15</v>
      </c>
      <c r="I45" s="42">
        <v>242000</v>
      </c>
      <c r="J45" s="43">
        <f t="shared" si="0"/>
        <v>16133.333333333334</v>
      </c>
      <c r="K45" s="44">
        <f t="shared" si="1"/>
        <v>8.6776859504132275E-2</v>
      </c>
      <c r="L45"/>
      <c r="M45"/>
      <c r="N45"/>
      <c r="O45"/>
    </row>
    <row r="46" spans="2:15" x14ac:dyDescent="0.25">
      <c r="B46" t="s">
        <v>46</v>
      </c>
      <c r="C46"/>
      <c r="D46"/>
      <c r="E46"/>
      <c r="F46"/>
      <c r="G46" s="42">
        <v>225000</v>
      </c>
      <c r="H46">
        <v>20</v>
      </c>
      <c r="I46" s="42">
        <v>270000</v>
      </c>
      <c r="J46" s="43">
        <f t="shared" si="0"/>
        <v>13500</v>
      </c>
      <c r="K46" s="44">
        <f t="shared" si="1"/>
        <v>0.16666666666666663</v>
      </c>
      <c r="L46"/>
      <c r="M46"/>
      <c r="N46"/>
      <c r="O46"/>
    </row>
    <row r="47" spans="2:15" x14ac:dyDescent="0.25">
      <c r="B47"/>
      <c r="C47"/>
      <c r="D47"/>
      <c r="E47"/>
      <c r="F47"/>
      <c r="G47" s="42">
        <v>294700</v>
      </c>
      <c r="H47">
        <v>25</v>
      </c>
      <c r="I47" s="42">
        <v>324000</v>
      </c>
      <c r="J47" s="43">
        <f t="shared" si="0"/>
        <v>12960</v>
      </c>
      <c r="K47" s="44">
        <f t="shared" si="1"/>
        <v>9.0432098765432123E-2</v>
      </c>
      <c r="L47"/>
      <c r="M47"/>
      <c r="N47"/>
      <c r="O47"/>
    </row>
    <row r="48" spans="2:15" x14ac:dyDescent="0.25">
      <c r="B48"/>
      <c r="C48"/>
      <c r="D48"/>
      <c r="E48"/>
      <c r="F48"/>
      <c r="G48" s="42">
        <v>351400</v>
      </c>
      <c r="H48">
        <v>30</v>
      </c>
      <c r="I48" s="42">
        <v>385000</v>
      </c>
      <c r="J48" s="43">
        <f t="shared" si="0"/>
        <v>12833.333333333334</v>
      </c>
      <c r="K48" s="44">
        <f t="shared" si="1"/>
        <v>8.727272727272728E-2</v>
      </c>
      <c r="L48"/>
      <c r="M48"/>
      <c r="N48"/>
      <c r="O48"/>
    </row>
    <row r="49" spans="2:15" x14ac:dyDescent="0.25">
      <c r="B49"/>
      <c r="C49"/>
      <c r="D49"/>
      <c r="E49"/>
      <c r="F49"/>
      <c r="G49" s="42">
        <v>453400</v>
      </c>
      <c r="H49">
        <v>40</v>
      </c>
      <c r="I49" s="42">
        <v>497000</v>
      </c>
      <c r="J49" s="43">
        <f t="shared" si="0"/>
        <v>12425</v>
      </c>
      <c r="K49" s="44">
        <f t="shared" si="1"/>
        <v>8.7726358148893402E-2</v>
      </c>
      <c r="L49"/>
      <c r="M49"/>
      <c r="N49"/>
      <c r="O49"/>
    </row>
    <row r="50" spans="2:15" x14ac:dyDescent="0.25">
      <c r="B50"/>
      <c r="C50"/>
      <c r="D50"/>
      <c r="E50"/>
      <c r="F50"/>
      <c r="G50" s="42">
        <v>566800</v>
      </c>
      <c r="H50">
        <v>50</v>
      </c>
      <c r="I50" s="42">
        <v>620000</v>
      </c>
      <c r="J50" s="43">
        <f t="shared" si="0"/>
        <v>12400</v>
      </c>
      <c r="K50" s="44">
        <f t="shared" si="1"/>
        <v>8.5806451612903234E-2</v>
      </c>
      <c r="L50"/>
      <c r="M50"/>
      <c r="N50"/>
      <c r="O50"/>
    </row>
    <row r="51" spans="2:15" x14ac:dyDescent="0.25">
      <c r="B51"/>
      <c r="C51"/>
      <c r="D51"/>
      <c r="E51"/>
      <c r="F51"/>
      <c r="G51" s="42">
        <v>1133600</v>
      </c>
      <c r="H51">
        <v>100</v>
      </c>
      <c r="I51" s="42">
        <v>1240000</v>
      </c>
      <c r="J51" s="43">
        <f t="shared" si="0"/>
        <v>12400</v>
      </c>
      <c r="K51" s="44">
        <f t="shared" si="1"/>
        <v>8.5806451612903234E-2</v>
      </c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</sheetData>
  <sortState xmlns:xlrd2="http://schemas.microsoft.com/office/spreadsheetml/2017/richdata2" ref="A2:Q24">
    <sortCondition ref="N2:N24"/>
  </sortState>
  <conditionalFormatting sqref="A2:Q2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&amp;C2025 RURAL RES LAND STUDY VACANT ONLY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DDE8-8DFF-4C04-8F01-AB0D5ABFCC7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2025-12-02T15:58:11Z</dcterms:created>
  <dcterms:modified xsi:type="dcterms:W3CDTF">2025-12-03T15:40:55Z</dcterms:modified>
</cp:coreProperties>
</file>