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5D9B12F1-8F67-4C07-9A1E-E1E078CCFE64}" xr6:coauthVersionLast="47" xr6:coauthVersionMax="47" xr10:uidLastSave="{00000000-0000-0000-0000-000000000000}"/>
  <bookViews>
    <workbookView xWindow="25080" yWindow="-120" windowWidth="25440" windowHeight="15270" xr2:uid="{D8FBE21D-650C-4405-96B4-8789D9175273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G2" i="2"/>
  <c r="I2" i="2"/>
  <c r="O2" i="2" s="1"/>
  <c r="G3" i="2"/>
  <c r="I3" i="2"/>
  <c r="O3" i="2" s="1"/>
  <c r="G4" i="2"/>
  <c r="I4" i="2"/>
  <c r="Q4" i="2" s="1"/>
  <c r="O4" i="2"/>
  <c r="P4" i="2"/>
  <c r="G5" i="2"/>
  <c r="I5" i="2"/>
  <c r="P5" i="2" s="1"/>
  <c r="G6" i="2"/>
  <c r="I6" i="2"/>
  <c r="P6" i="2" s="1"/>
  <c r="G13" i="2"/>
  <c r="I13" i="2"/>
  <c r="O13" i="2" s="1"/>
  <c r="G14" i="2"/>
  <c r="I14" i="2"/>
  <c r="P14" i="2" s="1"/>
  <c r="G15" i="2"/>
  <c r="I15" i="2"/>
  <c r="O15" i="2" s="1"/>
  <c r="G16" i="2"/>
  <c r="I16" i="2"/>
  <c r="O16" i="2" s="1"/>
  <c r="P16" i="2"/>
  <c r="G17" i="2"/>
  <c r="I17" i="2"/>
  <c r="O17" i="2" s="1"/>
  <c r="G18" i="2"/>
  <c r="I18" i="2"/>
  <c r="O18" i="2" s="1"/>
  <c r="G19" i="2"/>
  <c r="I19" i="2"/>
  <c r="O19" i="2" s="1"/>
  <c r="G20" i="2"/>
  <c r="I20" i="2"/>
  <c r="P20" i="2" s="1"/>
  <c r="G21" i="2"/>
  <c r="I21" i="2"/>
  <c r="O21" i="2" s="1"/>
  <c r="G22" i="2"/>
  <c r="I22" i="2"/>
  <c r="O22" i="2" s="1"/>
  <c r="G23" i="2"/>
  <c r="I23" i="2"/>
  <c r="O23" i="2" s="1"/>
  <c r="G24" i="2"/>
  <c r="I24" i="2"/>
  <c r="P24" i="2" s="1"/>
  <c r="O5" i="2" l="1"/>
  <c r="Q16" i="2"/>
  <c r="O24" i="2"/>
  <c r="Q22" i="2"/>
  <c r="P22" i="2"/>
  <c r="Q14" i="2"/>
  <c r="O14" i="2"/>
  <c r="O20" i="2"/>
  <c r="I7" i="2"/>
  <c r="J8" i="2" s="1"/>
  <c r="Q5" i="2"/>
  <c r="Q17" i="2"/>
  <c r="I25" i="2"/>
  <c r="O6" i="2"/>
  <c r="Q2" i="2"/>
  <c r="Q6" i="2"/>
  <c r="Q18" i="2"/>
  <c r="Q13" i="2"/>
  <c r="P2" i="2"/>
  <c r="P18" i="2"/>
  <c r="P13" i="2"/>
  <c r="P19" i="2"/>
  <c r="P17" i="2"/>
  <c r="Q21" i="2"/>
  <c r="P21" i="2"/>
  <c r="Q20" i="2"/>
  <c r="Q15" i="2"/>
  <c r="Q24" i="2"/>
  <c r="P15" i="2"/>
  <c r="Q19" i="2"/>
  <c r="Q23" i="2"/>
  <c r="P23" i="2"/>
  <c r="Q3" i="2"/>
  <c r="P3" i="2"/>
</calcChain>
</file>

<file path=xl/sharedStrings.xml><?xml version="1.0" encoding="utf-8"?>
<sst xmlns="http://schemas.openxmlformats.org/spreadsheetml/2006/main" count="56" uniqueCount="54">
  <si>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</si>
  <si>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</si>
  <si>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</si>
  <si>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</si>
  <si>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</si>
  <si>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</si>
  <si>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</si>
  <si>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</si>
  <si>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</si>
  <si>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</si>
  <si>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</si>
  <si>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</si>
  <si>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</si>
  <si>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</si>
  <si>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</si>
  <si>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</si>
  <si>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</si>
  <si>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</si>
  <si>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41-11-31-226-019</t>
  </si>
  <si>
    <t>5500 SETTLERS GROVE RD NE</t>
  </si>
  <si>
    <t>41-11-31-226-025</t>
  </si>
  <si>
    <t>5362 SETTLERS GROVE RD NE</t>
  </si>
  <si>
    <t>41-11-31-226-033</t>
  </si>
  <si>
    <t>5493 SETTLERS GROVE RD NE</t>
  </si>
  <si>
    <t>41-11-31-226-036</t>
  </si>
  <si>
    <t>4139 SETTLERS RIDGE RD NE</t>
  </si>
  <si>
    <t>41-11-31-226-041</t>
  </si>
  <si>
    <t>4251 SETTLERS RIDGE RD NE</t>
  </si>
  <si>
    <t>41-11-32-102-006</t>
  </si>
  <si>
    <t>4338 TRAIL EAST DR NE</t>
  </si>
  <si>
    <t>41-11-32-102-013</t>
  </si>
  <si>
    <t>4228 TRAIL EAST DR NE</t>
  </si>
  <si>
    <t>41-11-32-102-016</t>
  </si>
  <si>
    <t>4227 TRAIL EAST DR NE</t>
  </si>
  <si>
    <t>41-11-32-102-017</t>
  </si>
  <si>
    <t>4243 TRAIL EAST DR NE</t>
  </si>
  <si>
    <t>41-11-32-102-020</t>
  </si>
  <si>
    <t>4373 TRAIL EAST DR NE</t>
  </si>
  <si>
    <t>41-11-32-152-003</t>
  </si>
  <si>
    <t>5699 CANNON HILLS DR NE</t>
  </si>
  <si>
    <t>41-11-32-152-007</t>
  </si>
  <si>
    <t>5797 CANNON HILLS DR NE</t>
  </si>
  <si>
    <t>41-11-32-152-021</t>
  </si>
  <si>
    <t>5858 CANNON HILLS DR NE</t>
  </si>
  <si>
    <t>41-11-32-152-027</t>
  </si>
  <si>
    <t>5726 CANNON HILLS DR NE</t>
  </si>
  <si>
    <t>41-11-32-152-030</t>
  </si>
  <si>
    <t>5634 CANNON HILLS DR NE</t>
  </si>
  <si>
    <t>41-11-32-153-005</t>
  </si>
  <si>
    <t>5758 PETTIS COURT NE</t>
  </si>
  <si>
    <t>2025 USED $1150</t>
  </si>
  <si>
    <t>2026 NO CHANGE</t>
  </si>
  <si>
    <t>2025 USED $150000</t>
  </si>
  <si>
    <t>2026 USE $180000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</si>
</sst>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</numFmts>
  <fonts count="3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8A9F-36A6-43E9-B176-60CED717785C}">
  <dimension ref="A1:BJ29"/>
  <sheetViews>
    <sheetView tabSelected="1" workbookViewId="0">
      <selection activeCell="J29" sqref="J29"/>
    </sheetView>
  </sheetViews>
  <sheetFormatPr defaultRowHeight="15" x14ac:dyDescent="0.25"/>
  <cols>
    <col min="1" max="1" width="13.140625" style="1" bestFit="1" customWidth="1"/>
    <col min="2" max="2" width="20.5703125" style="1" bestFit="1" customWidth="1"/>
    <col min="3" max="3" width="7.28515625" style="2" bestFit="1" customWidth="1"/>
    <col min="4" max="5" width="10" style="3" bestFit="1" customWidth="1"/>
    <col min="6" max="6" width="8.85546875" style="3" customWidth="1"/>
    <col min="7" max="7" width="7.85546875" style="4" customWidth="1"/>
    <col min="8" max="8" width="10.28515625" style="3" bestFit="1" customWidth="1"/>
    <col min="9" max="9" width="11.7109375" style="3" customWidth="1"/>
    <col min="10" max="10" width="11" style="3" bestFit="1" customWidth="1"/>
    <col min="11" max="11" width="7" style="5" customWidth="1"/>
    <col min="12" max="12" width="6.7109375" style="6" customWidth="1"/>
    <col min="13" max="13" width="7" style="7" customWidth="1"/>
    <col min="14" max="14" width="7.5703125" style="7" customWidth="1"/>
    <col min="15" max="15" width="7.85546875" style="3" customWidth="1"/>
    <col min="16" max="16" width="9.7109375" style="3" customWidth="1"/>
    <col min="17" max="17" width="6.7109375" style="8" customWidth="1"/>
    <col min="18" max="18" width="7" style="7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12.140625" bestFit="1" customWidth="1"/>
    <col min="23" max="23" width="5.28515625" bestFit="1" customWidth="1"/>
    <col min="24" max="24" width="5" bestFit="1" customWidth="1"/>
    <col min="25" max="25" width="11.140625" bestFit="1" customWidth="1"/>
    <col min="26" max="26" width="7.42578125" bestFit="1" customWidth="1"/>
    <col min="27" max="27" width="4.5703125" bestFit="1" customWidth="1"/>
    <col min="28" max="28" width="11.85546875" bestFit="1" customWidth="1"/>
    <col min="29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17" customFormat="1" ht="35.25" customHeight="1" x14ac:dyDescent="0.25">
      <c r="A1" s="9" t="s">
        <v>0</v>
      </c>
      <c r="B1" s="9" t="s">
        <v>1</v>
      </c>
      <c r="C1" s="10" t="s">
        <v>2</v>
      </c>
      <c r="D1" s="11" t="s">
        <v>3</v>
      </c>
      <c r="E1" s="11" t="s">
        <v>4</v>
      </c>
      <c r="F1" s="11" t="s">
        <v>5</v>
      </c>
      <c r="G1" s="12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4" t="s">
        <v>11</v>
      </c>
      <c r="M1" s="15" t="s">
        <v>12</v>
      </c>
      <c r="N1" s="15" t="s">
        <v>13</v>
      </c>
      <c r="O1" s="11" t="s">
        <v>14</v>
      </c>
      <c r="P1" s="11" t="s">
        <v>15</v>
      </c>
      <c r="Q1" s="16" t="s">
        <v>16</v>
      </c>
      <c r="R1" s="15" t="s">
        <v>17</v>
      </c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</row>
    <row r="2" spans="1:62" x14ac:dyDescent="0.25">
      <c r="A2" s="1" t="s">
        <v>18</v>
      </c>
      <c r="B2" s="1" t="s">
        <v>19</v>
      </c>
      <c r="C2" s="2">
        <v>45028</v>
      </c>
      <c r="D2" s="3">
        <v>630000</v>
      </c>
      <c r="E2" s="3">
        <v>630000</v>
      </c>
      <c r="F2" s="3">
        <v>246500</v>
      </c>
      <c r="G2" s="4">
        <f>F2/E2*100</f>
        <v>39.126984126984127</v>
      </c>
      <c r="H2" s="3">
        <v>659211</v>
      </c>
      <c r="I2" s="3">
        <f>E2-506261</f>
        <v>123739</v>
      </c>
      <c r="J2" s="3">
        <v>152950</v>
      </c>
      <c r="K2" s="5">
        <v>133</v>
      </c>
      <c r="L2" s="6">
        <v>250</v>
      </c>
      <c r="M2" s="7">
        <v>0.82399999999999995</v>
      </c>
      <c r="N2" s="7">
        <v>0.82399999999999995</v>
      </c>
      <c r="O2" s="3">
        <f>I2/K2</f>
        <v>930.36842105263156</v>
      </c>
      <c r="P2" s="3">
        <f>I2/M2</f>
        <v>150168.68932038837</v>
      </c>
      <c r="Q2" s="8">
        <f>I2/M2/43560</f>
        <v>3.4473987447288423</v>
      </c>
      <c r="R2" s="7">
        <v>112</v>
      </c>
    </row>
    <row r="3" spans="1:62" x14ac:dyDescent="0.25">
      <c r="A3" s="1" t="s">
        <v>20</v>
      </c>
      <c r="B3" s="1" t="s">
        <v>21</v>
      </c>
      <c r="C3" s="2">
        <v>45933</v>
      </c>
      <c r="D3" s="3">
        <v>830000</v>
      </c>
      <c r="E3" s="3">
        <v>830000</v>
      </c>
      <c r="F3" s="3">
        <v>339600</v>
      </c>
      <c r="G3" s="4">
        <f>F3/E3*100</f>
        <v>40.915662650602407</v>
      </c>
      <c r="H3" s="3">
        <v>777871</v>
      </c>
      <c r="I3" s="3">
        <f>E3-636421</f>
        <v>193579</v>
      </c>
      <c r="J3" s="3">
        <v>141450</v>
      </c>
      <c r="K3" s="5">
        <v>123</v>
      </c>
      <c r="L3" s="6">
        <v>245</v>
      </c>
      <c r="M3" s="7">
        <v>0.74</v>
      </c>
      <c r="N3" s="7">
        <v>0.74</v>
      </c>
      <c r="O3" s="3">
        <f>I3/K3</f>
        <v>1573.8130081300812</v>
      </c>
      <c r="P3" s="3">
        <f>I3/M3</f>
        <v>261593.24324324325</v>
      </c>
      <c r="Q3" s="8">
        <f>I3/M3/43560</f>
        <v>6.005354528081801</v>
      </c>
      <c r="R3" s="7">
        <v>106</v>
      </c>
    </row>
    <row r="4" spans="1:62" x14ac:dyDescent="0.25">
      <c r="A4" s="1" t="s">
        <v>22</v>
      </c>
      <c r="B4" s="1" t="s">
        <v>23</v>
      </c>
      <c r="C4" s="2">
        <v>45869</v>
      </c>
      <c r="D4" s="3">
        <v>825000</v>
      </c>
      <c r="E4" s="3">
        <v>825000</v>
      </c>
      <c r="F4" s="3">
        <v>380500</v>
      </c>
      <c r="G4" s="4">
        <f>F4/E4*100</f>
        <v>46.121212121212118</v>
      </c>
      <c r="H4" s="3">
        <v>839496</v>
      </c>
      <c r="I4" s="3">
        <f>E4-669296</f>
        <v>155704</v>
      </c>
      <c r="J4" s="3">
        <v>170200</v>
      </c>
      <c r="K4" s="5">
        <v>148</v>
      </c>
      <c r="L4" s="6">
        <v>180</v>
      </c>
      <c r="M4" s="7">
        <v>0.56000000000000005</v>
      </c>
      <c r="N4" s="7">
        <v>0.56000000000000005</v>
      </c>
      <c r="O4" s="3">
        <f>I4/K4</f>
        <v>1052.0540540540539</v>
      </c>
      <c r="P4" s="3">
        <f>I4/M4</f>
        <v>278042.8571428571</v>
      </c>
      <c r="Q4" s="8">
        <f>I4/M4/43560</f>
        <v>6.3829857011675184</v>
      </c>
      <c r="R4" s="7">
        <v>173</v>
      </c>
    </row>
    <row r="5" spans="1:62" x14ac:dyDescent="0.25">
      <c r="A5" s="1" t="s">
        <v>24</v>
      </c>
      <c r="B5" s="1" t="s">
        <v>25</v>
      </c>
      <c r="C5" s="2">
        <v>45142</v>
      </c>
      <c r="D5" s="3">
        <v>730000</v>
      </c>
      <c r="E5" s="3">
        <v>730000</v>
      </c>
      <c r="F5" s="3">
        <v>300000</v>
      </c>
      <c r="G5" s="4">
        <f>F5/E5*100</f>
        <v>41.095890410958901</v>
      </c>
      <c r="H5" s="3">
        <v>754160</v>
      </c>
      <c r="I5" s="3">
        <f>E5-602360</f>
        <v>127640</v>
      </c>
      <c r="J5" s="3">
        <v>151800</v>
      </c>
      <c r="K5" s="5">
        <v>132</v>
      </c>
      <c r="L5" s="6">
        <v>225</v>
      </c>
      <c r="M5" s="7">
        <v>0.73599999999999999</v>
      </c>
      <c r="N5" s="7">
        <v>0.73599999999999999</v>
      </c>
      <c r="O5" s="3">
        <f>I5/K5</f>
        <v>966.969696969697</v>
      </c>
      <c r="P5" s="3">
        <f>I5/M5</f>
        <v>173423.91304347827</v>
      </c>
      <c r="Q5" s="8">
        <f>I5/M5/43560</f>
        <v>3.9812652213837989</v>
      </c>
      <c r="R5" s="7">
        <v>111</v>
      </c>
    </row>
    <row r="6" spans="1:62" x14ac:dyDescent="0.25">
      <c r="A6" s="1" t="s">
        <v>26</v>
      </c>
      <c r="B6" s="1" t="s">
        <v>27</v>
      </c>
      <c r="C6" s="2">
        <v>45453</v>
      </c>
      <c r="D6" s="3">
        <v>734576</v>
      </c>
      <c r="E6" s="3">
        <v>734576</v>
      </c>
      <c r="F6" s="3">
        <v>294800</v>
      </c>
      <c r="G6" s="4">
        <f>F6/E6*100</f>
        <v>40.131994511119338</v>
      </c>
      <c r="H6" s="3">
        <v>662782</v>
      </c>
      <c r="I6" s="3">
        <f>E6-509257</f>
        <v>225319</v>
      </c>
      <c r="J6" s="3">
        <v>153525</v>
      </c>
      <c r="K6" s="5">
        <v>178</v>
      </c>
      <c r="L6" s="6">
        <v>150</v>
      </c>
      <c r="M6" s="7">
        <v>0.628</v>
      </c>
      <c r="N6" s="7">
        <v>0.628</v>
      </c>
      <c r="O6" s="3">
        <f>I6/K6</f>
        <v>1265.8370786516855</v>
      </c>
      <c r="P6" s="3">
        <f>I6/M6</f>
        <v>358788.21656050958</v>
      </c>
      <c r="Q6" s="8">
        <f>I6/M6/43560</f>
        <v>8.2366440900025157</v>
      </c>
      <c r="R6" s="7">
        <v>169</v>
      </c>
    </row>
    <row r="7" spans="1:62" x14ac:dyDescent="0.25">
      <c r="I7" s="3">
        <f>SUM(I2:I6)</f>
        <v>825981</v>
      </c>
      <c r="K7" s="5">
        <f>SUM(K2:K6)</f>
        <v>714</v>
      </c>
    </row>
    <row r="8" spans="1:62" x14ac:dyDescent="0.25">
      <c r="J8" s="3">
        <f>SUM(I7/K7)</f>
        <v>1156.8361344537816</v>
      </c>
    </row>
    <row r="10" spans="1:62" x14ac:dyDescent="0.25">
      <c r="I10" s="3" t="s">
        <v>50</v>
      </c>
    </row>
    <row r="11" spans="1:62" x14ac:dyDescent="0.25">
      <c r="I11" s="3" t="s">
        <v>51</v>
      </c>
    </row>
    <row r="13" spans="1:62" x14ac:dyDescent="0.25">
      <c r="A13" s="1" t="s">
        <v>28</v>
      </c>
      <c r="B13" s="1" t="s">
        <v>29</v>
      </c>
      <c r="C13" s="2">
        <v>45085</v>
      </c>
      <c r="D13" s="3">
        <v>625000</v>
      </c>
      <c r="E13" s="3">
        <v>625000</v>
      </c>
      <c r="F13" s="3">
        <v>251000</v>
      </c>
      <c r="G13" s="4">
        <f>F13/E13*100</f>
        <v>40.160000000000004</v>
      </c>
      <c r="H13" s="3">
        <v>603590</v>
      </c>
      <c r="I13" s="3">
        <f>E13-453590</f>
        <v>171410</v>
      </c>
      <c r="J13" s="3">
        <v>150000</v>
      </c>
      <c r="K13" s="5">
        <v>0</v>
      </c>
      <c r="L13" s="6">
        <v>0</v>
      </c>
      <c r="M13" s="7">
        <v>1</v>
      </c>
      <c r="N13" s="7">
        <v>0</v>
      </c>
      <c r="O13" s="3" t="e">
        <f>I13/K13</f>
        <v>#DIV/0!</v>
      </c>
      <c r="P13" s="3">
        <f>I13/M13</f>
        <v>171410</v>
      </c>
      <c r="Q13" s="8">
        <f>I13/M13/43560</f>
        <v>3.935032139577594</v>
      </c>
      <c r="R13" s="7">
        <v>0</v>
      </c>
    </row>
    <row r="14" spans="1:62" x14ac:dyDescent="0.25">
      <c r="A14" s="1" t="s">
        <v>30</v>
      </c>
      <c r="B14" s="1" t="s">
        <v>31</v>
      </c>
      <c r="C14" s="2">
        <v>45496</v>
      </c>
      <c r="D14" s="3">
        <v>625000</v>
      </c>
      <c r="E14" s="3">
        <v>625000</v>
      </c>
      <c r="F14" s="3">
        <v>250100</v>
      </c>
      <c r="G14" s="4">
        <f>F14/E14*100</f>
        <v>40.015999999999998</v>
      </c>
      <c r="H14" s="3">
        <v>635455</v>
      </c>
      <c r="I14" s="3">
        <f>E14-485455</f>
        <v>139545</v>
      </c>
      <c r="J14" s="3">
        <v>150000</v>
      </c>
      <c r="K14" s="5">
        <v>0</v>
      </c>
      <c r="L14" s="6">
        <v>0</v>
      </c>
      <c r="M14" s="7">
        <v>1</v>
      </c>
      <c r="N14" s="7">
        <v>0</v>
      </c>
      <c r="O14" s="3" t="e">
        <f>I14/K14</f>
        <v>#DIV/0!</v>
      </c>
      <c r="P14" s="3">
        <f>I14/M14</f>
        <v>139545</v>
      </c>
      <c r="Q14" s="8">
        <f>I14/M14/43560</f>
        <v>3.2035123966942147</v>
      </c>
      <c r="R14" s="7">
        <v>0</v>
      </c>
    </row>
    <row r="15" spans="1:62" x14ac:dyDescent="0.25">
      <c r="A15" s="1" t="s">
        <v>32</v>
      </c>
      <c r="B15" s="1" t="s">
        <v>33</v>
      </c>
      <c r="C15" s="2">
        <v>45429</v>
      </c>
      <c r="D15" s="3">
        <v>567500</v>
      </c>
      <c r="E15" s="3">
        <v>567500</v>
      </c>
      <c r="F15" s="3">
        <v>231100</v>
      </c>
      <c r="G15" s="4">
        <f>F15/E15*100</f>
        <v>40.722466960352421</v>
      </c>
      <c r="H15" s="3">
        <v>508418</v>
      </c>
      <c r="I15" s="3">
        <f>E15-358418</f>
        <v>209082</v>
      </c>
      <c r="J15" s="3">
        <v>150000</v>
      </c>
      <c r="K15" s="5">
        <v>0</v>
      </c>
      <c r="L15" s="6">
        <v>0</v>
      </c>
      <c r="M15" s="7">
        <v>1</v>
      </c>
      <c r="N15" s="7">
        <v>0</v>
      </c>
      <c r="O15" s="3" t="e">
        <f>I15/K15</f>
        <v>#DIV/0!</v>
      </c>
      <c r="P15" s="3">
        <f>I15/M15</f>
        <v>209082</v>
      </c>
      <c r="Q15" s="8">
        <f>I15/M15/43560</f>
        <v>4.7998622589531683</v>
      </c>
      <c r="R15" s="7">
        <v>0</v>
      </c>
    </row>
    <row r="16" spans="1:62" x14ac:dyDescent="0.25">
      <c r="A16" s="1" t="s">
        <v>34</v>
      </c>
      <c r="B16" s="1" t="s">
        <v>35</v>
      </c>
      <c r="C16" s="2">
        <v>45401</v>
      </c>
      <c r="D16" s="3">
        <v>725000</v>
      </c>
      <c r="E16" s="3">
        <v>725000</v>
      </c>
      <c r="F16" s="3">
        <v>339000</v>
      </c>
      <c r="G16" s="4">
        <f>F16/E16*100</f>
        <v>46.758620689655174</v>
      </c>
      <c r="H16" s="3">
        <v>715065</v>
      </c>
      <c r="I16" s="3">
        <f>E16-565065</f>
        <v>159935</v>
      </c>
      <c r="J16" s="3">
        <v>150000</v>
      </c>
      <c r="K16" s="5">
        <v>0</v>
      </c>
      <c r="L16" s="6">
        <v>0</v>
      </c>
      <c r="M16" s="7">
        <v>1</v>
      </c>
      <c r="N16" s="7">
        <v>0</v>
      </c>
      <c r="O16" s="3" t="e">
        <f>I16/K16</f>
        <v>#DIV/0!</v>
      </c>
      <c r="P16" s="3">
        <f>I16/M16</f>
        <v>159935</v>
      </c>
      <c r="Q16" s="8">
        <f>I16/M16/43560</f>
        <v>3.6716023875114785</v>
      </c>
      <c r="R16" s="7">
        <v>0</v>
      </c>
    </row>
    <row r="17" spans="1:18" x14ac:dyDescent="0.25">
      <c r="A17" s="1" t="s">
        <v>36</v>
      </c>
      <c r="B17" s="1" t="s">
        <v>37</v>
      </c>
      <c r="C17" s="2">
        <v>45072</v>
      </c>
      <c r="D17" s="3">
        <v>735000</v>
      </c>
      <c r="E17" s="3">
        <v>735000</v>
      </c>
      <c r="F17" s="3">
        <v>271100</v>
      </c>
      <c r="G17" s="4">
        <f>F17/E17*100</f>
        <v>36.884353741496604</v>
      </c>
      <c r="H17" s="3">
        <v>722688</v>
      </c>
      <c r="I17" s="3">
        <f>E17-572688</f>
        <v>162312</v>
      </c>
      <c r="J17" s="3">
        <v>150000</v>
      </c>
      <c r="K17" s="5">
        <v>0</v>
      </c>
      <c r="L17" s="6">
        <v>0</v>
      </c>
      <c r="M17" s="7">
        <v>1</v>
      </c>
      <c r="N17" s="7">
        <v>0</v>
      </c>
      <c r="O17" s="3" t="e">
        <f>I17/K17</f>
        <v>#DIV/0!</v>
      </c>
      <c r="P17" s="3">
        <f>I17/M17</f>
        <v>162312</v>
      </c>
      <c r="Q17" s="8">
        <f>I17/M17/43560</f>
        <v>3.7261707988980715</v>
      </c>
      <c r="R17" s="7">
        <v>0</v>
      </c>
    </row>
    <row r="18" spans="1:18" x14ac:dyDescent="0.25">
      <c r="A18" s="1" t="s">
        <v>38</v>
      </c>
      <c r="B18" s="1" t="s">
        <v>39</v>
      </c>
      <c r="C18" s="2">
        <v>45726</v>
      </c>
      <c r="D18" s="3">
        <v>600000</v>
      </c>
      <c r="E18" s="3">
        <v>600000</v>
      </c>
      <c r="F18" s="3">
        <v>184200</v>
      </c>
      <c r="G18" s="4">
        <f>F18/E18*100</f>
        <v>30.7</v>
      </c>
      <c r="H18" s="3">
        <v>541005</v>
      </c>
      <c r="I18" s="3">
        <f>E18-391005</f>
        <v>208995</v>
      </c>
      <c r="J18" s="3">
        <v>150000</v>
      </c>
      <c r="K18" s="5">
        <v>0</v>
      </c>
      <c r="L18" s="6">
        <v>0</v>
      </c>
      <c r="M18" s="7">
        <v>1</v>
      </c>
      <c r="N18" s="7">
        <v>0</v>
      </c>
      <c r="O18" s="3" t="e">
        <f>I18/K18</f>
        <v>#DIV/0!</v>
      </c>
      <c r="P18" s="3">
        <f>I18/M18</f>
        <v>208995</v>
      </c>
      <c r="Q18" s="8">
        <f>I18/M18/43560</f>
        <v>4.7978650137741043</v>
      </c>
      <c r="R18" s="7">
        <v>0</v>
      </c>
    </row>
    <row r="19" spans="1:18" x14ac:dyDescent="0.25">
      <c r="A19" s="1" t="s">
        <v>40</v>
      </c>
      <c r="B19" s="1" t="s">
        <v>41</v>
      </c>
      <c r="C19" s="2">
        <v>45664</v>
      </c>
      <c r="D19" s="3">
        <v>615000</v>
      </c>
      <c r="E19" s="3">
        <v>615000</v>
      </c>
      <c r="F19" s="3">
        <v>266700</v>
      </c>
      <c r="G19" s="4">
        <f>F19/E19*100</f>
        <v>43.365853658536587</v>
      </c>
      <c r="H19" s="3">
        <v>632258</v>
      </c>
      <c r="I19" s="3">
        <f>E19-482258</f>
        <v>132742</v>
      </c>
      <c r="J19" s="3">
        <v>150000</v>
      </c>
      <c r="K19" s="5">
        <v>0</v>
      </c>
      <c r="L19" s="6">
        <v>0</v>
      </c>
      <c r="M19" s="7">
        <v>1</v>
      </c>
      <c r="N19" s="7">
        <v>0</v>
      </c>
      <c r="O19" s="3" t="e">
        <f>I19/K19</f>
        <v>#DIV/0!</v>
      </c>
      <c r="P19" s="3">
        <f>I19/M19</f>
        <v>132742</v>
      </c>
      <c r="Q19" s="8">
        <f>I19/M19/43560</f>
        <v>3.0473370064279157</v>
      </c>
      <c r="R19" s="7">
        <v>0</v>
      </c>
    </row>
    <row r="20" spans="1:18" x14ac:dyDescent="0.25">
      <c r="A20" s="1" t="s">
        <v>40</v>
      </c>
      <c r="B20" s="1" t="s">
        <v>41</v>
      </c>
      <c r="C20" s="2">
        <v>45042</v>
      </c>
      <c r="D20" s="3">
        <v>578500</v>
      </c>
      <c r="E20" s="3">
        <v>578500</v>
      </c>
      <c r="F20" s="3">
        <v>233600</v>
      </c>
      <c r="G20" s="4">
        <f>F20/E20*100</f>
        <v>40.380293863439931</v>
      </c>
      <c r="H20" s="3">
        <v>632258</v>
      </c>
      <c r="I20" s="3">
        <f>E20-482258</f>
        <v>96242</v>
      </c>
      <c r="J20" s="3">
        <v>150000</v>
      </c>
      <c r="K20" s="5">
        <v>0</v>
      </c>
      <c r="L20" s="6">
        <v>0</v>
      </c>
      <c r="M20" s="7">
        <v>1</v>
      </c>
      <c r="N20" s="7">
        <v>0</v>
      </c>
      <c r="O20" s="3" t="e">
        <f>I20/K20</f>
        <v>#DIV/0!</v>
      </c>
      <c r="P20" s="3">
        <f>I20/M20</f>
        <v>96242</v>
      </c>
      <c r="Q20" s="8">
        <f>I20/M20/43560</f>
        <v>2.2094123048668504</v>
      </c>
      <c r="R20" s="7">
        <v>0</v>
      </c>
    </row>
    <row r="21" spans="1:18" x14ac:dyDescent="0.25">
      <c r="A21" s="1" t="s">
        <v>42</v>
      </c>
      <c r="B21" s="1" t="s">
        <v>43</v>
      </c>
      <c r="C21" s="2">
        <v>45387</v>
      </c>
      <c r="D21" s="3">
        <v>577000</v>
      </c>
      <c r="E21" s="3">
        <v>577000</v>
      </c>
      <c r="F21" s="3">
        <v>199900</v>
      </c>
      <c r="G21" s="4">
        <f>F21/E21*100</f>
        <v>34.644714038128249</v>
      </c>
      <c r="H21" s="3">
        <v>488706</v>
      </c>
      <c r="I21" s="3">
        <f>E21-338706</f>
        <v>238294</v>
      </c>
      <c r="J21" s="3">
        <v>150000</v>
      </c>
      <c r="K21" s="5">
        <v>0</v>
      </c>
      <c r="L21" s="6">
        <v>0</v>
      </c>
      <c r="M21" s="7">
        <v>1</v>
      </c>
      <c r="N21" s="7">
        <v>0</v>
      </c>
      <c r="O21" s="3" t="e">
        <f>I21/K21</f>
        <v>#DIV/0!</v>
      </c>
      <c r="P21" s="3">
        <f>I21/M21</f>
        <v>238294</v>
      </c>
      <c r="Q21" s="8">
        <f>I21/M21/43560</f>
        <v>5.470477502295684</v>
      </c>
      <c r="R21" s="7">
        <v>0</v>
      </c>
    </row>
    <row r="22" spans="1:18" x14ac:dyDescent="0.25">
      <c r="A22" s="1" t="s">
        <v>44</v>
      </c>
      <c r="B22" s="1" t="s">
        <v>45</v>
      </c>
      <c r="C22" s="2">
        <v>45796</v>
      </c>
      <c r="D22" s="3">
        <v>637500</v>
      </c>
      <c r="E22" s="3">
        <v>637500</v>
      </c>
      <c r="F22" s="3">
        <v>237100</v>
      </c>
      <c r="G22" s="4">
        <f>F22/E22*100</f>
        <v>37.192156862745094</v>
      </c>
      <c r="H22" s="3">
        <v>547390</v>
      </c>
      <c r="I22" s="3">
        <f>E22-397390</f>
        <v>240110</v>
      </c>
      <c r="J22" s="3">
        <v>150000</v>
      </c>
      <c r="K22" s="5">
        <v>0</v>
      </c>
      <c r="L22" s="6">
        <v>0</v>
      </c>
      <c r="M22" s="7">
        <v>1</v>
      </c>
      <c r="N22" s="7">
        <v>0</v>
      </c>
      <c r="O22" s="3" t="e">
        <f>I22/K22</f>
        <v>#DIV/0!</v>
      </c>
      <c r="P22" s="3">
        <f>I22/M22</f>
        <v>240110</v>
      </c>
      <c r="Q22" s="8">
        <f>I22/M22/43560</f>
        <v>5.5121671258034892</v>
      </c>
      <c r="R22" s="7">
        <v>0</v>
      </c>
    </row>
    <row r="23" spans="1:18" x14ac:dyDescent="0.25">
      <c r="A23" s="1" t="s">
        <v>46</v>
      </c>
      <c r="B23" s="1" t="s">
        <v>47</v>
      </c>
      <c r="C23" s="2">
        <v>45467</v>
      </c>
      <c r="D23" s="3">
        <v>555000</v>
      </c>
      <c r="E23" s="3">
        <v>555000</v>
      </c>
      <c r="F23" s="3">
        <v>178700</v>
      </c>
      <c r="G23" s="4">
        <f>F23/E23*100</f>
        <v>32.198198198198199</v>
      </c>
      <c r="H23" s="3">
        <v>509624</v>
      </c>
      <c r="I23" s="3">
        <f>E23-359624</f>
        <v>195376</v>
      </c>
      <c r="J23" s="3">
        <v>150000</v>
      </c>
      <c r="K23" s="5">
        <v>0</v>
      </c>
      <c r="L23" s="6">
        <v>0</v>
      </c>
      <c r="M23" s="7">
        <v>1</v>
      </c>
      <c r="N23" s="7">
        <v>0</v>
      </c>
      <c r="O23" s="3" t="e">
        <f>I23/K23</f>
        <v>#DIV/0!</v>
      </c>
      <c r="P23" s="3">
        <f>I23/M23</f>
        <v>195376</v>
      </c>
      <c r="Q23" s="8">
        <f>I23/M23/43560</f>
        <v>4.4852157943067033</v>
      </c>
      <c r="R23" s="7">
        <v>0</v>
      </c>
    </row>
    <row r="24" spans="1:18" x14ac:dyDescent="0.25">
      <c r="A24" s="1" t="s">
        <v>48</v>
      </c>
      <c r="B24" s="1" t="s">
        <v>49</v>
      </c>
      <c r="C24" s="2">
        <v>45149</v>
      </c>
      <c r="D24" s="3">
        <v>950000</v>
      </c>
      <c r="E24" s="3">
        <v>950000</v>
      </c>
      <c r="F24" s="3">
        <v>279900</v>
      </c>
      <c r="G24" s="4">
        <f>F24/E24*100</f>
        <v>29.463157894736842</v>
      </c>
      <c r="H24" s="3">
        <v>701513</v>
      </c>
      <c r="I24" s="3">
        <f>E24-551513</f>
        <v>398487</v>
      </c>
      <c r="J24" s="3">
        <v>150000</v>
      </c>
      <c r="K24" s="5">
        <v>0</v>
      </c>
      <c r="L24" s="6">
        <v>0</v>
      </c>
      <c r="M24" s="7">
        <v>1</v>
      </c>
      <c r="N24" s="7">
        <v>0</v>
      </c>
      <c r="O24" s="3" t="e">
        <f>I24/K24</f>
        <v>#DIV/0!</v>
      </c>
      <c r="P24" s="3">
        <f>I24/M24</f>
        <v>398487</v>
      </c>
      <c r="Q24" s="8">
        <f>I24/M24/43560</f>
        <v>9.1480027548209364</v>
      </c>
      <c r="R24" s="7">
        <v>0</v>
      </c>
    </row>
    <row r="25" spans="1:18" x14ac:dyDescent="0.25">
      <c r="A25"/>
      <c r="B25"/>
      <c r="C25"/>
      <c r="D25"/>
      <c r="E25"/>
      <c r="F25"/>
      <c r="G25"/>
      <c r="H25"/>
      <c r="I25" s="3">
        <f>SUM(I13:I24)/13</f>
        <v>180963.84615384616</v>
      </c>
      <c r="J25"/>
      <c r="K25"/>
      <c r="L25"/>
      <c r="M25"/>
      <c r="N25"/>
      <c r="O25"/>
      <c r="P25"/>
      <c r="Q25"/>
      <c r="R25"/>
    </row>
    <row r="26" spans="1:18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18" x14ac:dyDescent="0.25">
      <c r="A27"/>
      <c r="B27"/>
      <c r="C27"/>
      <c r="D27"/>
      <c r="E27"/>
      <c r="F27"/>
      <c r="G27" s="1" t="s">
        <v>52</v>
      </c>
      <c r="H27" s="1"/>
      <c r="I27"/>
      <c r="J27"/>
      <c r="K27"/>
      <c r="L27"/>
      <c r="M27"/>
      <c r="N27"/>
      <c r="O27"/>
      <c r="P27"/>
      <c r="Q27"/>
      <c r="R27"/>
    </row>
    <row r="28" spans="1:18" x14ac:dyDescent="0.25">
      <c r="A28"/>
      <c r="B28"/>
      <c r="C28"/>
      <c r="D28"/>
      <c r="E28"/>
      <c r="F28"/>
      <c r="G28" s="1" t="s">
        <v>53</v>
      </c>
      <c r="H28" s="1"/>
      <c r="I28"/>
      <c r="J28"/>
      <c r="K28"/>
      <c r="L28"/>
      <c r="M28"/>
      <c r="N28"/>
      <c r="O28"/>
      <c r="P28"/>
      <c r="Q28"/>
      <c r="R28"/>
    </row>
    <row r="29" spans="1:18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</sheetData>
  <conditionalFormatting sqref="A2:R2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SETTLERS RIDGE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43A8-8DE5-4A4F-8166-54615DB4E29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2025-12-22T19:56:47Z</dcterms:created>
  <dcterms:modified xsi:type="dcterms:W3CDTF">2025-12-22T20:03:19Z</dcterms:modified>
</cp:coreProperties>
</file>