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F21B3D83-A83F-4D2B-80B7-CB549CFECC04}" xr6:coauthVersionLast="47" xr6:coauthVersionMax="47" xr10:uidLastSave="{00000000-0000-0000-0000-000000000000}"/>
  <bookViews>
    <workbookView xWindow="25080" yWindow="-120" windowWidth="25440" windowHeight="15270" xr2:uid="{FFE9E0A8-C67E-4D5D-8D77-FE56F5E46628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/>
  <c r="N2" i="2"/>
  <c r="G3" i="2"/>
  <c r="J3" i="2"/>
  <c r="L3" i="2"/>
  <c r="N3" i="2"/>
  <c r="G4" i="2"/>
  <c r="J4" i="2"/>
  <c r="L4" i="2"/>
  <c r="N4" i="2"/>
  <c r="G5" i="2"/>
  <c r="J5" i="2"/>
  <c r="L5" i="2"/>
  <c r="N5" i="2"/>
  <c r="G6" i="2"/>
  <c r="J6" i="2"/>
  <c r="N6" i="2" s="1"/>
  <c r="L6" i="2"/>
  <c r="D7" i="2"/>
  <c r="E7" i="2"/>
  <c r="G8" i="2" s="1"/>
  <c r="F7" i="2"/>
  <c r="H7" i="2"/>
  <c r="K7" i="2"/>
  <c r="J9" i="2" l="1"/>
  <c r="G9" i="2"/>
  <c r="O2" i="2"/>
  <c r="O5" i="2"/>
  <c r="M8" i="2"/>
  <c r="N7" i="2"/>
  <c r="J7" i="2"/>
  <c r="J8" i="2" s="1"/>
  <c r="O3" i="2"/>
  <c r="O6" i="2"/>
  <c r="O4" i="2"/>
  <c r="O7" i="2"/>
  <c r="M9" i="2" l="1"/>
  <c r="O9" i="2" s="1"/>
</calcChain>
</file>

<file path=xl/sharedStrings.xml><?xml version="1.0" encoding="utf-8"?>
<sst xmlns="http://schemas.openxmlformats.org/spreadsheetml/2006/main" count="35" uniqueCount="33">
  <si>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</si>
  <si>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</si>
  <si>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</si>
  <si>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</si>
  <si>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</si>
  <si>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</si>
  <si>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</si>
  <si>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</si>
  <si>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</si>
  <si>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</si>
  <si>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</si>
  <si>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</si>
  <si>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</si>
  <si>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</si>
  <si>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Dev. by Mean (%)</t>
  </si>
  <si>
    <t>41-11-10-426-015</t>
  </si>
  <si>
    <t>6995 CAMELBACK DR NE</t>
  </si>
  <si>
    <t>41-11-10-426-016</t>
  </si>
  <si>
    <t>6991 CAMELBACK DR NE</t>
  </si>
  <si>
    <t>41-11-10-426-023</t>
  </si>
  <si>
    <t>7000 CAMELBACK DR NE</t>
  </si>
  <si>
    <t>41-11-10-426-029</t>
  </si>
  <si>
    <t>7024 CAMELBACK DR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</si>
  <si>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</si>
  <si>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</si>
  <si>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</si>
  <si>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</si>
  <si>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</si>
  <si>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</si>
  <si>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</si>
  <si>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</si>
  <si>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.91</t>
  </si>
  <si>
    <t>2026 USE 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</si>
</sst>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16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BCBF9-8496-4C16-B483-82F669ADF692}">
  <dimension ref="A1:BI13"/>
  <sheetViews>
    <sheetView tabSelected="1" workbookViewId="0">
      <selection activeCell="F13" sqref="F13"/>
    </sheetView>
  </sheetViews>
  <sheetFormatPr defaultRowHeight="15" x14ac:dyDescent="0.25"/>
  <cols>
    <col min="1" max="1" width="13.140625" style="10" bestFit="1" customWidth="1"/>
    <col min="2" max="2" width="17.42578125" style="10" bestFit="1" customWidth="1"/>
    <col min="3" max="3" width="7.28515625" style="11" bestFit="1" customWidth="1"/>
    <col min="4" max="5" width="9.140625" style="12" bestFit="1" customWidth="1"/>
    <col min="6" max="6" width="11" style="12" bestFit="1" customWidth="1"/>
    <col min="7" max="7" width="9.7109375" style="13" bestFit="1" customWidth="1"/>
    <col min="8" max="8" width="10.28515625" style="12" bestFit="1" customWidth="1"/>
    <col min="9" max="9" width="8.5703125" style="12" bestFit="1" customWidth="1"/>
    <col min="10" max="10" width="10.28515625" style="12" bestFit="1" customWidth="1"/>
    <col min="11" max="11" width="10" style="12" bestFit="1" customWidth="1"/>
    <col min="12" max="12" width="5.28515625" style="14" bestFit="1" customWidth="1"/>
    <col min="13" max="13" width="7.7109375" style="15" bestFit="1" customWidth="1"/>
    <col min="14" max="14" width="12.140625" style="16" bestFit="1" customWidth="1"/>
    <col min="15" max="15" width="10" style="44" bestFit="1" customWidth="1"/>
    <col min="16" max="16" width="14.28515625" bestFit="1" customWidth="1"/>
    <col min="17" max="17" width="10.42578125" bestFit="1" customWidth="1"/>
    <col min="18" max="18" width="7.42578125" bestFit="1" customWidth="1"/>
    <col min="19" max="19" width="8.140625" bestFit="1" customWidth="1"/>
    <col min="20" max="20" width="8.85546875" bestFit="1" customWidth="1"/>
    <col min="21" max="21" width="8" bestFit="1" customWidth="1"/>
    <col min="22" max="22" width="14.85546875" bestFit="1" customWidth="1"/>
    <col min="23" max="23" width="9.140625" bestFit="1" customWidth="1"/>
    <col min="24" max="24" width="10.7109375" bestFit="1" customWidth="1"/>
    <col min="25" max="25" width="10.42578125" bestFit="1" customWidth="1"/>
    <col min="26" max="26" width="14.28515625" bestFit="1" customWidth="1"/>
    <col min="27" max="27" width="5.5703125" bestFit="1" customWidth="1"/>
    <col min="28" max="28" width="9.85546875" bestFit="1" customWidth="1"/>
    <col min="29" max="29" width="5.140625" bestFit="1" customWidth="1"/>
    <col min="30" max="30" width="15.42578125" bestFit="1" customWidth="1"/>
    <col min="31" max="31" width="12.7109375" bestFit="1" customWidth="1"/>
    <col min="32" max="32" width="11.140625" bestFit="1" customWidth="1"/>
    <col min="33" max="33" width="8.28515625" bestFit="1" customWidth="1"/>
    <col min="34" max="34" width="12.42578125" bestFit="1" customWidth="1"/>
    <col min="35" max="35" width="15.85546875" bestFit="1" customWidth="1"/>
    <col min="36" max="36" width="15.7109375" bestFit="1" customWidth="1"/>
    <col min="37" max="37" width="12.85546875" style="10" bestFit="1" customWidth="1"/>
  </cols>
  <sheetData>
    <row r="1" spans="1:61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7" t="s">
        <v>12</v>
      </c>
      <c r="N1" s="8" t="s">
        <v>13</v>
      </c>
      <c r="O1" s="9" t="s">
        <v>14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x14ac:dyDescent="0.25">
      <c r="A2" s="10" t="s">
        <v>15</v>
      </c>
      <c r="B2" s="10" t="s">
        <v>16</v>
      </c>
      <c r="C2" s="11">
        <v>45133</v>
      </c>
      <c r="D2" s="12">
        <v>410000</v>
      </c>
      <c r="E2" s="12">
        <v>410000</v>
      </c>
      <c r="F2" s="12">
        <v>188600</v>
      </c>
      <c r="G2" s="13">
        <f>F2/E2*100</f>
        <v>46</v>
      </c>
      <c r="H2" s="12">
        <v>441503</v>
      </c>
      <c r="I2" s="12">
        <v>93097</v>
      </c>
      <c r="J2" s="12">
        <f>E2-I2</f>
        <v>316903</v>
      </c>
      <c r="K2" s="12">
        <v>382863.75</v>
      </c>
      <c r="L2" s="14">
        <f>J2/K2</f>
        <v>0.82771743211521065</v>
      </c>
      <c r="M2" s="15">
        <v>1528</v>
      </c>
      <c r="N2" s="16">
        <f>J2/M2</f>
        <v>207.39725130890054</v>
      </c>
      <c r="O2" s="17">
        <f>ABS(J9-L2)*100</f>
        <v>7.8381497199662142</v>
      </c>
      <c r="AK2"/>
      <c r="AZ2" s="1"/>
      <c r="BB2" s="1"/>
    </row>
    <row r="3" spans="1:61" x14ac:dyDescent="0.25">
      <c r="A3" s="10" t="s">
        <v>17</v>
      </c>
      <c r="B3" s="10" t="s">
        <v>18</v>
      </c>
      <c r="C3" s="11">
        <v>45441</v>
      </c>
      <c r="D3" s="12">
        <v>452000</v>
      </c>
      <c r="E3" s="12">
        <v>452000</v>
      </c>
      <c r="F3" s="12">
        <v>195700</v>
      </c>
      <c r="G3" s="13">
        <f>F3/E3*100</f>
        <v>43.296460176991154</v>
      </c>
      <c r="H3" s="12">
        <v>428772</v>
      </c>
      <c r="I3" s="12">
        <v>92661</v>
      </c>
      <c r="J3" s="12">
        <f>E3-I3</f>
        <v>359339</v>
      </c>
      <c r="K3" s="12">
        <v>369352.75</v>
      </c>
      <c r="L3" s="14">
        <f>J3/K3</f>
        <v>0.97288838380112241</v>
      </c>
      <c r="M3" s="15">
        <v>1830</v>
      </c>
      <c r="N3" s="16">
        <f>J3/M3</f>
        <v>196.3601092896175</v>
      </c>
      <c r="O3" s="17">
        <f>ABS(J9-L3)*100</f>
        <v>6.6789454486249618</v>
      </c>
      <c r="AK3"/>
    </row>
    <row r="4" spans="1:61" x14ac:dyDescent="0.25">
      <c r="A4" s="10" t="s">
        <v>19</v>
      </c>
      <c r="B4" s="10" t="s">
        <v>20</v>
      </c>
      <c r="C4" s="11">
        <v>45771</v>
      </c>
      <c r="D4" s="12">
        <v>370000</v>
      </c>
      <c r="E4" s="12">
        <v>370000</v>
      </c>
      <c r="F4" s="12">
        <v>192800</v>
      </c>
      <c r="G4" s="13">
        <f>F4/E4*100</f>
        <v>52.108108108108112</v>
      </c>
      <c r="H4" s="12">
        <v>397618</v>
      </c>
      <c r="I4" s="12">
        <v>99112</v>
      </c>
      <c r="J4" s="12">
        <f>E4-I4</f>
        <v>270888</v>
      </c>
      <c r="K4" s="12">
        <v>328028.5625</v>
      </c>
      <c r="L4" s="14">
        <f>J4/K4</f>
        <v>0.82580613692748173</v>
      </c>
      <c r="M4" s="15">
        <v>1348</v>
      </c>
      <c r="N4" s="16">
        <f>J4/M4</f>
        <v>200.95548961424333</v>
      </c>
      <c r="O4" s="17">
        <f>ABS(J9-L4)*100</f>
        <v>8.0292792387391074</v>
      </c>
      <c r="AK4"/>
    </row>
    <row r="5" spans="1:61" x14ac:dyDescent="0.25">
      <c r="A5" s="10" t="s">
        <v>21</v>
      </c>
      <c r="B5" s="10" t="s">
        <v>22</v>
      </c>
      <c r="C5" s="11">
        <v>45786</v>
      </c>
      <c r="D5" s="12">
        <v>450000</v>
      </c>
      <c r="E5" s="12">
        <v>450000</v>
      </c>
      <c r="F5" s="12">
        <v>178800</v>
      </c>
      <c r="G5" s="13">
        <f>F5/E5*100</f>
        <v>39.733333333333334</v>
      </c>
      <c r="H5" s="12">
        <v>370136</v>
      </c>
      <c r="I5" s="12">
        <v>102513</v>
      </c>
      <c r="J5" s="12">
        <f>E5-I5</f>
        <v>347487</v>
      </c>
      <c r="K5" s="12">
        <v>294091.21875</v>
      </c>
      <c r="L5" s="14">
        <f>J5/K5</f>
        <v>1.1815619707278322</v>
      </c>
      <c r="M5" s="15">
        <v>1378</v>
      </c>
      <c r="N5" s="16">
        <f>J5/M5</f>
        <v>252.16763425253993</v>
      </c>
      <c r="O5" s="17">
        <f>ABS(J9-L5)*100</f>
        <v>27.546304141295941</v>
      </c>
      <c r="AK5"/>
    </row>
    <row r="6" spans="1:61" ht="15.75" thickBot="1" x14ac:dyDescent="0.3">
      <c r="A6" s="10" t="s">
        <v>21</v>
      </c>
      <c r="B6" s="10" t="s">
        <v>22</v>
      </c>
      <c r="C6" s="11">
        <v>45723</v>
      </c>
      <c r="D6" s="12">
        <v>315000</v>
      </c>
      <c r="E6" s="12">
        <v>315000</v>
      </c>
      <c r="F6" s="12">
        <v>168700</v>
      </c>
      <c r="G6" s="13">
        <f>F6/E6*100</f>
        <v>53.555555555555557</v>
      </c>
      <c r="H6" s="12">
        <v>370136</v>
      </c>
      <c r="I6" s="12">
        <v>102513</v>
      </c>
      <c r="J6" s="12">
        <f>E6-I6</f>
        <v>212487</v>
      </c>
      <c r="K6" s="12">
        <v>294091.21875</v>
      </c>
      <c r="L6" s="14">
        <f>J6/K6</f>
        <v>0.7225207230027163</v>
      </c>
      <c r="M6" s="15">
        <v>1378</v>
      </c>
      <c r="N6" s="16">
        <f>J6/M6</f>
        <v>154.19956458635704</v>
      </c>
      <c r="O6" s="17">
        <f>ABS(J9-L6)*100</f>
        <v>18.357820631215649</v>
      </c>
      <c r="AK6"/>
    </row>
    <row r="7" spans="1:61" ht="15.75" thickTop="1" x14ac:dyDescent="0.25">
      <c r="A7" s="18"/>
      <c r="B7" s="18"/>
      <c r="C7" s="19" t="s">
        <v>23</v>
      </c>
      <c r="D7" s="20">
        <f>+SUM(D2:D6)</f>
        <v>1997000</v>
      </c>
      <c r="E7" s="20">
        <f>+SUM(E2:E6)</f>
        <v>1997000</v>
      </c>
      <c r="F7" s="20">
        <f>+SUM(F2:F6)</f>
        <v>924600</v>
      </c>
      <c r="G7" s="21"/>
      <c r="H7" s="20">
        <f>+SUM(H2:H6)</f>
        <v>2008165</v>
      </c>
      <c r="I7" s="20"/>
      <c r="J7" s="20">
        <f>+SUM(J2:J6)</f>
        <v>1507104</v>
      </c>
      <c r="K7" s="20">
        <f>+SUM(K2:K6)</f>
        <v>1668427.5</v>
      </c>
      <c r="L7" s="22"/>
      <c r="M7" s="23"/>
      <c r="N7" s="24">
        <f>AVERAGE(N2:N6)</f>
        <v>202.21600981033168</v>
      </c>
      <c r="O7" s="25">
        <f>ABS(J9-J8)*100</f>
        <v>0.2790874275022448</v>
      </c>
      <c r="AK7"/>
    </row>
    <row r="8" spans="1:61" x14ac:dyDescent="0.25">
      <c r="A8" s="26"/>
      <c r="B8" s="26"/>
      <c r="C8" s="27"/>
      <c r="D8" s="28"/>
      <c r="E8" s="28"/>
      <c r="F8" s="28" t="s">
        <v>24</v>
      </c>
      <c r="G8" s="29">
        <f>F7/E7*100</f>
        <v>46.299449173760642</v>
      </c>
      <c r="H8" s="28"/>
      <c r="I8" s="28" t="s">
        <v>25</v>
      </c>
      <c r="J8" s="30">
        <f>J7/K7</f>
        <v>0.90330805503985034</v>
      </c>
      <c r="K8" s="31"/>
      <c r="L8" s="32" t="s">
        <v>26</v>
      </c>
      <c r="M8" s="33">
        <f>STDEV(L2:L6)</f>
        <v>0.17792713948444014</v>
      </c>
      <c r="N8" s="34"/>
      <c r="O8" s="26"/>
      <c r="AK8"/>
    </row>
    <row r="9" spans="1:61" x14ac:dyDescent="0.25">
      <c r="A9" s="35"/>
      <c r="B9" s="35"/>
      <c r="C9" s="36"/>
      <c r="D9" s="37"/>
      <c r="E9" s="37"/>
      <c r="F9" s="37" t="s">
        <v>27</v>
      </c>
      <c r="G9" s="38">
        <f>STDEV(G2:G6)</f>
        <v>5.8431570030745066</v>
      </c>
      <c r="H9" s="37"/>
      <c r="I9" s="37" t="s">
        <v>28</v>
      </c>
      <c r="J9" s="39">
        <f>AVERAGE(L2:L6)</f>
        <v>0.90609892931487279</v>
      </c>
      <c r="K9" s="40"/>
      <c r="L9" s="41" t="s">
        <v>29</v>
      </c>
      <c r="M9" s="42">
        <f>AVERAGE(O2:O6)</f>
        <v>13.690099835968374</v>
      </c>
      <c r="N9" s="43" t="s">
        <v>30</v>
      </c>
      <c r="O9" s="35">
        <f>+(M9/J9)</f>
        <v>15.108835683449982</v>
      </c>
      <c r="AK9"/>
    </row>
    <row r="12" spans="1:61" x14ac:dyDescent="0.25">
      <c r="E12" s="12" t="s">
        <v>31</v>
      </c>
    </row>
    <row r="13" spans="1:61" x14ac:dyDescent="0.25">
      <c r="E13" s="12" t="s">
        <v>32</v>
      </c>
    </row>
  </sheetData>
  <conditionalFormatting sqref="A2:O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SILVER ESTS ECF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B086-6BEA-475A-B531-BC92DD8F1E7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2025-12-16T15:18:29Z</dcterms:created>
  <dcterms:modified xsi:type="dcterms:W3CDTF">2025-12-16T15:20:26Z</dcterms:modified>
</cp:coreProperties>
</file>