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9EF69EC3-4393-48EB-97DE-5361BB3BE6E8}" xr6:coauthVersionLast="47" xr6:coauthVersionMax="47" xr10:uidLastSave="{00000000-0000-0000-0000-000000000000}"/>
  <bookViews>
    <workbookView xWindow="25080" yWindow="-120" windowWidth="25440" windowHeight="15270" xr2:uid="{FFD7E7CB-F2E6-4C9F-9398-34EA1903C2C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M14" i="2"/>
  <c r="M30" i="2" s="1"/>
  <c r="G2" i="2"/>
  <c r="I2" i="2"/>
  <c r="O2" i="2" s="1"/>
  <c r="G3" i="2"/>
  <c r="I3" i="2"/>
  <c r="O3" i="2" s="1"/>
  <c r="G4" i="2"/>
  <c r="I4" i="2"/>
  <c r="Q4" i="2" s="1"/>
  <c r="O4" i="2"/>
  <c r="P4" i="2"/>
  <c r="G5" i="2"/>
  <c r="I5" i="2"/>
  <c r="O5" i="2"/>
  <c r="P5" i="2"/>
  <c r="Q5" i="2"/>
  <c r="G6" i="2"/>
  <c r="I6" i="2"/>
  <c r="O6" i="2" s="1"/>
  <c r="G7" i="2"/>
  <c r="I7" i="2"/>
  <c r="O7" i="2" s="1"/>
  <c r="G8" i="2"/>
  <c r="I8" i="2"/>
  <c r="O8" i="2" s="1"/>
  <c r="G9" i="2"/>
  <c r="I9" i="2"/>
  <c r="O9" i="2" s="1"/>
  <c r="G10" i="2"/>
  <c r="I10" i="2"/>
  <c r="O10" i="2" s="1"/>
  <c r="G11" i="2"/>
  <c r="I11" i="2"/>
  <c r="Q11" i="2" s="1"/>
  <c r="O11" i="2"/>
  <c r="P11" i="2"/>
  <c r="G12" i="2"/>
  <c r="I12" i="2"/>
  <c r="O12" i="2"/>
  <c r="P12" i="2"/>
  <c r="Q12" i="2"/>
  <c r="G13" i="2"/>
  <c r="I13" i="2"/>
  <c r="Q13" i="2" s="1"/>
  <c r="O13" i="2"/>
  <c r="P13" i="2"/>
  <c r="G17" i="2"/>
  <c r="I17" i="2"/>
  <c r="O17" i="2" s="1"/>
  <c r="G18" i="2"/>
  <c r="I18" i="2"/>
  <c r="O18" i="2"/>
  <c r="P18" i="2"/>
  <c r="Q18" i="2"/>
  <c r="G19" i="2"/>
  <c r="I19" i="2"/>
  <c r="O19" i="2" s="1"/>
  <c r="G20" i="2"/>
  <c r="I20" i="2"/>
  <c r="Q20" i="2" s="1"/>
  <c r="O20" i="2"/>
  <c r="P20" i="2"/>
  <c r="G21" i="2"/>
  <c r="I21" i="2"/>
  <c r="O21" i="2" s="1"/>
  <c r="G22" i="2"/>
  <c r="I22" i="2"/>
  <c r="O22" i="2" s="1"/>
  <c r="G23" i="2"/>
  <c r="I23" i="2"/>
  <c r="O23" i="2"/>
  <c r="P23" i="2"/>
  <c r="Q23" i="2"/>
  <c r="G24" i="2"/>
  <c r="I24" i="2"/>
  <c r="Q24" i="2" s="1"/>
  <c r="O24" i="2"/>
  <c r="P24" i="2"/>
  <c r="G25" i="2"/>
  <c r="I25" i="2"/>
  <c r="O25" i="2" s="1"/>
  <c r="G26" i="2"/>
  <c r="I26" i="2"/>
  <c r="P26" i="2" s="1"/>
  <c r="O26" i="2"/>
  <c r="G27" i="2"/>
  <c r="I27" i="2"/>
  <c r="Q27" i="2" s="1"/>
  <c r="O27" i="2"/>
  <c r="P27" i="2"/>
  <c r="G28" i="2"/>
  <c r="I28" i="2"/>
  <c r="O28" i="2" s="1"/>
  <c r="G29" i="2"/>
  <c r="I29" i="2"/>
  <c r="O29" i="2" s="1"/>
  <c r="D30" i="2"/>
  <c r="E30" i="2"/>
  <c r="F30" i="2"/>
  <c r="G31" i="2" s="1"/>
  <c r="H30" i="2"/>
  <c r="N30" i="2"/>
  <c r="Q19" i="2" l="1"/>
  <c r="P19" i="2"/>
  <c r="I14" i="2"/>
  <c r="J15" i="2" s="1"/>
  <c r="J30" i="2" s="1"/>
  <c r="Q28" i="2"/>
  <c r="P28" i="2"/>
  <c r="Q26" i="2"/>
  <c r="I30" i="2"/>
  <c r="K32" i="2" s="1"/>
  <c r="Q22" i="2"/>
  <c r="P22" i="2"/>
  <c r="Q29" i="2"/>
  <c r="Q25" i="2"/>
  <c r="Q21" i="2"/>
  <c r="Q17" i="2"/>
  <c r="Q10" i="2"/>
  <c r="P29" i="2"/>
  <c r="P25" i="2"/>
  <c r="P21" i="2"/>
  <c r="P17" i="2"/>
  <c r="P10" i="2"/>
  <c r="P8" i="2"/>
  <c r="Q8" i="2"/>
  <c r="G32" i="2"/>
  <c r="Q7" i="2"/>
  <c r="Q3" i="2"/>
  <c r="P7" i="2"/>
  <c r="P3" i="2"/>
  <c r="Q6" i="2"/>
  <c r="P6" i="2"/>
  <c r="P2" i="2"/>
  <c r="Q2" i="2"/>
  <c r="Q9" i="2"/>
  <c r="P9" i="2"/>
  <c r="Q32" i="2" l="1"/>
  <c r="N32" i="2"/>
</calcChain>
</file>

<file path=xl/sharedStrings.xml><?xml version="1.0" encoding="utf-8"?>
<sst xmlns="http://schemas.openxmlformats.org/spreadsheetml/2006/main" count="81" uniqueCount="77">
  <si>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</si>
  <si>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</si>
  <si>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</si>
  <si>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</si>
  <si>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</si>
  <si>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</si>
  <si>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</si>
  <si>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</si>
  <si>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</si>
  <si>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</si>
  <si>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</si>
  <si>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</si>
  <si>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</si>
  <si>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</si>
  <si>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</si>
  <si>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</si>
  <si>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</si>
  <si>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</si>
  <si>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41-11-10-427-034</t>
  </si>
  <si>
    <t>7836 OAKMONT CT NE</t>
  </si>
  <si>
    <t>41-11-10-427-038</t>
  </si>
  <si>
    <t>7816 OAKMONT CT NE</t>
  </si>
  <si>
    <t>41-11-10-427-071</t>
  </si>
  <si>
    <t>7649 GREENBRIER DR NE</t>
  </si>
  <si>
    <t>41-11-10-427-072</t>
  </si>
  <si>
    <t>7645 GREENBRIER DR NE</t>
  </si>
  <si>
    <t>41-11-10-427-073</t>
  </si>
  <si>
    <t>7644 GREENBRIER DR NE</t>
  </si>
  <si>
    <t>41-11-10-427-076</t>
  </si>
  <si>
    <t>7656 GREENBRIER DR NE</t>
  </si>
  <si>
    <t>41-11-10-427-082</t>
  </si>
  <si>
    <t>7682 GREENBRIER DR NE</t>
  </si>
  <si>
    <t>41-11-10-427-084</t>
  </si>
  <si>
    <t>7690 GREENBRIER DR NE</t>
  </si>
  <si>
    <t>41-11-10-427-086</t>
  </si>
  <si>
    <t>7698 GREENBRIER DR NE</t>
  </si>
  <si>
    <t>41-11-10-427-088</t>
  </si>
  <si>
    <t>7706 GREENBRIER DR NE</t>
  </si>
  <si>
    <t>41-11-10-427-096</t>
  </si>
  <si>
    <t>7738 GREENBRIER DR NE</t>
  </si>
  <si>
    <t>41-11-10-429-002</t>
  </si>
  <si>
    <t>7115 PINEHURST DR NE</t>
  </si>
  <si>
    <t>41-11-10-429-005</t>
  </si>
  <si>
    <t>7826 WOODHURST DR NE</t>
  </si>
  <si>
    <t>41-11-10-429-006</t>
  </si>
  <si>
    <t>7820 WOODHURST DR NE</t>
  </si>
  <si>
    <t>41-11-10-429-007</t>
  </si>
  <si>
    <t>7816 WOODHURST DR NE</t>
  </si>
  <si>
    <t>41-11-10-429-009</t>
  </si>
  <si>
    <t>7813 WOODHURST DR NE</t>
  </si>
  <si>
    <t>41-11-10-429-010</t>
  </si>
  <si>
    <t>7819 WOODHURST DR NE</t>
  </si>
  <si>
    <t>41-11-10-429-012</t>
  </si>
  <si>
    <t>7831 WOODHURST DR NE</t>
  </si>
  <si>
    <t>41-11-10-429-014</t>
  </si>
  <si>
    <t>7843 WOODHURST DR NE</t>
  </si>
  <si>
    <t>41-11-10-429-019</t>
  </si>
  <si>
    <t>7873 WOODHURST DR NE</t>
  </si>
  <si>
    <t>41-11-10-429-021</t>
  </si>
  <si>
    <t>7885 WOODHURST DR NE</t>
  </si>
  <si>
    <t>41-11-10-429-022</t>
  </si>
  <si>
    <t>7891 WOODHURST DR NE</t>
  </si>
  <si>
    <t>41-11-10-429-025</t>
  </si>
  <si>
    <t>7894 WOODHURST DR NE</t>
  </si>
  <si>
    <t>41-11-10-429-031</t>
  </si>
  <si>
    <t>7120 PINEHURST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</si>
  <si>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</si>
  <si>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</si>
  <si>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</si>
  <si>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</si>
  <si>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</si>
  <si>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</si>
  <si>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</si>
  <si>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90000</t>
  </si>
  <si>
    <t>2026 USE 118000</t>
  </si>
  <si>
    <t>2025 USED 1000</t>
  </si>
  <si>
    <t>2026 USE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</si>
</sst>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1608-55FD-4C41-A96B-873443B09AA9}">
  <dimension ref="A1:BJ35"/>
  <sheetViews>
    <sheetView tabSelected="1" workbookViewId="0">
      <selection activeCell="F14" sqref="F14"/>
    </sheetView>
  </sheetViews>
  <sheetFormatPr defaultRowHeight="15" x14ac:dyDescent="0.25"/>
  <cols>
    <col min="1" max="1" width="13.140625" style="2" bestFit="1" customWidth="1"/>
    <col min="2" max="2" width="18" style="2" bestFit="1" customWidth="1"/>
    <col min="3" max="3" width="7.28515625" style="3" bestFit="1" customWidth="1"/>
    <col min="4" max="4" width="9.140625" style="4" bestFit="1" customWidth="1"/>
    <col min="5" max="5" width="9.28515625" style="4" customWidth="1"/>
    <col min="6" max="6" width="9.85546875" style="4" customWidth="1"/>
    <col min="7" max="7" width="8.42578125" style="5" customWidth="1"/>
    <col min="8" max="8" width="9.7109375" style="4" customWidth="1"/>
    <col min="9" max="9" width="10.140625" style="4" bestFit="1" customWidth="1"/>
    <col min="10" max="10" width="11" style="4" bestFit="1" customWidth="1"/>
    <col min="11" max="11" width="7.28515625" style="6" customWidth="1"/>
    <col min="12" max="12" width="5.42578125" style="7" customWidth="1"/>
    <col min="13" max="14" width="9" style="8" customWidth="1"/>
    <col min="15" max="15" width="7.7109375" style="4" bestFit="1" customWidth="1"/>
    <col min="16" max="16" width="9.28515625" style="4" bestFit="1" customWidth="1"/>
    <col min="17" max="17" width="9.28515625" style="9" bestFit="1" customWidth="1"/>
    <col min="18" max="18" width="9" style="8" bestFit="1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9.8554687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28" width="11.5703125" bestFit="1" customWidth="1"/>
    <col min="29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35.2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45544</v>
      </c>
      <c r="D2" s="4">
        <v>379000</v>
      </c>
      <c r="E2" s="4">
        <v>379000</v>
      </c>
      <c r="F2" s="4">
        <v>166000</v>
      </c>
      <c r="G2" s="5">
        <f>F2/E2*100</f>
        <v>43.799472295514512</v>
      </c>
      <c r="H2" s="4">
        <v>375069</v>
      </c>
      <c r="I2" s="4">
        <f>E2-285069</f>
        <v>93931</v>
      </c>
      <c r="J2" s="4">
        <v>90000</v>
      </c>
      <c r="K2" s="6">
        <v>0</v>
      </c>
      <c r="L2" s="7">
        <v>0</v>
      </c>
      <c r="M2" s="8">
        <v>1</v>
      </c>
      <c r="N2" s="8">
        <v>1</v>
      </c>
      <c r="O2" s="4" t="e">
        <f>I2/K2</f>
        <v>#DIV/0!</v>
      </c>
      <c r="P2" s="4">
        <f>I2/M2</f>
        <v>93931</v>
      </c>
      <c r="Q2" s="9">
        <f>I2/M2/43560</f>
        <v>2.1563590449954084</v>
      </c>
      <c r="R2" s="8">
        <v>0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45714</v>
      </c>
      <c r="D3" s="4">
        <v>387500</v>
      </c>
      <c r="E3" s="4">
        <v>387500</v>
      </c>
      <c r="F3" s="4">
        <v>157100</v>
      </c>
      <c r="G3" s="5">
        <f>F3/E3*100</f>
        <v>40.541935483870965</v>
      </c>
      <c r="H3" s="4">
        <v>356539</v>
      </c>
      <c r="I3" s="4">
        <f>E3-266539</f>
        <v>120961</v>
      </c>
      <c r="J3" s="4">
        <v>90000</v>
      </c>
      <c r="K3" s="6">
        <v>0</v>
      </c>
      <c r="L3" s="7">
        <v>0</v>
      </c>
      <c r="M3" s="8">
        <v>1</v>
      </c>
      <c r="N3" s="8">
        <v>1</v>
      </c>
      <c r="O3" s="4" t="e">
        <f>I3/K3</f>
        <v>#DIV/0!</v>
      </c>
      <c r="P3" s="4">
        <f>I3/M3</f>
        <v>120961</v>
      </c>
      <c r="Q3" s="9">
        <f>I3/M3/43560</f>
        <v>2.7768824609733702</v>
      </c>
      <c r="R3" s="8">
        <v>0</v>
      </c>
    </row>
    <row r="4" spans="1:62" x14ac:dyDescent="0.25">
      <c r="A4" s="2" t="s">
        <v>22</v>
      </c>
      <c r="B4" s="2" t="s">
        <v>23</v>
      </c>
      <c r="C4" s="3">
        <v>45975</v>
      </c>
      <c r="D4" s="4">
        <v>455000</v>
      </c>
      <c r="E4" s="4">
        <v>455000</v>
      </c>
      <c r="F4" s="4">
        <v>185800</v>
      </c>
      <c r="G4" s="5">
        <f>F4/E4*100</f>
        <v>40.835164835164832</v>
      </c>
      <c r="H4" s="4">
        <v>384348</v>
      </c>
      <c r="I4" s="4">
        <f>E4-294348</f>
        <v>160652</v>
      </c>
      <c r="J4" s="4">
        <v>90000</v>
      </c>
      <c r="K4" s="6">
        <v>0</v>
      </c>
      <c r="L4" s="7">
        <v>0</v>
      </c>
      <c r="M4" s="8">
        <v>1</v>
      </c>
      <c r="N4" s="8">
        <v>1</v>
      </c>
      <c r="O4" s="4" t="e">
        <f>I4/K4</f>
        <v>#DIV/0!</v>
      </c>
      <c r="P4" s="4">
        <f>I4/M4</f>
        <v>160652</v>
      </c>
      <c r="Q4" s="9">
        <f>I4/M4/43560</f>
        <v>3.688062442607897</v>
      </c>
      <c r="R4" s="8">
        <v>0</v>
      </c>
    </row>
    <row r="5" spans="1:62" x14ac:dyDescent="0.25">
      <c r="A5" s="2" t="s">
        <v>24</v>
      </c>
      <c r="B5" s="2" t="s">
        <v>25</v>
      </c>
      <c r="C5" s="3">
        <v>45835</v>
      </c>
      <c r="D5" s="4">
        <v>479900</v>
      </c>
      <c r="E5" s="4">
        <v>479900</v>
      </c>
      <c r="F5" s="4">
        <v>204800</v>
      </c>
      <c r="G5" s="5">
        <f>F5/E5*100</f>
        <v>42.675557407793292</v>
      </c>
      <c r="H5" s="4">
        <v>426590</v>
      </c>
      <c r="I5" s="4">
        <f>E5-336590</f>
        <v>143310</v>
      </c>
      <c r="J5" s="4">
        <v>90000</v>
      </c>
      <c r="K5" s="6">
        <v>0</v>
      </c>
      <c r="L5" s="7">
        <v>0</v>
      </c>
      <c r="M5" s="8">
        <v>1</v>
      </c>
      <c r="N5" s="8">
        <v>1</v>
      </c>
      <c r="O5" s="4" t="e">
        <f>I5/K5</f>
        <v>#DIV/0!</v>
      </c>
      <c r="P5" s="4">
        <f>I5/M5</f>
        <v>143310</v>
      </c>
      <c r="Q5" s="9">
        <f>I5/M5/43560</f>
        <v>3.2899449035812673</v>
      </c>
      <c r="R5" s="8">
        <v>0</v>
      </c>
    </row>
    <row r="6" spans="1:62" x14ac:dyDescent="0.25">
      <c r="A6" s="2" t="s">
        <v>26</v>
      </c>
      <c r="B6" s="2" t="s">
        <v>27</v>
      </c>
      <c r="C6" s="3">
        <v>45869</v>
      </c>
      <c r="D6" s="4">
        <v>440000</v>
      </c>
      <c r="E6" s="4">
        <v>440000</v>
      </c>
      <c r="F6" s="4">
        <v>187700</v>
      </c>
      <c r="G6" s="5">
        <f>F6/E6*100</f>
        <v>42.659090909090907</v>
      </c>
      <c r="H6" s="4">
        <v>389307</v>
      </c>
      <c r="I6" s="4">
        <f>E6-299307</f>
        <v>140693</v>
      </c>
      <c r="J6" s="4">
        <v>90000</v>
      </c>
      <c r="K6" s="6">
        <v>0</v>
      </c>
      <c r="L6" s="7">
        <v>0</v>
      </c>
      <c r="M6" s="8">
        <v>1</v>
      </c>
      <c r="N6" s="8">
        <v>1</v>
      </c>
      <c r="O6" s="4" t="e">
        <f>I6/K6</f>
        <v>#DIV/0!</v>
      </c>
      <c r="P6" s="4">
        <f>I6/M6</f>
        <v>140693</v>
      </c>
      <c r="Q6" s="9">
        <f>I6/M6/43560</f>
        <v>3.2298668503213959</v>
      </c>
      <c r="R6" s="8">
        <v>0</v>
      </c>
    </row>
    <row r="7" spans="1:62" x14ac:dyDescent="0.25">
      <c r="A7" s="2" t="s">
        <v>28</v>
      </c>
      <c r="B7" s="2" t="s">
        <v>29</v>
      </c>
      <c r="C7" s="3">
        <v>45065</v>
      </c>
      <c r="D7" s="4">
        <v>340000</v>
      </c>
      <c r="E7" s="4">
        <v>340000</v>
      </c>
      <c r="F7" s="4">
        <v>134200</v>
      </c>
      <c r="G7" s="5">
        <f>F7/E7*100</f>
        <v>39.470588235294116</v>
      </c>
      <c r="H7" s="4">
        <v>333140</v>
      </c>
      <c r="I7" s="4">
        <f>E7-243140</f>
        <v>96860</v>
      </c>
      <c r="J7" s="4">
        <v>90000</v>
      </c>
      <c r="K7" s="6">
        <v>0</v>
      </c>
      <c r="L7" s="7">
        <v>0</v>
      </c>
      <c r="M7" s="8">
        <v>1</v>
      </c>
      <c r="N7" s="8">
        <v>1</v>
      </c>
      <c r="O7" s="4" t="e">
        <f>I7/K7</f>
        <v>#DIV/0!</v>
      </c>
      <c r="P7" s="4">
        <f>I7/M7</f>
        <v>96860</v>
      </c>
      <c r="Q7" s="9">
        <f>I7/M7/43560</f>
        <v>2.2235996326905418</v>
      </c>
      <c r="R7" s="8">
        <v>0</v>
      </c>
    </row>
    <row r="8" spans="1:62" x14ac:dyDescent="0.25">
      <c r="A8" s="2" t="s">
        <v>30</v>
      </c>
      <c r="B8" s="2" t="s">
        <v>31</v>
      </c>
      <c r="C8" s="3">
        <v>45820</v>
      </c>
      <c r="D8" s="4">
        <v>425000</v>
      </c>
      <c r="E8" s="4">
        <v>425000</v>
      </c>
      <c r="F8" s="4">
        <v>188200</v>
      </c>
      <c r="G8" s="5">
        <f>F8/E8*100</f>
        <v>44.28235294117647</v>
      </c>
      <c r="H8" s="4">
        <v>390217</v>
      </c>
      <c r="I8" s="4">
        <f>E8-300217</f>
        <v>124783</v>
      </c>
      <c r="J8" s="4">
        <v>90000</v>
      </c>
      <c r="K8" s="6">
        <v>0</v>
      </c>
      <c r="L8" s="7">
        <v>0</v>
      </c>
      <c r="M8" s="8">
        <v>1</v>
      </c>
      <c r="N8" s="8">
        <v>1</v>
      </c>
      <c r="O8" s="4" t="e">
        <f>I8/K8</f>
        <v>#DIV/0!</v>
      </c>
      <c r="P8" s="4">
        <f>I8/M8</f>
        <v>124783</v>
      </c>
      <c r="Q8" s="9">
        <f>I8/M8/43560</f>
        <v>2.8646235078053262</v>
      </c>
      <c r="R8" s="8">
        <v>0</v>
      </c>
    </row>
    <row r="9" spans="1:62" x14ac:dyDescent="0.25">
      <c r="A9" s="2" t="s">
        <v>32</v>
      </c>
      <c r="B9" s="2" t="s">
        <v>33</v>
      </c>
      <c r="C9" s="3">
        <v>45562</v>
      </c>
      <c r="D9" s="4">
        <v>403000</v>
      </c>
      <c r="E9" s="4">
        <v>403000</v>
      </c>
      <c r="F9" s="4">
        <v>156900</v>
      </c>
      <c r="G9" s="5">
        <f>F9/E9*100</f>
        <v>38.933002481389579</v>
      </c>
      <c r="H9" s="4">
        <v>357176</v>
      </c>
      <c r="I9" s="4">
        <f>E9-267176</f>
        <v>135824</v>
      </c>
      <c r="J9" s="4">
        <v>90000</v>
      </c>
      <c r="K9" s="6">
        <v>0</v>
      </c>
      <c r="L9" s="7">
        <v>0</v>
      </c>
      <c r="M9" s="8">
        <v>1</v>
      </c>
      <c r="N9" s="8">
        <v>1</v>
      </c>
      <c r="O9" s="4" t="e">
        <f>I9/K9</f>
        <v>#DIV/0!</v>
      </c>
      <c r="P9" s="4">
        <f>I9/M9</f>
        <v>135824</v>
      </c>
      <c r="Q9" s="9">
        <f>I9/M9/43560</f>
        <v>3.1180899908172637</v>
      </c>
      <c r="R9" s="8">
        <v>0</v>
      </c>
    </row>
    <row r="10" spans="1:62" x14ac:dyDescent="0.25">
      <c r="A10" s="2" t="s">
        <v>34</v>
      </c>
      <c r="B10" s="2" t="s">
        <v>35</v>
      </c>
      <c r="C10" s="3">
        <v>45468</v>
      </c>
      <c r="D10" s="4">
        <v>335000</v>
      </c>
      <c r="E10" s="4">
        <v>335000</v>
      </c>
      <c r="F10" s="4">
        <v>150900</v>
      </c>
      <c r="G10" s="5">
        <f>F10/E10*100</f>
        <v>45.044776119402982</v>
      </c>
      <c r="H10" s="4">
        <v>346642</v>
      </c>
      <c r="I10" s="4">
        <f>E10-256642</f>
        <v>78358</v>
      </c>
      <c r="J10" s="4">
        <v>90000</v>
      </c>
      <c r="K10" s="6">
        <v>0</v>
      </c>
      <c r="L10" s="7">
        <v>0</v>
      </c>
      <c r="M10" s="8">
        <v>1</v>
      </c>
      <c r="N10" s="8">
        <v>1</v>
      </c>
      <c r="O10" s="4" t="e">
        <f>I10/K10</f>
        <v>#DIV/0!</v>
      </c>
      <c r="P10" s="4">
        <f>I10/M10</f>
        <v>78358</v>
      </c>
      <c r="Q10" s="9">
        <f>I10/M10/43560</f>
        <v>1.798852157943067</v>
      </c>
      <c r="R10" s="8">
        <v>0</v>
      </c>
    </row>
    <row r="11" spans="1:62" x14ac:dyDescent="0.25">
      <c r="A11" s="2" t="s">
        <v>36</v>
      </c>
      <c r="B11" s="2" t="s">
        <v>37</v>
      </c>
      <c r="C11" s="3">
        <v>45622</v>
      </c>
      <c r="D11" s="4">
        <v>399900</v>
      </c>
      <c r="E11" s="4">
        <v>399900</v>
      </c>
      <c r="F11" s="4">
        <v>162100</v>
      </c>
      <c r="G11" s="5">
        <f>F11/E11*100</f>
        <v>40.535133783445858</v>
      </c>
      <c r="H11" s="4">
        <v>368082</v>
      </c>
      <c r="I11" s="4">
        <f>E11-278082</f>
        <v>121818</v>
      </c>
      <c r="J11" s="4">
        <v>90000</v>
      </c>
      <c r="K11" s="6">
        <v>0</v>
      </c>
      <c r="L11" s="7">
        <v>0</v>
      </c>
      <c r="M11" s="8">
        <v>1</v>
      </c>
      <c r="N11" s="8">
        <v>1</v>
      </c>
      <c r="O11" s="4" t="e">
        <f>I11/K11</f>
        <v>#DIV/0!</v>
      </c>
      <c r="P11" s="4">
        <f>I11/M11</f>
        <v>121818</v>
      </c>
      <c r="Q11" s="9">
        <f>I11/M11/43560</f>
        <v>2.796556473829201</v>
      </c>
      <c r="R11" s="8">
        <v>0</v>
      </c>
    </row>
    <row r="12" spans="1:62" x14ac:dyDescent="0.25">
      <c r="A12" s="2" t="s">
        <v>38</v>
      </c>
      <c r="B12" s="2" t="s">
        <v>39</v>
      </c>
      <c r="C12" s="3">
        <v>45702</v>
      </c>
      <c r="D12" s="4">
        <v>417500</v>
      </c>
      <c r="E12" s="4">
        <v>417500</v>
      </c>
      <c r="F12" s="4">
        <v>171300</v>
      </c>
      <c r="G12" s="5">
        <f>F12/E12*100</f>
        <v>41.029940119760475</v>
      </c>
      <c r="H12" s="4">
        <v>387469</v>
      </c>
      <c r="I12" s="4">
        <f>E12-297469</f>
        <v>120031</v>
      </c>
      <c r="J12" s="4">
        <v>90000</v>
      </c>
      <c r="K12" s="6">
        <v>0</v>
      </c>
      <c r="L12" s="7">
        <v>0</v>
      </c>
      <c r="M12" s="8">
        <v>1</v>
      </c>
      <c r="N12" s="8">
        <v>1</v>
      </c>
      <c r="O12" s="4" t="e">
        <f>I12/K12</f>
        <v>#DIV/0!</v>
      </c>
      <c r="P12" s="4">
        <f>I12/M12</f>
        <v>120031</v>
      </c>
      <c r="Q12" s="9">
        <f>I12/M12/43560</f>
        <v>2.7555325987144168</v>
      </c>
      <c r="R12" s="8">
        <v>0</v>
      </c>
    </row>
    <row r="13" spans="1:62" x14ac:dyDescent="0.25">
      <c r="A13" s="2" t="s">
        <v>38</v>
      </c>
      <c r="B13" s="2" t="s">
        <v>39</v>
      </c>
      <c r="C13" s="3">
        <v>45062</v>
      </c>
      <c r="D13" s="4">
        <v>384900</v>
      </c>
      <c r="E13" s="4">
        <v>384900</v>
      </c>
      <c r="F13" s="4">
        <v>158900</v>
      </c>
      <c r="G13" s="5">
        <f>F13/E13*100</f>
        <v>41.283450246817353</v>
      </c>
      <c r="H13" s="4">
        <v>387469</v>
      </c>
      <c r="I13" s="4">
        <f>E13-297469</f>
        <v>87431</v>
      </c>
      <c r="J13" s="4">
        <v>90000</v>
      </c>
      <c r="K13" s="6">
        <v>0</v>
      </c>
      <c r="L13" s="7">
        <v>0</v>
      </c>
      <c r="M13" s="8">
        <v>1</v>
      </c>
      <c r="N13" s="8">
        <v>1</v>
      </c>
      <c r="O13" s="4" t="e">
        <f>I13/K13</f>
        <v>#DIV/0!</v>
      </c>
      <c r="P13" s="4">
        <f>I13/M13</f>
        <v>87431</v>
      </c>
      <c r="Q13" s="9">
        <f>I13/M13/43560</f>
        <v>2.0071395775941232</v>
      </c>
      <c r="R13" s="8">
        <v>0</v>
      </c>
    </row>
    <row r="14" spans="1:62" x14ac:dyDescent="0.25">
      <c r="I14" s="4">
        <f>SUM(I2:I13)</f>
        <v>1424652</v>
      </c>
      <c r="M14" s="8">
        <f>SUM(M2:M13)</f>
        <v>12</v>
      </c>
    </row>
    <row r="15" spans="1:62" x14ac:dyDescent="0.25">
      <c r="F15" s="4" t="s">
        <v>73</v>
      </c>
      <c r="J15" s="4">
        <f>SUM(I14/M14)</f>
        <v>118721</v>
      </c>
    </row>
    <row r="16" spans="1:62" x14ac:dyDescent="0.25">
      <c r="F16" s="4" t="s">
        <v>74</v>
      </c>
    </row>
    <row r="17" spans="1:18" x14ac:dyDescent="0.25">
      <c r="A17" s="2" t="s">
        <v>40</v>
      </c>
      <c r="B17" s="2" t="s">
        <v>41</v>
      </c>
      <c r="C17" s="3">
        <v>45825</v>
      </c>
      <c r="D17" s="4">
        <v>90240</v>
      </c>
      <c r="E17" s="4">
        <v>90240</v>
      </c>
      <c r="F17" s="4">
        <v>40700</v>
      </c>
      <c r="G17" s="5">
        <f>F17/E17*100</f>
        <v>45.101950354609926</v>
      </c>
      <c r="H17" s="4">
        <v>81446</v>
      </c>
      <c r="I17" s="4">
        <f>E17-0</f>
        <v>90240</v>
      </c>
      <c r="J17" s="4">
        <v>81446</v>
      </c>
      <c r="K17" s="6">
        <v>81.445894999999993</v>
      </c>
      <c r="L17" s="7">
        <v>145</v>
      </c>
      <c r="M17" s="8">
        <v>0.27300000000000002</v>
      </c>
      <c r="N17" s="8">
        <v>0.27300000000000002</v>
      </c>
      <c r="O17" s="4">
        <f>I17/K17</f>
        <v>1107.9748095345997</v>
      </c>
      <c r="P17" s="4">
        <f>I17/M17</f>
        <v>330549.45054945053</v>
      </c>
      <c r="Q17" s="9">
        <f>I17/M17/43560</f>
        <v>7.5883712247348605</v>
      </c>
      <c r="R17" s="8">
        <v>82</v>
      </c>
    </row>
    <row r="18" spans="1:18" x14ac:dyDescent="0.25">
      <c r="A18" s="2" t="s">
        <v>42</v>
      </c>
      <c r="B18" s="2" t="s">
        <v>43</v>
      </c>
      <c r="C18" s="3">
        <v>45763</v>
      </c>
      <c r="D18" s="4">
        <v>90710</v>
      </c>
      <c r="E18" s="4">
        <v>90710</v>
      </c>
      <c r="F18" s="4">
        <v>44200</v>
      </c>
      <c r="G18" s="5">
        <f>F18/E18*100</f>
        <v>48.726711498181018</v>
      </c>
      <c r="H18" s="4">
        <v>88408</v>
      </c>
      <c r="I18" s="4">
        <f>E18-0</f>
        <v>90710</v>
      </c>
      <c r="J18" s="4">
        <v>88408</v>
      </c>
      <c r="K18" s="6">
        <v>88.408247000000003</v>
      </c>
      <c r="L18" s="7">
        <v>240</v>
      </c>
      <c r="M18" s="8">
        <v>0.44</v>
      </c>
      <c r="N18" s="8">
        <v>0.44</v>
      </c>
      <c r="O18" s="4">
        <f>I18/K18</f>
        <v>1026.0355009640673</v>
      </c>
      <c r="P18" s="4">
        <f>I18/M18</f>
        <v>206159.09090909091</v>
      </c>
      <c r="Q18" s="9">
        <f>I18/M18/43560</f>
        <v>4.732761499290425</v>
      </c>
      <c r="R18" s="8">
        <v>80.41</v>
      </c>
    </row>
    <row r="19" spans="1:18" x14ac:dyDescent="0.25">
      <c r="A19" s="2" t="s">
        <v>44</v>
      </c>
      <c r="B19" s="2" t="s">
        <v>45</v>
      </c>
      <c r="C19" s="3">
        <v>45825</v>
      </c>
      <c r="D19" s="4">
        <v>95880</v>
      </c>
      <c r="E19" s="4">
        <v>95880</v>
      </c>
      <c r="F19" s="4">
        <v>50000</v>
      </c>
      <c r="G19" s="5">
        <f>F19/E19*100</f>
        <v>52.148518982060907</v>
      </c>
      <c r="H19" s="4">
        <v>100051</v>
      </c>
      <c r="I19" s="4">
        <f>E19-0</f>
        <v>95880</v>
      </c>
      <c r="J19" s="4">
        <v>100051</v>
      </c>
      <c r="K19" s="6">
        <v>100.051327</v>
      </c>
      <c r="L19" s="7">
        <v>200</v>
      </c>
      <c r="M19" s="8">
        <v>0.46500000000000002</v>
      </c>
      <c r="N19" s="8">
        <v>0.46500000000000002</v>
      </c>
      <c r="O19" s="4">
        <f>I19/K19</f>
        <v>958.30812918653237</v>
      </c>
      <c r="P19" s="4">
        <f>I19/M19</f>
        <v>206193.54838709676</v>
      </c>
      <c r="Q19" s="9">
        <f>I19/M19/43560</f>
        <v>4.7335525341390436</v>
      </c>
      <c r="R19" s="8">
        <v>91</v>
      </c>
    </row>
    <row r="20" spans="1:18" x14ac:dyDescent="0.25">
      <c r="A20" s="2" t="s">
        <v>46</v>
      </c>
      <c r="B20" s="2" t="s">
        <v>47</v>
      </c>
      <c r="C20" s="3">
        <v>45796</v>
      </c>
      <c r="D20" s="4">
        <v>99640</v>
      </c>
      <c r="E20" s="4">
        <v>99640</v>
      </c>
      <c r="F20" s="4">
        <v>46400</v>
      </c>
      <c r="G20" s="5">
        <f>F20/E20*100</f>
        <v>46.56764351665997</v>
      </c>
      <c r="H20" s="4">
        <v>92891</v>
      </c>
      <c r="I20" s="4">
        <f>E20-0</f>
        <v>99640</v>
      </c>
      <c r="J20" s="4">
        <v>92891</v>
      </c>
      <c r="K20" s="6">
        <v>92.891006000000004</v>
      </c>
      <c r="L20" s="7">
        <v>190</v>
      </c>
      <c r="M20" s="8">
        <v>0.48599999999999999</v>
      </c>
      <c r="N20" s="8">
        <v>0.48599999999999999</v>
      </c>
      <c r="O20" s="4">
        <f>I20/K20</f>
        <v>1072.6549780287662</v>
      </c>
      <c r="P20" s="4">
        <f>I20/M20</f>
        <v>205020.57613168724</v>
      </c>
      <c r="Q20" s="9">
        <f>I20/M20/43560</f>
        <v>4.7066247964115524</v>
      </c>
      <c r="R20" s="8">
        <v>48</v>
      </c>
    </row>
    <row r="21" spans="1:18" x14ac:dyDescent="0.25">
      <c r="A21" s="2" t="s">
        <v>48</v>
      </c>
      <c r="B21" s="2" t="s">
        <v>49</v>
      </c>
      <c r="C21" s="3">
        <v>45796</v>
      </c>
      <c r="D21" s="4">
        <v>108100</v>
      </c>
      <c r="E21" s="4">
        <v>108100</v>
      </c>
      <c r="F21" s="4">
        <v>49000</v>
      </c>
      <c r="G21" s="5">
        <f>F21/E21*100</f>
        <v>45.328399629972246</v>
      </c>
      <c r="H21" s="4">
        <v>98019</v>
      </c>
      <c r="I21" s="4">
        <f>E21-0</f>
        <v>108100</v>
      </c>
      <c r="J21" s="4">
        <v>98019</v>
      </c>
      <c r="K21" s="6">
        <v>98.019009999999994</v>
      </c>
      <c r="L21" s="7">
        <v>170</v>
      </c>
      <c r="M21" s="8">
        <v>0.48799999999999999</v>
      </c>
      <c r="N21" s="8">
        <v>0.48799999999999999</v>
      </c>
      <c r="O21" s="4">
        <f>I21/K21</f>
        <v>1102.8472946217271</v>
      </c>
      <c r="P21" s="4">
        <f>I21/M21</f>
        <v>221516.39344262297</v>
      </c>
      <c r="Q21" s="9">
        <f>I21/M21/43560</f>
        <v>5.0853166538710504</v>
      </c>
      <c r="R21" s="8">
        <v>48</v>
      </c>
    </row>
    <row r="22" spans="1:18" x14ac:dyDescent="0.25">
      <c r="A22" s="2" t="s">
        <v>50</v>
      </c>
      <c r="B22" s="2" t="s">
        <v>51</v>
      </c>
      <c r="C22" s="3">
        <v>45796</v>
      </c>
      <c r="D22" s="4">
        <v>102460</v>
      </c>
      <c r="E22" s="4">
        <v>102460</v>
      </c>
      <c r="F22" s="4">
        <v>40600</v>
      </c>
      <c r="G22" s="5">
        <f>F22/E22*100</f>
        <v>39.625219597891856</v>
      </c>
      <c r="H22" s="4">
        <v>81165</v>
      </c>
      <c r="I22" s="4">
        <f>E22-0</f>
        <v>102460</v>
      </c>
      <c r="J22" s="4">
        <v>81165</v>
      </c>
      <c r="K22" s="6">
        <v>81.165368000000001</v>
      </c>
      <c r="L22" s="7">
        <v>142.520004</v>
      </c>
      <c r="M22" s="8">
        <v>0.26800000000000002</v>
      </c>
      <c r="N22" s="8">
        <v>0.26800000000000002</v>
      </c>
      <c r="O22" s="4">
        <f>I22/K22</f>
        <v>1262.3610601999612</v>
      </c>
      <c r="P22" s="4">
        <f>I22/M22</f>
        <v>382313.43283582089</v>
      </c>
      <c r="Q22" s="9">
        <f>I22/M22/43560</f>
        <v>8.7767087427874397</v>
      </c>
      <c r="R22" s="8">
        <v>82</v>
      </c>
    </row>
    <row r="23" spans="1:18" x14ac:dyDescent="0.25">
      <c r="A23" s="2" t="s">
        <v>52</v>
      </c>
      <c r="B23" s="2" t="s">
        <v>53</v>
      </c>
      <c r="C23" s="3">
        <v>45910</v>
      </c>
      <c r="D23" s="4">
        <v>100580</v>
      </c>
      <c r="E23" s="4">
        <v>100580</v>
      </c>
      <c r="F23" s="4">
        <v>40600</v>
      </c>
      <c r="G23" s="5">
        <f>F23/E23*100</f>
        <v>40.36587790813283</v>
      </c>
      <c r="H23" s="4">
        <v>81165</v>
      </c>
      <c r="I23" s="4">
        <f>E23-0</f>
        <v>100580</v>
      </c>
      <c r="J23" s="4">
        <v>81165</v>
      </c>
      <c r="K23" s="6">
        <v>81.165368000000001</v>
      </c>
      <c r="L23" s="7">
        <v>142.520004</v>
      </c>
      <c r="M23" s="8">
        <v>0.26800000000000002</v>
      </c>
      <c r="N23" s="8">
        <v>0.26800000000000002</v>
      </c>
      <c r="O23" s="4">
        <f>I23/K23</f>
        <v>1239.1984719394113</v>
      </c>
      <c r="P23" s="4">
        <f>I23/M23</f>
        <v>375298.50746268657</v>
      </c>
      <c r="Q23" s="9">
        <f>I23/M23/43560</f>
        <v>8.6156682153968447</v>
      </c>
      <c r="R23" s="8">
        <v>82</v>
      </c>
    </row>
    <row r="24" spans="1:18" x14ac:dyDescent="0.25">
      <c r="A24" s="2" t="s">
        <v>54</v>
      </c>
      <c r="B24" s="2" t="s">
        <v>55</v>
      </c>
      <c r="C24" s="3">
        <v>45897</v>
      </c>
      <c r="D24" s="4">
        <v>98700</v>
      </c>
      <c r="E24" s="4">
        <v>98700</v>
      </c>
      <c r="F24" s="4">
        <v>40600</v>
      </c>
      <c r="G24" s="5">
        <f>F24/E24*100</f>
        <v>41.134751773049643</v>
      </c>
      <c r="H24" s="4">
        <v>81165</v>
      </c>
      <c r="I24" s="4">
        <f>E24-0</f>
        <v>98700</v>
      </c>
      <c r="J24" s="4">
        <v>81165</v>
      </c>
      <c r="K24" s="6">
        <v>81.165368000000001</v>
      </c>
      <c r="L24" s="7">
        <v>142.520004</v>
      </c>
      <c r="M24" s="8">
        <v>0.26800000000000002</v>
      </c>
      <c r="N24" s="8">
        <v>0.26800000000000002</v>
      </c>
      <c r="O24" s="4">
        <f>I24/K24</f>
        <v>1216.0358836788616</v>
      </c>
      <c r="P24" s="4">
        <f>I24/M24</f>
        <v>368283.58208955219</v>
      </c>
      <c r="Q24" s="9">
        <f>I24/M24/43560</f>
        <v>8.4546276880062479</v>
      </c>
      <c r="R24" s="8">
        <v>82</v>
      </c>
    </row>
    <row r="25" spans="1:18" x14ac:dyDescent="0.25">
      <c r="A25" s="2" t="s">
        <v>56</v>
      </c>
      <c r="B25" s="2" t="s">
        <v>57</v>
      </c>
      <c r="C25" s="3">
        <v>45960</v>
      </c>
      <c r="D25" s="4">
        <v>114210</v>
      </c>
      <c r="E25" s="4">
        <v>114210</v>
      </c>
      <c r="F25" s="4">
        <v>40600</v>
      </c>
      <c r="G25" s="5">
        <f>F25/E25*100</f>
        <v>35.548550914981178</v>
      </c>
      <c r="H25" s="4">
        <v>81106</v>
      </c>
      <c r="I25" s="4">
        <f>E25-0</f>
        <v>114210</v>
      </c>
      <c r="J25" s="4">
        <v>81106</v>
      </c>
      <c r="K25" s="6">
        <v>81.106053000000003</v>
      </c>
      <c r="L25" s="7">
        <v>142</v>
      </c>
      <c r="M25" s="8">
        <v>0.26700000000000002</v>
      </c>
      <c r="N25" s="8">
        <v>0.26700000000000002</v>
      </c>
      <c r="O25" s="4">
        <f>I25/K25</f>
        <v>1408.1563061637335</v>
      </c>
      <c r="P25" s="4">
        <f>I25/M25</f>
        <v>427752.80898876401</v>
      </c>
      <c r="Q25" s="9">
        <f>I25/M25/43560</f>
        <v>9.8198532825703406</v>
      </c>
      <c r="R25" s="8">
        <v>82</v>
      </c>
    </row>
    <row r="26" spans="1:18" x14ac:dyDescent="0.25">
      <c r="A26" s="2" t="s">
        <v>58</v>
      </c>
      <c r="B26" s="2" t="s">
        <v>59</v>
      </c>
      <c r="C26" s="3">
        <v>45960</v>
      </c>
      <c r="D26" s="4">
        <v>115150</v>
      </c>
      <c r="E26" s="4">
        <v>115150</v>
      </c>
      <c r="F26" s="4">
        <v>38900</v>
      </c>
      <c r="G26" s="5">
        <f>F26/E26*100</f>
        <v>33.782023447676949</v>
      </c>
      <c r="H26" s="4">
        <v>77704</v>
      </c>
      <c r="I26" s="4">
        <f>E26-0</f>
        <v>115150</v>
      </c>
      <c r="J26" s="4">
        <v>77704</v>
      </c>
      <c r="K26" s="6">
        <v>77.704435000000004</v>
      </c>
      <c r="L26" s="7">
        <v>140</v>
      </c>
      <c r="M26" s="8">
        <v>0.254</v>
      </c>
      <c r="N26" s="8">
        <v>0.254</v>
      </c>
      <c r="O26" s="4">
        <f>I26/K26</f>
        <v>1481.8973974908897</v>
      </c>
      <c r="P26" s="4">
        <f>I26/M26</f>
        <v>453346.45669291337</v>
      </c>
      <c r="Q26" s="9">
        <f>I26/M26/43560</f>
        <v>10.40740258707331</v>
      </c>
      <c r="R26" s="8">
        <v>76</v>
      </c>
    </row>
    <row r="27" spans="1:18" x14ac:dyDescent="0.25">
      <c r="A27" s="2" t="s">
        <v>60</v>
      </c>
      <c r="B27" s="2" t="s">
        <v>61</v>
      </c>
      <c r="C27" s="3">
        <v>45806</v>
      </c>
      <c r="D27" s="4">
        <v>101520</v>
      </c>
      <c r="E27" s="4">
        <v>101520</v>
      </c>
      <c r="F27" s="4">
        <v>38700</v>
      </c>
      <c r="G27" s="5">
        <f>F27/E27*100</f>
        <v>38.12056737588653</v>
      </c>
      <c r="H27" s="4">
        <v>77405</v>
      </c>
      <c r="I27" s="4">
        <f>E27-0</f>
        <v>101520</v>
      </c>
      <c r="J27" s="4">
        <v>77405</v>
      </c>
      <c r="K27" s="6">
        <v>77.404871999999997</v>
      </c>
      <c r="L27" s="7">
        <v>130.5</v>
      </c>
      <c r="M27" s="8">
        <v>0.26800000000000002</v>
      </c>
      <c r="N27" s="8">
        <v>0.26800000000000002</v>
      </c>
      <c r="O27" s="4">
        <f>I27/K27</f>
        <v>1311.5453507887721</v>
      </c>
      <c r="P27" s="4">
        <f>I27/M27</f>
        <v>378805.97014925373</v>
      </c>
      <c r="Q27" s="9">
        <f>I27/M27/43560</f>
        <v>8.6961884790921431</v>
      </c>
      <c r="R27" s="8">
        <v>58</v>
      </c>
    </row>
    <row r="28" spans="1:18" x14ac:dyDescent="0.25">
      <c r="A28" s="2" t="s">
        <v>62</v>
      </c>
      <c r="B28" s="2" t="s">
        <v>63</v>
      </c>
      <c r="C28" s="3">
        <v>45784</v>
      </c>
      <c r="D28" s="4">
        <v>98820</v>
      </c>
      <c r="E28" s="4">
        <v>98820</v>
      </c>
      <c r="F28" s="4">
        <v>52200</v>
      </c>
      <c r="G28" s="5">
        <f>F28/E28*100</f>
        <v>52.823315118397083</v>
      </c>
      <c r="H28" s="4">
        <v>104350</v>
      </c>
      <c r="I28" s="4">
        <f>E28-0</f>
        <v>98820</v>
      </c>
      <c r="J28" s="4">
        <v>104350</v>
      </c>
      <c r="K28" s="6">
        <v>104.35011</v>
      </c>
      <c r="L28" s="7">
        <v>125</v>
      </c>
      <c r="M28" s="8">
        <v>0.43</v>
      </c>
      <c r="N28" s="8">
        <v>0.43</v>
      </c>
      <c r="O28" s="4">
        <f>I28/K28</f>
        <v>947.00427244398691</v>
      </c>
      <c r="P28" s="4">
        <f>I28/M28</f>
        <v>229813.95348837209</v>
      </c>
      <c r="Q28" s="9">
        <f>I28/M28/43560</f>
        <v>5.2758024216798001</v>
      </c>
      <c r="R28" s="8">
        <v>48</v>
      </c>
    </row>
    <row r="29" spans="1:18" ht="15.75" thickBot="1" x14ac:dyDescent="0.3">
      <c r="A29" s="2" t="s">
        <v>64</v>
      </c>
      <c r="B29" s="2" t="s">
        <v>65</v>
      </c>
      <c r="C29" s="3">
        <v>45910</v>
      </c>
      <c r="D29" s="4">
        <v>92120</v>
      </c>
      <c r="E29" s="4">
        <v>92120</v>
      </c>
      <c r="F29" s="4">
        <v>58500</v>
      </c>
      <c r="G29" s="5">
        <f>F29/E29*100</f>
        <v>63.504125054277026</v>
      </c>
      <c r="H29" s="4">
        <v>117065</v>
      </c>
      <c r="I29" s="4">
        <f>E29-0</f>
        <v>92120</v>
      </c>
      <c r="J29" s="4">
        <v>117065</v>
      </c>
      <c r="K29" s="6">
        <v>117.065324</v>
      </c>
      <c r="L29" s="7">
        <v>105</v>
      </c>
      <c r="M29" s="8">
        <v>0.33700000000000002</v>
      </c>
      <c r="N29" s="8">
        <v>0.33700000000000002</v>
      </c>
      <c r="O29" s="4">
        <f>I29/K29</f>
        <v>786.91107539240227</v>
      </c>
      <c r="P29" s="4">
        <f>I29/M29</f>
        <v>273353.11572700297</v>
      </c>
      <c r="Q29" s="9">
        <f>I29/M29/43560</f>
        <v>6.2753240525023637</v>
      </c>
      <c r="R29" s="8">
        <v>140</v>
      </c>
    </row>
    <row r="30" spans="1:18" ht="15.75" thickTop="1" x14ac:dyDescent="0.25">
      <c r="A30" s="10"/>
      <c r="B30" s="10"/>
      <c r="C30" s="11" t="s">
        <v>66</v>
      </c>
      <c r="D30" s="12">
        <f>+SUM(D2:D29)</f>
        <v>6154830</v>
      </c>
      <c r="E30" s="12">
        <f>+SUM(E2:E29)</f>
        <v>6154830</v>
      </c>
      <c r="F30" s="12">
        <f>+SUM(F2:F29)</f>
        <v>2604900</v>
      </c>
      <c r="G30" s="13"/>
      <c r="H30" s="12">
        <f>+SUM(H2:H29)</f>
        <v>5663988</v>
      </c>
      <c r="I30" s="12">
        <f>SUM(I17:I29)</f>
        <v>1308130</v>
      </c>
      <c r="J30" s="12">
        <f>+SUM(J2:J29)</f>
        <v>2360661</v>
      </c>
      <c r="K30" s="14">
        <f>SUM(K17:K29)</f>
        <v>1161.9423829999998</v>
      </c>
      <c r="L30" s="15"/>
      <c r="M30" s="16">
        <f>+SUM(M2:M29)</f>
        <v>28.512000000000004</v>
      </c>
      <c r="N30" s="16">
        <f>+SUM(N2:N29)</f>
        <v>16.512</v>
      </c>
      <c r="O30" s="12"/>
      <c r="P30" s="12"/>
      <c r="Q30" s="17"/>
      <c r="R30" s="16"/>
    </row>
    <row r="31" spans="1:18" x14ac:dyDescent="0.25">
      <c r="A31" s="18"/>
      <c r="B31" s="18"/>
      <c r="C31" s="19"/>
      <c r="D31" s="20"/>
      <c r="E31" s="20"/>
      <c r="F31" s="20" t="s">
        <v>67</v>
      </c>
      <c r="G31" s="21">
        <f>F30/E30*100</f>
        <v>42.32285863297605</v>
      </c>
      <c r="H31" s="20"/>
      <c r="I31" s="20"/>
      <c r="J31" s="20" t="s">
        <v>68</v>
      </c>
      <c r="K31" s="22"/>
      <c r="L31" s="23"/>
      <c r="M31" s="24" t="s">
        <v>68</v>
      </c>
      <c r="N31" s="24"/>
      <c r="O31" s="20"/>
      <c r="P31" s="20" t="s">
        <v>68</v>
      </c>
      <c r="Q31" s="25"/>
      <c r="R31" s="24"/>
    </row>
    <row r="32" spans="1:18" x14ac:dyDescent="0.25">
      <c r="A32" s="26"/>
      <c r="B32" s="26"/>
      <c r="C32" s="27"/>
      <c r="D32" s="28"/>
      <c r="E32" s="28"/>
      <c r="F32" s="28" t="s">
        <v>69</v>
      </c>
      <c r="G32" s="29">
        <f>STDEV(G2:G29)</f>
        <v>6.1177863539310176</v>
      </c>
      <c r="H32" s="28"/>
      <c r="I32" s="28"/>
      <c r="J32" s="28" t="s">
        <v>70</v>
      </c>
      <c r="K32" s="30">
        <f>I30/K30</f>
        <v>1125.8131376725933</v>
      </c>
      <c r="L32" s="31"/>
      <c r="M32" s="32" t="s">
        <v>71</v>
      </c>
      <c r="N32" s="32">
        <f>I30/M30</f>
        <v>45879.980359147019</v>
      </c>
      <c r="O32" s="28"/>
      <c r="P32" s="28" t="s">
        <v>72</v>
      </c>
      <c r="Q32" s="33">
        <f>I30/M30/43560</f>
        <v>1.0532594205497479</v>
      </c>
      <c r="R32" s="32"/>
    </row>
    <row r="34" spans="6:6" x14ac:dyDescent="0.25">
      <c r="F34" s="4" t="s">
        <v>75</v>
      </c>
    </row>
    <row r="35" spans="6:6" x14ac:dyDescent="0.25">
      <c r="F35" s="4" t="s">
        <v>76</v>
      </c>
    </row>
  </sheetData>
  <conditionalFormatting sqref="A2:R2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LAKE CONDO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2B7D-0474-442C-BBA6-E5BAC80A2E7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2025-12-16T14:56:12Z</dcterms:created>
  <dcterms:modified xsi:type="dcterms:W3CDTF">2025-12-16T15:01:48Z</dcterms:modified>
</cp:coreProperties>
</file>