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084E0C65-1C4C-4A41-81C9-023C037F80FC}" xr6:coauthVersionLast="47" xr6:coauthVersionMax="47" xr10:uidLastSave="{00000000-0000-0000-0000-000000000000}"/>
  <bookViews>
    <workbookView xWindow="25080" yWindow="-120" windowWidth="25440" windowHeight="15270" xr2:uid="{17576AEF-74CA-4FBC-B8E0-F4F692A0289F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J2" i="2"/>
  <c r="L2" i="2" s="1"/>
  <c r="G3" i="2"/>
  <c r="J3" i="2"/>
  <c r="L3" i="2"/>
  <c r="N3" i="2"/>
  <c r="G4" i="2"/>
  <c r="J4" i="2"/>
  <c r="L4" i="2"/>
  <c r="N4" i="2"/>
  <c r="G5" i="2"/>
  <c r="J5" i="2"/>
  <c r="L5" i="2"/>
  <c r="N5" i="2"/>
  <c r="G6" i="2"/>
  <c r="J6" i="2"/>
  <c r="N6" i="2" s="1"/>
  <c r="D7" i="2"/>
  <c r="E7" i="2"/>
  <c r="F7" i="2"/>
  <c r="G8" i="2" s="1"/>
  <c r="H7" i="2"/>
  <c r="K7" i="2"/>
  <c r="L6" i="2" l="1"/>
  <c r="L8" i="2" s="1"/>
  <c r="J7" i="2"/>
  <c r="I8" i="2" s="1"/>
  <c r="G9" i="2"/>
  <c r="N2" i="2"/>
  <c r="N7" i="2" s="1"/>
  <c r="I9" i="2" l="1"/>
  <c r="O2" i="2" s="1"/>
  <c r="O6" i="2"/>
  <c r="O4" i="2"/>
  <c r="O5" i="2"/>
  <c r="O3" i="2"/>
  <c r="O7" i="2"/>
  <c r="L9" i="2" l="1"/>
  <c r="N9" i="2" s="1"/>
</calcChain>
</file>

<file path=xl/sharedStrings.xml><?xml version="1.0" encoding="utf-8"?>
<sst xmlns="http://schemas.openxmlformats.org/spreadsheetml/2006/main" count="35" uniqueCount="35">
  <si>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</si>
  <si>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</si>
  <si>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</si>
  <si>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</si>
  <si>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</si>
  <si>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</si>
  <si>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</si>
  <si>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</si>
  <si>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</si>
  <si>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</si>
  <si>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</si>
  <si>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</si>
  <si>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</si>
  <si>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</si>
  <si>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Dev. by Mean (%)</t>
  </si>
  <si>
    <t>41-11-09-280-025</t>
  </si>
  <si>
    <t>7401 WILKINSON DR NE</t>
  </si>
  <si>
    <t>41-11-09-452-008</t>
  </si>
  <si>
    <t>6917 WELLER DR NE</t>
  </si>
  <si>
    <t>41-11-09-452-010</t>
  </si>
  <si>
    <t>6895 WELLER DR NE</t>
  </si>
  <si>
    <t>41-11-09-452-013</t>
  </si>
  <si>
    <t>6847 WELLER DR NE</t>
  </si>
  <si>
    <t>41-11-09-453-021</t>
  </si>
  <si>
    <t>6820 WELLER DR NE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</si>
  <si>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</si>
  <si>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</si>
  <si>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</si>
  <si>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</si>
  <si>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</si>
  <si>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</si>
  <si>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</si>
  <si>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</si>
  <si>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2025 USED 1.35</t>
  </si>
  <si>
    <t>2026 USE 1.35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</si>
</sst>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168" fontId="1" fillId="2" borderId="0" xfId="0" applyNumberFormat="1" applyFont="1" applyFill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38" fontId="2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38" fontId="3" fillId="3" borderId="1" xfId="0" applyNumberFormat="1" applyFont="1" applyFill="1" applyBorder="1"/>
    <xf numFmtId="167" fontId="3" fillId="3" borderId="1" xfId="0" applyNumberFormat="1" applyFont="1" applyFill="1" applyBorder="1"/>
    <xf numFmtId="16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38" fontId="3" fillId="3" borderId="0" xfId="0" applyNumberFormat="1" applyFont="1" applyFill="1" applyBorder="1"/>
    <xf numFmtId="167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16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6" fontId="3" fillId="3" borderId="2" xfId="0" applyNumberFormat="1" applyFont="1" applyFill="1" applyBorder="1"/>
    <xf numFmtId="38" fontId="3" fillId="3" borderId="2" xfId="0" applyNumberFormat="1" applyFont="1" applyFill="1" applyBorder="1"/>
    <xf numFmtId="167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8" fontId="3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A0B0B-024F-4628-93BA-04C5EF62D615}">
  <dimension ref="A1:BI12"/>
  <sheetViews>
    <sheetView tabSelected="1" workbookViewId="0">
      <selection activeCell="F16" sqref="F16"/>
    </sheetView>
  </sheetViews>
  <sheetFormatPr defaultRowHeight="15" x14ac:dyDescent="0.25"/>
  <cols>
    <col min="1" max="1" width="13.140625" style="10" bestFit="1" customWidth="1"/>
    <col min="2" max="2" width="16.7109375" style="10" bestFit="1" customWidth="1"/>
    <col min="3" max="3" width="7.28515625" style="11" bestFit="1" customWidth="1"/>
    <col min="4" max="5" width="9.140625" style="12" bestFit="1" customWidth="1"/>
    <col min="6" max="6" width="11" style="12" bestFit="1" customWidth="1"/>
    <col min="7" max="7" width="9.7109375" style="13" bestFit="1" customWidth="1"/>
    <col min="8" max="8" width="10.28515625" style="12" bestFit="1" customWidth="1"/>
    <col min="9" max="9" width="8.5703125" style="12" bestFit="1" customWidth="1"/>
    <col min="10" max="10" width="10.28515625" style="12" bestFit="1" customWidth="1"/>
    <col min="11" max="11" width="10" style="12" bestFit="1" customWidth="1"/>
    <col min="12" max="12" width="7.28515625" style="14" customWidth="1"/>
    <col min="13" max="13" width="7.7109375" style="15" bestFit="1" customWidth="1"/>
    <col min="14" max="14" width="12.140625" style="16" bestFit="1" customWidth="1"/>
    <col min="15" max="15" width="14.28515625" style="17" bestFit="1" customWidth="1"/>
    <col min="16" max="16" width="10.42578125" bestFit="1" customWidth="1"/>
    <col min="17" max="17" width="7.42578125" bestFit="1" customWidth="1"/>
    <col min="18" max="18" width="8.140625" bestFit="1" customWidth="1"/>
    <col min="19" max="19" width="8.85546875" bestFit="1" customWidth="1"/>
    <col min="20" max="20" width="8" bestFit="1" customWidth="1"/>
    <col min="21" max="21" width="14.85546875" bestFit="1" customWidth="1"/>
    <col min="22" max="22" width="8" bestFit="1" customWidth="1"/>
    <col min="23" max="23" width="10.7109375" bestFit="1" customWidth="1"/>
    <col min="24" max="24" width="10.42578125" bestFit="1" customWidth="1"/>
    <col min="25" max="25" width="14.28515625" bestFit="1" customWidth="1"/>
    <col min="26" max="26" width="5.5703125" bestFit="1" customWidth="1"/>
    <col min="27" max="27" width="9.85546875" bestFit="1" customWidth="1"/>
    <col min="28" max="28" width="5.140625" bestFit="1" customWidth="1"/>
    <col min="29" max="29" width="15.42578125" bestFit="1" customWidth="1"/>
    <col min="30" max="30" width="12.7109375" bestFit="1" customWidth="1"/>
    <col min="31" max="31" width="11.140625" bestFit="1" customWidth="1"/>
    <col min="32" max="32" width="8.28515625" bestFit="1" customWidth="1"/>
    <col min="33" max="33" width="12.42578125" bestFit="1" customWidth="1"/>
    <col min="34" max="34" width="15.85546875" bestFit="1" customWidth="1"/>
    <col min="35" max="35" width="15.7109375" bestFit="1" customWidth="1"/>
    <col min="36" max="36" width="12.85546875" bestFit="1" customWidth="1"/>
  </cols>
  <sheetData>
    <row r="1" spans="1:61" x14ac:dyDescent="0.25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7" t="s">
        <v>12</v>
      </c>
      <c r="N1" s="8" t="s">
        <v>13</v>
      </c>
      <c r="O1" s="9" t="s">
        <v>14</v>
      </c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x14ac:dyDescent="0.25">
      <c r="A2" s="10" t="s">
        <v>15</v>
      </c>
      <c r="B2" s="10" t="s">
        <v>16</v>
      </c>
      <c r="C2" s="11">
        <v>45505</v>
      </c>
      <c r="D2" s="12">
        <v>625000</v>
      </c>
      <c r="E2" s="12">
        <v>625000</v>
      </c>
      <c r="F2" s="12">
        <v>220200</v>
      </c>
      <c r="G2" s="13">
        <f>F2/E2*100</f>
        <v>35.231999999999999</v>
      </c>
      <c r="H2" s="12">
        <v>550894</v>
      </c>
      <c r="I2" s="12">
        <v>134458</v>
      </c>
      <c r="J2" s="12">
        <f>E2-I2</f>
        <v>490542</v>
      </c>
      <c r="K2" s="12">
        <v>308471.10532407399</v>
      </c>
      <c r="L2" s="14">
        <f>J2/K2</f>
        <v>1.5902364647238052</v>
      </c>
      <c r="M2" s="15">
        <v>1044</v>
      </c>
      <c r="N2" s="16">
        <f>J2/M2</f>
        <v>469.86781609195401</v>
      </c>
      <c r="O2" s="17">
        <f>ABS(I9-L2)*100</f>
        <v>23.98228258283681</v>
      </c>
      <c r="AZ2" s="1"/>
      <c r="BB2" s="1"/>
    </row>
    <row r="3" spans="1:61" x14ac:dyDescent="0.25">
      <c r="A3" s="10" t="s">
        <v>17</v>
      </c>
      <c r="B3" s="10" t="s">
        <v>18</v>
      </c>
      <c r="C3" s="11">
        <v>45534</v>
      </c>
      <c r="D3" s="12">
        <v>340000</v>
      </c>
      <c r="E3" s="12">
        <v>340000</v>
      </c>
      <c r="F3" s="12">
        <v>169300</v>
      </c>
      <c r="G3" s="13">
        <f>F3/E3*100</f>
        <v>49.794117647058819</v>
      </c>
      <c r="H3" s="12">
        <v>343994</v>
      </c>
      <c r="I3" s="12">
        <v>76356</v>
      </c>
      <c r="J3" s="12">
        <f>E3-I3</f>
        <v>263644</v>
      </c>
      <c r="K3" s="12">
        <v>198250.375</v>
      </c>
      <c r="L3" s="14">
        <f>J3/K3</f>
        <v>1.3298537266322952</v>
      </c>
      <c r="M3" s="15">
        <v>1276</v>
      </c>
      <c r="N3" s="16">
        <f>J3/M3</f>
        <v>206.61755485893417</v>
      </c>
      <c r="O3" s="17">
        <f>ABS(I9-L3)*100</f>
        <v>2.0559912263141911</v>
      </c>
    </row>
    <row r="4" spans="1:61" x14ac:dyDescent="0.25">
      <c r="A4" s="10" t="s">
        <v>19</v>
      </c>
      <c r="B4" s="10" t="s">
        <v>20</v>
      </c>
      <c r="C4" s="11">
        <v>45513</v>
      </c>
      <c r="D4" s="12">
        <v>314000</v>
      </c>
      <c r="E4" s="12">
        <v>314000</v>
      </c>
      <c r="F4" s="12">
        <v>112600</v>
      </c>
      <c r="G4" s="13">
        <f>F4/E4*100</f>
        <v>35.859872611464965</v>
      </c>
      <c r="H4" s="12">
        <v>340388</v>
      </c>
      <c r="I4" s="12">
        <v>104978</v>
      </c>
      <c r="J4" s="12">
        <f>E4-I4</f>
        <v>209022</v>
      </c>
      <c r="K4" s="12">
        <v>174377.78125</v>
      </c>
      <c r="L4" s="14">
        <f>J4/K4</f>
        <v>1.1986733544930914</v>
      </c>
      <c r="M4" s="15">
        <v>1022</v>
      </c>
      <c r="N4" s="16">
        <f>J4/M4</f>
        <v>204.52250489236792</v>
      </c>
      <c r="O4" s="17">
        <f>ABS(I9-L4)*100</f>
        <v>15.174028440234565</v>
      </c>
    </row>
    <row r="5" spans="1:61" x14ac:dyDescent="0.25">
      <c r="A5" s="10" t="s">
        <v>21</v>
      </c>
      <c r="B5" s="10" t="s">
        <v>22</v>
      </c>
      <c r="C5" s="11">
        <v>45247</v>
      </c>
      <c r="D5" s="12">
        <v>335000</v>
      </c>
      <c r="E5" s="12">
        <v>335000</v>
      </c>
      <c r="F5" s="12">
        <v>126500</v>
      </c>
      <c r="G5" s="13">
        <f>F5/E5*100</f>
        <v>37.761194029850749</v>
      </c>
      <c r="H5" s="12">
        <v>382809</v>
      </c>
      <c r="I5" s="12">
        <v>103297</v>
      </c>
      <c r="J5" s="12">
        <f>E5-I5</f>
        <v>231703</v>
      </c>
      <c r="K5" s="12">
        <v>207045.921875</v>
      </c>
      <c r="L5" s="14">
        <f>J5/K5</f>
        <v>1.1190898999685985</v>
      </c>
      <c r="M5" s="15">
        <v>1411</v>
      </c>
      <c r="N5" s="16">
        <f>J5/M5</f>
        <v>164.2119064493267</v>
      </c>
      <c r="O5" s="17">
        <f>ABS(I9-L5)*100</f>
        <v>23.132373892683855</v>
      </c>
    </row>
    <row r="6" spans="1:61" ht="15.75" thickBot="1" x14ac:dyDescent="0.3">
      <c r="A6" s="10" t="s">
        <v>23</v>
      </c>
      <c r="B6" s="10" t="s">
        <v>24</v>
      </c>
      <c r="C6" s="11">
        <v>45152</v>
      </c>
      <c r="D6" s="12">
        <v>305000</v>
      </c>
      <c r="E6" s="12">
        <v>305000</v>
      </c>
      <c r="F6" s="12">
        <v>90300</v>
      </c>
      <c r="G6" s="13">
        <f>F6/E6*100</f>
        <v>29.606557377049182</v>
      </c>
      <c r="H6" s="12">
        <v>282768</v>
      </c>
      <c r="I6" s="12">
        <v>100000</v>
      </c>
      <c r="J6" s="12">
        <f>E6-I6</f>
        <v>205000</v>
      </c>
      <c r="K6" s="12">
        <v>135383.703125</v>
      </c>
      <c r="L6" s="14">
        <f>J6/K6</f>
        <v>1.5142147486593949</v>
      </c>
      <c r="M6" s="15">
        <v>1085</v>
      </c>
      <c r="N6" s="16">
        <f>J6/M6</f>
        <v>188.94009216589862</v>
      </c>
      <c r="O6" s="17">
        <f>ABS(I9-L6)*100</f>
        <v>16.380110976395777</v>
      </c>
    </row>
    <row r="7" spans="1:61" ht="15.75" thickTop="1" x14ac:dyDescent="0.25">
      <c r="A7" s="18"/>
      <c r="B7" s="18"/>
      <c r="C7" s="19" t="s">
        <v>25</v>
      </c>
      <c r="D7" s="20">
        <f>+SUM(D2:D6)</f>
        <v>1919000</v>
      </c>
      <c r="E7" s="20">
        <f>+SUM(E2:E6)</f>
        <v>1919000</v>
      </c>
      <c r="F7" s="20">
        <f>+SUM(F2:F6)</f>
        <v>718900</v>
      </c>
      <c r="G7" s="21"/>
      <c r="H7" s="20">
        <f>+SUM(H2:H6)</f>
        <v>1900853</v>
      </c>
      <c r="I7" s="20"/>
      <c r="J7" s="20">
        <f>+SUM(J2:J6)</f>
        <v>1399911</v>
      </c>
      <c r="K7" s="20">
        <f>+SUM(K2:K6)</f>
        <v>1023528.8865740739</v>
      </c>
      <c r="L7" s="22"/>
      <c r="M7" s="23"/>
      <c r="N7" s="24">
        <f>AVERAGE(N2:N6)</f>
        <v>246.83197489169629</v>
      </c>
      <c r="O7" s="25">
        <f>ABS(I9-I8)*100</f>
        <v>1.731620084141805</v>
      </c>
    </row>
    <row r="8" spans="1:61" x14ac:dyDescent="0.25">
      <c r="A8" s="26"/>
      <c r="B8" s="26"/>
      <c r="C8" s="27"/>
      <c r="D8" s="28"/>
      <c r="E8" s="28"/>
      <c r="F8" s="28" t="s">
        <v>26</v>
      </c>
      <c r="G8" s="29">
        <f>F7/E7*100</f>
        <v>37.462219906201142</v>
      </c>
      <c r="H8" s="28" t="s">
        <v>27</v>
      </c>
      <c r="I8" s="30">
        <f>J7/K7</f>
        <v>1.3677298397368551</v>
      </c>
      <c r="J8" s="31"/>
      <c r="K8" s="32" t="s">
        <v>28</v>
      </c>
      <c r="L8" s="33">
        <f>STDEV(L2:L6)</f>
        <v>0.20081352509360093</v>
      </c>
      <c r="M8" s="34"/>
      <c r="N8" s="26"/>
      <c r="O8" s="28"/>
    </row>
    <row r="9" spans="1:61" x14ac:dyDescent="0.25">
      <c r="A9" s="35"/>
      <c r="B9" s="35"/>
      <c r="C9" s="36"/>
      <c r="D9" s="37"/>
      <c r="E9" s="37"/>
      <c r="F9" s="37" t="s">
        <v>29</v>
      </c>
      <c r="G9" s="38">
        <f>STDEV(G2:G6)</f>
        <v>7.4370727445977325</v>
      </c>
      <c r="H9" s="37" t="s">
        <v>30</v>
      </c>
      <c r="I9" s="39">
        <f>AVERAGE(L2:L6)</f>
        <v>1.3504136388954371</v>
      </c>
      <c r="J9" s="40"/>
      <c r="K9" s="41" t="s">
        <v>31</v>
      </c>
      <c r="L9" s="42">
        <f>AVERAGE(O2:O6)</f>
        <v>16.14495742369304</v>
      </c>
      <c r="M9" s="43" t="s">
        <v>32</v>
      </c>
      <c r="N9" s="35">
        <f>+(L9/I9)</f>
        <v>11.95556454605917</v>
      </c>
      <c r="O9" s="37"/>
    </row>
    <row r="11" spans="1:61" x14ac:dyDescent="0.25">
      <c r="F11" s="12" t="s">
        <v>33</v>
      </c>
    </row>
    <row r="12" spans="1:61" x14ac:dyDescent="0.25">
      <c r="F12" s="12" t="s">
        <v>34</v>
      </c>
    </row>
  </sheetData>
  <conditionalFormatting sqref="A2:O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SILVER LI ECF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162D5-6F1A-4BAB-BA22-240E80A4F44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2025-12-16T14:51:24Z</dcterms:created>
  <dcterms:modified xsi:type="dcterms:W3CDTF">2025-12-16T14:53:41Z</dcterms:modified>
</cp:coreProperties>
</file>