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RVR\Data\Users\Mfrain\Desktop\SALES STUDY'S\2026 SALES STUDY\"/>
    </mc:Choice>
  </mc:AlternateContent>
  <xr:revisionPtr revIDLastSave="0" documentId="8_{CEE14EA4-47F0-4BCE-8395-5969DF053122}" xr6:coauthVersionLast="47" xr6:coauthVersionMax="47" xr10:uidLastSave="{00000000-0000-0000-0000-000000000000}"/>
  <bookViews>
    <workbookView xWindow="25080" yWindow="-120" windowWidth="25440" windowHeight="15270" xr2:uid="{197B8607-858A-4AA1-878B-58A1D872826F}"/>
  </bookViews>
  <sheets>
    <sheet name="Land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  <c r="I2" i="2"/>
  <c r="O2" i="2" s="1"/>
  <c r="Q2" i="2"/>
  <c r="G3" i="2"/>
  <c r="I3" i="2"/>
  <c r="O3" i="2" s="1"/>
  <c r="P3" i="2"/>
  <c r="G4" i="2"/>
  <c r="I4" i="2"/>
  <c r="O4" i="2"/>
  <c r="P4" i="2"/>
  <c r="Q4" i="2"/>
  <c r="G5" i="2"/>
  <c r="O5" i="2"/>
  <c r="P5" i="2"/>
  <c r="Q5" i="2"/>
  <c r="G6" i="2"/>
  <c r="I6" i="2"/>
  <c r="Q6" i="2" s="1"/>
  <c r="P6" i="2"/>
  <c r="G7" i="2"/>
  <c r="I7" i="2"/>
  <c r="O7" i="2"/>
  <c r="P7" i="2"/>
  <c r="Q7" i="2"/>
  <c r="G8" i="2"/>
  <c r="I8" i="2"/>
  <c r="O8" i="2" s="1"/>
  <c r="G9" i="2"/>
  <c r="I9" i="2"/>
  <c r="O9" i="2"/>
  <c r="P9" i="2"/>
  <c r="Q9" i="2"/>
  <c r="G10" i="2"/>
  <c r="I10" i="2"/>
  <c r="O10" i="2" s="1"/>
  <c r="G11" i="2"/>
  <c r="I11" i="2"/>
  <c r="O11" i="2" s="1"/>
  <c r="G12" i="2"/>
  <c r="I12" i="2"/>
  <c r="O12" i="2" s="1"/>
  <c r="G13" i="2"/>
  <c r="I13" i="2"/>
  <c r="O13" i="2" s="1"/>
  <c r="D14" i="2"/>
  <c r="E14" i="2"/>
  <c r="F14" i="2"/>
  <c r="G15" i="2" s="1"/>
  <c r="H14" i="2"/>
  <c r="J14" i="2"/>
  <c r="K14" i="2"/>
  <c r="M14" i="2"/>
  <c r="N14" i="2"/>
  <c r="Q3" i="2" l="1"/>
  <c r="O6" i="2"/>
  <c r="Q13" i="2"/>
  <c r="Q11" i="2"/>
  <c r="P2" i="2"/>
  <c r="P11" i="2"/>
  <c r="Q10" i="2"/>
  <c r="P10" i="2"/>
  <c r="G16" i="2"/>
  <c r="Q12" i="2"/>
  <c r="Q8" i="2"/>
  <c r="P12" i="2"/>
  <c r="P8" i="2"/>
  <c r="P13" i="2"/>
  <c r="I14" i="2"/>
  <c r="I16" i="2" s="1"/>
  <c r="O16" i="2"/>
  <c r="L16" i="2" l="1"/>
</calcChain>
</file>

<file path=xl/sharedStrings.xml><?xml version="1.0" encoding="utf-8"?>
<sst xmlns="http://schemas.openxmlformats.org/spreadsheetml/2006/main" count="53" uniqueCount="49">
  <si>
    <t>Parcel Number</t>
  </si>
  <si>
    <t>Street Address</t>
  </si>
  <si>
    <t>Sale Date</t>
  </si>
  <si>
    <t>Sale Price</t>
  </si>
  <si>
    <t>Adj. Sale $</t>
  </si>
  <si>
    <t>Asd. when Sold</t>
  </si>
  <si>
    <t>Asd/Adj. Sale</t>
  </si>
  <si>
    <t>Cur. Appraisal</t>
  </si>
  <si>
    <t>Land Residual</t>
  </si>
  <si>
    <t>Est. Land Value</t>
  </si>
  <si>
    <t>Effec. Front</t>
  </si>
  <si>
    <t>Depth</t>
  </si>
  <si>
    <t>Net Acres</t>
  </si>
  <si>
    <t>Total Acres</t>
  </si>
  <si>
    <t>Dollars/FF</t>
  </si>
  <si>
    <t>Dollars/Acre</t>
  </si>
  <si>
    <t>Dollars/SqFt</t>
  </si>
  <si>
    <t>Actual Front</t>
  </si>
  <si>
    <t>41-11-15-129-010</t>
  </si>
  <si>
    <t>6682 SUMMER MEADOWS DR NE</t>
  </si>
  <si>
    <t>41-11-15-129-036</t>
  </si>
  <si>
    <t>6548 SUMMER MEADOWS DR</t>
  </si>
  <si>
    <t>41-11-15-129-047</t>
  </si>
  <si>
    <t>6400 SUMMER MEADOWS DR</t>
  </si>
  <si>
    <t>41-11-15-129-067</t>
  </si>
  <si>
    <t>6757 SUMMER MEADOWS CT NE</t>
  </si>
  <si>
    <t>41-11-15-129-068</t>
  </si>
  <si>
    <t>6769 SUMMER MEADOWS CT NE</t>
  </si>
  <si>
    <t>41-11-15-129-069</t>
  </si>
  <si>
    <t>6777 SUMMER MEADOWS CT NE</t>
  </si>
  <si>
    <t>41-11-15-129-070</t>
  </si>
  <si>
    <t>6783 SUMMER MEADOWS CT NE</t>
  </si>
  <si>
    <t>41-11-15-129-071</t>
  </si>
  <si>
    <t>6795 SUMMER MEADOWS CT NE</t>
  </si>
  <si>
    <t>41-11-15-129-072</t>
  </si>
  <si>
    <t>6790 SUMMER MEADOWS CT NE</t>
  </si>
  <si>
    <t>41-11-15-129-073</t>
  </si>
  <si>
    <t>6782 SUMMER MEADOWS CT NE</t>
  </si>
  <si>
    <t>41-11-15-129-076</t>
  </si>
  <si>
    <t>6758 SUMMER MEADOWS CT NE</t>
  </si>
  <si>
    <t>Totals:</t>
  </si>
  <si>
    <t>Sale. Ratio =&gt;</t>
  </si>
  <si>
    <t>Average</t>
  </si>
  <si>
    <t>Std. Dev. =&gt;</t>
  </si>
  <si>
    <t>per FF=&gt;</t>
  </si>
  <si>
    <t>per Net Acre=&gt;</t>
  </si>
  <si>
    <t>per SqFt=&gt;</t>
  </si>
  <si>
    <t>2025 USED $1075</t>
  </si>
  <si>
    <t>2026 NO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</si>
</sst>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164" formatCode="#0.00_);[Red]\(#0.00\)"/>
    <numFmt numFmtId="165" formatCode="mm/dd/yy"/>
    <numFmt numFmtId="166" formatCode="#,##0.0_);[Red]\(#,##0.0\)"/>
    <numFmt numFmtId="167" formatCode="#0.0_);[Red]\(#0.0\)"/>
    <numFmt numFmtId="168" formatCode="&quot;$&quot;#,##0_);[Red]\(&quot;$&quot;#,##0.00\)"/>
  </numFmts>
  <fonts count="4" x14ac:knownFonts="1">
    <font>
      <sz val="11"/>
      <color theme="1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165" fontId="2" fillId="0" borderId="0" xfId="0" applyNumberFormat="1" applyFont="1"/>
    <xf numFmtId="6" fontId="2" fillId="0" borderId="0" xfId="0" applyNumberFormat="1" applyFont="1"/>
    <xf numFmtId="164" fontId="2" fillId="0" borderId="0" xfId="0" applyNumberFormat="1" applyFont="1"/>
    <xf numFmtId="166" fontId="2" fillId="0" borderId="0" xfId="0" applyNumberFormat="1" applyFont="1"/>
    <xf numFmtId="167" fontId="2" fillId="0" borderId="0" xfId="0" applyNumberFormat="1" applyFont="1"/>
    <xf numFmtId="40" fontId="2" fillId="0" borderId="0" xfId="0" applyNumberFormat="1" applyFont="1"/>
    <xf numFmtId="8" fontId="2" fillId="0" borderId="0" xfId="0" applyNumberFormat="1" applyFont="1"/>
    <xf numFmtId="0" fontId="3" fillId="3" borderId="1" xfId="0" applyFont="1" applyFill="1" applyBorder="1"/>
    <xf numFmtId="165" fontId="3" fillId="3" borderId="1" xfId="0" applyNumberFormat="1" applyFont="1" applyFill="1" applyBorder="1"/>
    <xf numFmtId="6" fontId="3" fillId="3" borderId="1" xfId="0" applyNumberFormat="1" applyFont="1" applyFill="1" applyBorder="1"/>
    <xf numFmtId="164" fontId="3" fillId="3" borderId="1" xfId="0" applyNumberFormat="1" applyFont="1" applyFill="1" applyBorder="1"/>
    <xf numFmtId="166" fontId="3" fillId="3" borderId="1" xfId="0" applyNumberFormat="1" applyFont="1" applyFill="1" applyBorder="1"/>
    <xf numFmtId="167" fontId="3" fillId="3" borderId="1" xfId="0" applyNumberFormat="1" applyFont="1" applyFill="1" applyBorder="1"/>
    <xf numFmtId="40" fontId="3" fillId="3" borderId="1" xfId="0" applyNumberFormat="1" applyFont="1" applyFill="1" applyBorder="1"/>
    <xf numFmtId="8" fontId="3" fillId="3" borderId="1" xfId="0" applyNumberFormat="1" applyFont="1" applyFill="1" applyBorder="1"/>
    <xf numFmtId="0" fontId="3" fillId="3" borderId="0" xfId="0" applyFont="1" applyFill="1" applyBorder="1"/>
    <xf numFmtId="165" fontId="3" fillId="3" borderId="0" xfId="0" applyNumberFormat="1" applyFont="1" applyFill="1" applyBorder="1"/>
    <xf numFmtId="6" fontId="3" fillId="3" borderId="0" xfId="0" applyNumberFormat="1" applyFont="1" applyFill="1" applyBorder="1"/>
    <xf numFmtId="164" fontId="3" fillId="3" borderId="0" xfId="0" applyNumberFormat="1" applyFont="1" applyFill="1" applyBorder="1"/>
    <xf numFmtId="166" fontId="3" fillId="3" borderId="0" xfId="0" applyNumberFormat="1" applyFont="1" applyFill="1" applyBorder="1"/>
    <xf numFmtId="167" fontId="3" fillId="3" borderId="0" xfId="0" applyNumberFormat="1" applyFont="1" applyFill="1" applyBorder="1"/>
    <xf numFmtId="40" fontId="3" fillId="3" borderId="0" xfId="0" applyNumberFormat="1" applyFont="1" applyFill="1" applyBorder="1"/>
    <xf numFmtId="8" fontId="3" fillId="3" borderId="0" xfId="0" applyNumberFormat="1" applyFont="1" applyFill="1" applyBorder="1"/>
    <xf numFmtId="0" fontId="3" fillId="3" borderId="0" xfId="0" applyFont="1" applyFill="1" applyBorder="1" applyAlignment="1">
      <alignment horizontal="right"/>
    </xf>
    <xf numFmtId="0" fontId="3" fillId="3" borderId="2" xfId="0" applyFont="1" applyFill="1" applyBorder="1"/>
    <xf numFmtId="165" fontId="3" fillId="3" borderId="2" xfId="0" applyNumberFormat="1" applyFont="1" applyFill="1" applyBorder="1"/>
    <xf numFmtId="6" fontId="3" fillId="3" borderId="2" xfId="0" applyNumberFormat="1" applyFont="1" applyFill="1" applyBorder="1"/>
    <xf numFmtId="164" fontId="3" fillId="3" borderId="2" xfId="0" applyNumberFormat="1" applyFont="1" applyFill="1" applyBorder="1"/>
    <xf numFmtId="168" fontId="3" fillId="3" borderId="2" xfId="0" applyNumberFormat="1" applyFont="1" applyFill="1" applyBorder="1"/>
    <xf numFmtId="167" fontId="3" fillId="3" borderId="2" xfId="0" applyNumberFormat="1" applyFont="1" applyFill="1" applyBorder="1"/>
    <xf numFmtId="40" fontId="3" fillId="3" borderId="2" xfId="0" applyNumberFormat="1" applyFont="1" applyFill="1" applyBorder="1"/>
    <xf numFmtId="8" fontId="3" fillId="3" borderId="2" xfId="0" applyNumberFormat="1" applyFont="1" applyFill="1" applyBorder="1"/>
    <xf numFmtId="0" fontId="3" fillId="3" borderId="2" xfId="0" applyFont="1" applyFill="1" applyBorder="1" applyAlignment="1">
      <alignment horizontal="right"/>
    </xf>
    <xf numFmtId="0" fontId="1" fillId="2" borderId="0" xfId="0" applyFont="1" applyFill="1" applyAlignment="1">
      <alignment horizontal="center" wrapText="1"/>
    </xf>
    <xf numFmtId="165" fontId="1" fillId="2" borderId="0" xfId="0" applyNumberFormat="1" applyFont="1" applyFill="1" applyAlignment="1">
      <alignment horizontal="center" wrapText="1"/>
    </xf>
    <xf numFmtId="6" fontId="1" fillId="2" borderId="0" xfId="0" applyNumberFormat="1" applyFont="1" applyFill="1" applyAlignment="1">
      <alignment horizontal="center" wrapText="1"/>
    </xf>
    <xf numFmtId="164" fontId="1" fillId="2" borderId="0" xfId="0" applyNumberFormat="1" applyFont="1" applyFill="1" applyAlignment="1">
      <alignment horizontal="center" wrapText="1"/>
    </xf>
    <xf numFmtId="166" fontId="1" fillId="2" borderId="0" xfId="0" applyNumberFormat="1" applyFont="1" applyFill="1" applyAlignment="1">
      <alignment horizontal="center" wrapText="1"/>
    </xf>
    <xf numFmtId="167" fontId="1" fillId="2" borderId="0" xfId="0" applyNumberFormat="1" applyFont="1" applyFill="1" applyAlignment="1">
      <alignment horizontal="center" wrapText="1"/>
    </xf>
    <xf numFmtId="40" fontId="1" fillId="2" borderId="0" xfId="0" applyNumberFormat="1" applyFont="1" applyFill="1" applyAlignment="1">
      <alignment horizontal="center" wrapText="1"/>
    </xf>
    <xf numFmtId="8" fontId="1" fillId="2" borderId="0" xfId="0" applyNumberFormat="1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38" fontId="3" fillId="3" borderId="2" xfId="0" applyNumberFormat="1" applyFont="1" applyFill="1" applyBorder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9BDCC-49D9-45D1-9DAF-9073E14F247F}">
  <dimension ref="A1:BJ19"/>
  <sheetViews>
    <sheetView tabSelected="1" workbookViewId="0">
      <selection activeCell="D5" sqref="D5"/>
    </sheetView>
  </sheetViews>
  <sheetFormatPr defaultRowHeight="15" x14ac:dyDescent="0.25"/>
  <cols>
    <col min="1" max="1" width="13.140625" style="1" bestFit="1" customWidth="1"/>
    <col min="2" max="2" width="22.5703125" style="1" bestFit="1" customWidth="1"/>
    <col min="3" max="3" width="7.28515625" style="2" bestFit="1" customWidth="1"/>
    <col min="4" max="5" width="9.140625" style="3" bestFit="1" customWidth="1"/>
    <col min="6" max="6" width="11" style="3" bestFit="1" customWidth="1"/>
    <col min="7" max="7" width="9.7109375" style="4" bestFit="1" customWidth="1"/>
    <col min="8" max="8" width="10.28515625" style="3" bestFit="1" customWidth="1"/>
    <col min="9" max="9" width="9.28515625" style="3" customWidth="1"/>
    <col min="10" max="10" width="9.5703125" style="3" customWidth="1"/>
    <col min="11" max="11" width="8.5703125" style="5" bestFit="1" customWidth="1"/>
    <col min="12" max="12" width="8.28515625" style="6" customWidth="1"/>
    <col min="13" max="13" width="7" style="7" customWidth="1"/>
    <col min="14" max="14" width="6.5703125" style="7" customWidth="1"/>
    <col min="15" max="15" width="6.42578125" style="3" customWidth="1"/>
    <col min="16" max="16" width="9.28515625" style="3" bestFit="1" customWidth="1"/>
    <col min="17" max="17" width="6.5703125" style="8" customWidth="1"/>
    <col min="18" max="18" width="7.140625" style="7" customWidth="1"/>
    <col min="19" max="19" width="6.85546875" bestFit="1" customWidth="1"/>
    <col min="20" max="20" width="14.42578125" bestFit="1" customWidth="1"/>
    <col min="21" max="21" width="14.85546875" bestFit="1" customWidth="1"/>
    <col min="22" max="22" width="14.28515625" bestFit="1" customWidth="1"/>
    <col min="23" max="23" width="5.28515625" bestFit="1" customWidth="1"/>
    <col min="24" max="24" width="5" bestFit="1" customWidth="1"/>
    <col min="25" max="25" width="11.140625" bestFit="1" customWidth="1"/>
    <col min="26" max="26" width="7.42578125" bestFit="1" customWidth="1"/>
    <col min="27" max="27" width="4.5703125" bestFit="1" customWidth="1"/>
    <col min="28" max="30" width="9.5703125" bestFit="1" customWidth="1"/>
    <col min="31" max="31" width="14.28515625" bestFit="1" customWidth="1"/>
    <col min="32" max="32" width="5.5703125" bestFit="1" customWidth="1"/>
    <col min="33" max="33" width="9.85546875" bestFit="1" customWidth="1"/>
    <col min="34" max="34" width="5.140625" bestFit="1" customWidth="1"/>
    <col min="35" max="35" width="15.42578125" bestFit="1" customWidth="1"/>
    <col min="36" max="36" width="12.7109375" bestFit="1" customWidth="1"/>
    <col min="37" max="37" width="11.140625" bestFit="1" customWidth="1"/>
    <col min="38" max="38" width="8.28515625" bestFit="1" customWidth="1"/>
    <col min="39" max="39" width="12.42578125" bestFit="1" customWidth="1"/>
    <col min="40" max="40" width="15.85546875" bestFit="1" customWidth="1"/>
    <col min="41" max="41" width="15.7109375" bestFit="1" customWidth="1"/>
    <col min="42" max="42" width="12.85546875" bestFit="1" customWidth="1"/>
  </cols>
  <sheetData>
    <row r="1" spans="1:62" s="44" customFormat="1" ht="27.75" customHeight="1" x14ac:dyDescent="0.25">
      <c r="A1" s="35" t="s">
        <v>0</v>
      </c>
      <c r="B1" s="35" t="s">
        <v>1</v>
      </c>
      <c r="C1" s="36" t="s">
        <v>2</v>
      </c>
      <c r="D1" s="37" t="s">
        <v>3</v>
      </c>
      <c r="E1" s="37" t="s">
        <v>4</v>
      </c>
      <c r="F1" s="37" t="s">
        <v>5</v>
      </c>
      <c r="G1" s="38" t="s">
        <v>6</v>
      </c>
      <c r="H1" s="37" t="s">
        <v>7</v>
      </c>
      <c r="I1" s="37" t="s">
        <v>8</v>
      </c>
      <c r="J1" s="37" t="s">
        <v>9</v>
      </c>
      <c r="K1" s="39" t="s">
        <v>10</v>
      </c>
      <c r="L1" s="40" t="s">
        <v>11</v>
      </c>
      <c r="M1" s="41" t="s">
        <v>12</v>
      </c>
      <c r="N1" s="41" t="s">
        <v>13</v>
      </c>
      <c r="O1" s="37" t="s">
        <v>14</v>
      </c>
      <c r="P1" s="37" t="s">
        <v>15</v>
      </c>
      <c r="Q1" s="42" t="s">
        <v>16</v>
      </c>
      <c r="R1" s="41" t="s">
        <v>17</v>
      </c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x14ac:dyDescent="0.25">
      <c r="A2" s="1" t="s">
        <v>18</v>
      </c>
      <c r="B2" s="1" t="s">
        <v>19</v>
      </c>
      <c r="C2" s="2">
        <v>45541</v>
      </c>
      <c r="D2" s="3">
        <v>674900</v>
      </c>
      <c r="E2" s="3">
        <v>674900</v>
      </c>
      <c r="F2" s="3">
        <v>274800</v>
      </c>
      <c r="G2" s="4">
        <f>F2/E2*100</f>
        <v>40.717143280485999</v>
      </c>
      <c r="H2" s="3">
        <v>675658</v>
      </c>
      <c r="I2" s="3">
        <f>E2-555424</f>
        <v>119476</v>
      </c>
      <c r="J2" s="3">
        <v>120234</v>
      </c>
      <c r="K2" s="5">
        <v>111.845333</v>
      </c>
      <c r="L2" s="6">
        <v>177.60000600000001</v>
      </c>
      <c r="M2" s="7">
        <v>0.5</v>
      </c>
      <c r="N2" s="7">
        <v>0.5</v>
      </c>
      <c r="O2" s="3">
        <f>I2/K2</f>
        <v>1068.2251712729042</v>
      </c>
      <c r="P2" s="3">
        <f>I2/M2</f>
        <v>238952</v>
      </c>
      <c r="Q2" s="8">
        <f>I2/M2/43560</f>
        <v>5.4855831037649221</v>
      </c>
      <c r="R2" s="7">
        <v>90.468000000000004</v>
      </c>
    </row>
    <row r="3" spans="1:62" x14ac:dyDescent="0.25">
      <c r="A3" s="1" t="s">
        <v>20</v>
      </c>
      <c r="B3" s="1" t="s">
        <v>21</v>
      </c>
      <c r="C3" s="2">
        <v>45471</v>
      </c>
      <c r="D3" s="3">
        <v>670000</v>
      </c>
      <c r="E3" s="3">
        <v>670000</v>
      </c>
      <c r="F3" s="3">
        <v>303700</v>
      </c>
      <c r="G3" s="4">
        <f>F3/E3*100</f>
        <v>45.328358208955223</v>
      </c>
      <c r="H3" s="3">
        <v>695798</v>
      </c>
      <c r="I3" s="3">
        <f>E3-580445</f>
        <v>89555</v>
      </c>
      <c r="J3" s="3">
        <v>115353</v>
      </c>
      <c r="K3" s="5">
        <v>107.30466699999999</v>
      </c>
      <c r="L3" s="6">
        <v>200</v>
      </c>
      <c r="M3" s="7">
        <v>0.41</v>
      </c>
      <c r="N3" s="7">
        <v>0.41</v>
      </c>
      <c r="O3" s="3">
        <f>I3/K3</f>
        <v>834.58625336398461</v>
      </c>
      <c r="P3" s="3">
        <f>I3/M3</f>
        <v>218426.8292682927</v>
      </c>
      <c r="Q3" s="8">
        <f>I3/M3/43560</f>
        <v>5.0143900199332574</v>
      </c>
      <c r="R3" s="7">
        <v>143.30699999999999</v>
      </c>
    </row>
    <row r="4" spans="1:62" x14ac:dyDescent="0.25">
      <c r="A4" s="1" t="s">
        <v>22</v>
      </c>
      <c r="B4" s="1" t="s">
        <v>23</v>
      </c>
      <c r="C4" s="2">
        <v>45666</v>
      </c>
      <c r="D4" s="3">
        <v>1000000</v>
      </c>
      <c r="E4" s="3">
        <v>1000000</v>
      </c>
      <c r="F4" s="3">
        <v>409900</v>
      </c>
      <c r="G4" s="4">
        <f>F4/E4*100</f>
        <v>40.99</v>
      </c>
      <c r="H4" s="3">
        <v>936251</v>
      </c>
      <c r="I4" s="3">
        <f>E4-790115</f>
        <v>209885</v>
      </c>
      <c r="J4" s="3">
        <v>146136</v>
      </c>
      <c r="K4" s="5">
        <v>135.94</v>
      </c>
      <c r="L4" s="6">
        <v>192</v>
      </c>
      <c r="M4" s="7">
        <v>0.77</v>
      </c>
      <c r="N4" s="7">
        <v>0.77</v>
      </c>
      <c r="O4" s="3">
        <f>I4/K4</f>
        <v>1543.9532146535237</v>
      </c>
      <c r="P4" s="3">
        <f>I4/M4</f>
        <v>272577.92207792209</v>
      </c>
      <c r="Q4" s="8">
        <f>I4/M4/43560</f>
        <v>6.2575280550487165</v>
      </c>
      <c r="R4" s="7">
        <v>58.46</v>
      </c>
    </row>
    <row r="5" spans="1:62" x14ac:dyDescent="0.25">
      <c r="A5" s="1" t="s">
        <v>24</v>
      </c>
      <c r="B5" s="1" t="s">
        <v>25</v>
      </c>
      <c r="C5" s="2">
        <v>45258</v>
      </c>
      <c r="D5" s="3">
        <v>81780</v>
      </c>
      <c r="E5" s="3">
        <v>81780</v>
      </c>
      <c r="F5" s="3">
        <v>50000</v>
      </c>
      <c r="G5" s="4">
        <f>F5/E5*100</f>
        <v>61.139642944485203</v>
      </c>
      <c r="H5" s="3">
        <v>511681</v>
      </c>
      <c r="I5" s="3">
        <v>81780</v>
      </c>
      <c r="J5" s="3">
        <v>107500</v>
      </c>
      <c r="K5" s="5">
        <v>100</v>
      </c>
      <c r="L5" s="6">
        <v>338</v>
      </c>
      <c r="M5" s="7">
        <v>0.77600000000000002</v>
      </c>
      <c r="N5" s="7">
        <v>0.77600000000000002</v>
      </c>
      <c r="O5" s="3">
        <f>I5/K5</f>
        <v>817.8</v>
      </c>
      <c r="P5" s="3">
        <f>I5/M5</f>
        <v>105386.59793814433</v>
      </c>
      <c r="Q5" s="8">
        <f>I5/M5/43560</f>
        <v>2.4193433870097412</v>
      </c>
      <c r="R5" s="7">
        <v>100</v>
      </c>
    </row>
    <row r="6" spans="1:62" x14ac:dyDescent="0.25">
      <c r="A6" s="1" t="s">
        <v>26</v>
      </c>
      <c r="B6" s="1" t="s">
        <v>27</v>
      </c>
      <c r="C6" s="2">
        <v>45698</v>
      </c>
      <c r="D6" s="3">
        <v>81780</v>
      </c>
      <c r="E6" s="3">
        <v>81780</v>
      </c>
      <c r="F6" s="3">
        <v>57500</v>
      </c>
      <c r="G6" s="4">
        <f>F6/E6*100</f>
        <v>70.310589386157986</v>
      </c>
      <c r="H6" s="3">
        <v>115025</v>
      </c>
      <c r="I6" s="3">
        <f>E6-0</f>
        <v>81780</v>
      </c>
      <c r="J6" s="3">
        <v>115025</v>
      </c>
      <c r="K6" s="5">
        <v>107</v>
      </c>
      <c r="L6" s="6">
        <v>338</v>
      </c>
      <c r="M6" s="7">
        <v>0.85699999999999998</v>
      </c>
      <c r="N6" s="7">
        <v>0.85699999999999998</v>
      </c>
      <c r="O6" s="3">
        <f>I6/K6</f>
        <v>764.29906542056074</v>
      </c>
      <c r="P6" s="3">
        <f>I6/M6</f>
        <v>95425.90431738623</v>
      </c>
      <c r="Q6" s="8">
        <f>I6/M6/43560</f>
        <v>2.1906773259271404</v>
      </c>
      <c r="R6" s="7">
        <v>100</v>
      </c>
    </row>
    <row r="7" spans="1:62" x14ac:dyDescent="0.25">
      <c r="A7" s="1" t="s">
        <v>28</v>
      </c>
      <c r="B7" s="1" t="s">
        <v>29</v>
      </c>
      <c r="C7" s="2">
        <v>45327</v>
      </c>
      <c r="D7" s="3">
        <v>78020</v>
      </c>
      <c r="E7" s="3">
        <v>78020</v>
      </c>
      <c r="F7" s="3">
        <v>50000</v>
      </c>
      <c r="G7" s="4">
        <f>F7/E7*100</f>
        <v>64.086131761086904</v>
      </c>
      <c r="H7" s="3">
        <v>111836</v>
      </c>
      <c r="I7" s="3">
        <f>E7-0</f>
        <v>78020</v>
      </c>
      <c r="J7" s="3">
        <v>107500</v>
      </c>
      <c r="K7" s="5">
        <v>100</v>
      </c>
      <c r="L7" s="6">
        <v>149</v>
      </c>
      <c r="M7" s="7">
        <v>0.34200000000000003</v>
      </c>
      <c r="N7" s="7">
        <v>0.34200000000000003</v>
      </c>
      <c r="O7" s="3">
        <f>I7/K7</f>
        <v>780.2</v>
      </c>
      <c r="P7" s="3">
        <f>I7/M7</f>
        <v>228128.65497076022</v>
      </c>
      <c r="Q7" s="8">
        <f>I7/M7/43560</f>
        <v>5.2371132913397664</v>
      </c>
      <c r="R7" s="7">
        <v>100</v>
      </c>
    </row>
    <row r="8" spans="1:62" x14ac:dyDescent="0.25">
      <c r="A8" s="1" t="s">
        <v>30</v>
      </c>
      <c r="B8" s="1" t="s">
        <v>31</v>
      </c>
      <c r="C8" s="2">
        <v>45554</v>
      </c>
      <c r="D8" s="3">
        <v>640000</v>
      </c>
      <c r="E8" s="3">
        <v>640000</v>
      </c>
      <c r="F8" s="3">
        <v>271800</v>
      </c>
      <c r="G8" s="4">
        <f>F8/E8*100</f>
        <v>42.46875</v>
      </c>
      <c r="H8" s="3">
        <v>622971</v>
      </c>
      <c r="I8" s="3">
        <f>E8-510096</f>
        <v>129904</v>
      </c>
      <c r="J8" s="3">
        <v>112875</v>
      </c>
      <c r="K8" s="5">
        <v>105</v>
      </c>
      <c r="L8" s="6">
        <v>149</v>
      </c>
      <c r="M8" s="7">
        <v>0.39700000000000002</v>
      </c>
      <c r="N8" s="7">
        <v>0.39700000000000002</v>
      </c>
      <c r="O8" s="3">
        <f>I8/K8</f>
        <v>1237.1809523809525</v>
      </c>
      <c r="P8" s="3">
        <f>I8/M8</f>
        <v>327214.10579345084</v>
      </c>
      <c r="Q8" s="8">
        <f>I8/M8/43560</f>
        <v>7.511802245028715</v>
      </c>
      <c r="R8" s="7">
        <v>83</v>
      </c>
    </row>
    <row r="9" spans="1:62" x14ac:dyDescent="0.25">
      <c r="A9" s="1" t="s">
        <v>32</v>
      </c>
      <c r="B9" s="1" t="s">
        <v>33</v>
      </c>
      <c r="C9" s="2">
        <v>45216</v>
      </c>
      <c r="D9" s="3">
        <v>83190</v>
      </c>
      <c r="E9" s="3">
        <v>83190</v>
      </c>
      <c r="F9" s="3">
        <v>53700</v>
      </c>
      <c r="G9" s="4">
        <f>F9/E9*100</f>
        <v>64.551027767760544</v>
      </c>
      <c r="H9" s="3">
        <v>121140</v>
      </c>
      <c r="I9" s="3">
        <f>E9-0</f>
        <v>83190</v>
      </c>
      <c r="J9" s="3">
        <v>115383</v>
      </c>
      <c r="K9" s="5">
        <v>107.333333</v>
      </c>
      <c r="L9" s="6">
        <v>148</v>
      </c>
      <c r="M9" s="7">
        <v>0.45</v>
      </c>
      <c r="N9" s="7">
        <v>0.45</v>
      </c>
      <c r="O9" s="3">
        <f>I9/K9</f>
        <v>775.06211420826742</v>
      </c>
      <c r="P9" s="3">
        <f>I9/M9</f>
        <v>184866.66666666666</v>
      </c>
      <c r="Q9" s="8">
        <f>I9/M9/43560</f>
        <v>4.2439546985001524</v>
      </c>
      <c r="R9" s="7">
        <v>57</v>
      </c>
    </row>
    <row r="10" spans="1:62" x14ac:dyDescent="0.25">
      <c r="A10" s="1" t="s">
        <v>34</v>
      </c>
      <c r="B10" s="1" t="s">
        <v>35</v>
      </c>
      <c r="C10" s="2">
        <v>45726</v>
      </c>
      <c r="D10" s="3">
        <v>83190</v>
      </c>
      <c r="E10" s="3">
        <v>83190</v>
      </c>
      <c r="F10" s="3">
        <v>45700</v>
      </c>
      <c r="G10" s="4">
        <f>F10/E10*100</f>
        <v>54.934487318187287</v>
      </c>
      <c r="H10" s="3">
        <v>91475</v>
      </c>
      <c r="I10" s="3">
        <f>E10-0</f>
        <v>83190</v>
      </c>
      <c r="J10" s="3">
        <v>91475</v>
      </c>
      <c r="K10" s="5">
        <v>85.093333000000001</v>
      </c>
      <c r="L10" s="6">
        <v>154</v>
      </c>
      <c r="M10" s="7">
        <v>0.35399999999999998</v>
      </c>
      <c r="N10" s="7">
        <v>0.35399999999999998</v>
      </c>
      <c r="O10" s="3">
        <f>I10/K10</f>
        <v>977.63240746487156</v>
      </c>
      <c r="P10" s="3">
        <f>I10/M10</f>
        <v>235000</v>
      </c>
      <c r="Q10" s="8">
        <f>I10/M10/43560</f>
        <v>5.3948576675849402</v>
      </c>
      <c r="R10" s="7">
        <v>55.14</v>
      </c>
    </row>
    <row r="11" spans="1:62" x14ac:dyDescent="0.25">
      <c r="A11" s="1" t="s">
        <v>36</v>
      </c>
      <c r="B11" s="1" t="s">
        <v>37</v>
      </c>
      <c r="C11" s="2">
        <v>45181</v>
      </c>
      <c r="D11" s="3">
        <v>78020</v>
      </c>
      <c r="E11" s="3">
        <v>78020</v>
      </c>
      <c r="F11" s="3">
        <v>46200</v>
      </c>
      <c r="G11" s="4">
        <f>F11/E11*100</f>
        <v>59.21558574724429</v>
      </c>
      <c r="H11" s="3">
        <v>104112</v>
      </c>
      <c r="I11" s="3">
        <f>E11-0</f>
        <v>78020</v>
      </c>
      <c r="J11" s="3">
        <v>99258</v>
      </c>
      <c r="K11" s="5">
        <v>92.333332999999996</v>
      </c>
      <c r="L11" s="6">
        <v>149</v>
      </c>
      <c r="M11" s="7">
        <v>0.36299999999999999</v>
      </c>
      <c r="N11" s="7">
        <v>0.36299999999999999</v>
      </c>
      <c r="O11" s="3">
        <f>I11/K11</f>
        <v>844.98195250896015</v>
      </c>
      <c r="P11" s="3">
        <f>I11/M11</f>
        <v>214931.12947658403</v>
      </c>
      <c r="Q11" s="8">
        <f>I11/M11/43560</f>
        <v>4.9341397951465575</v>
      </c>
      <c r="R11" s="7">
        <v>65</v>
      </c>
    </row>
    <row r="12" spans="1:62" x14ac:dyDescent="0.25">
      <c r="A12" s="1" t="s">
        <v>36</v>
      </c>
      <c r="B12" s="1" t="s">
        <v>37</v>
      </c>
      <c r="C12" s="2">
        <v>45383</v>
      </c>
      <c r="D12" s="3">
        <v>619900</v>
      </c>
      <c r="E12" s="3">
        <v>619900</v>
      </c>
      <c r="F12" s="3">
        <v>168900</v>
      </c>
      <c r="G12" s="4">
        <f>F12/E12*100</f>
        <v>27.246330053234391</v>
      </c>
      <c r="H12" s="3">
        <v>605371</v>
      </c>
      <c r="I12" s="3">
        <f>E12-506113</f>
        <v>113787</v>
      </c>
      <c r="J12" s="3">
        <v>99258</v>
      </c>
      <c r="K12" s="5">
        <v>92.333332999999996</v>
      </c>
      <c r="L12" s="6">
        <v>149</v>
      </c>
      <c r="M12" s="7">
        <v>0.36299999999999999</v>
      </c>
      <c r="N12" s="7">
        <v>0.36299999999999999</v>
      </c>
      <c r="O12" s="3">
        <f>I12/K12</f>
        <v>1232.3501849543329</v>
      </c>
      <c r="P12" s="3">
        <f>I12/M12</f>
        <v>313462.80991735536</v>
      </c>
      <c r="Q12" s="8">
        <f>I12/M12/43560</f>
        <v>7.1961159301504907</v>
      </c>
      <c r="R12" s="7">
        <v>65</v>
      </c>
    </row>
    <row r="13" spans="1:62" ht="15.75" thickBot="1" x14ac:dyDescent="0.3">
      <c r="A13" s="1" t="s">
        <v>38</v>
      </c>
      <c r="B13" s="1" t="s">
        <v>39</v>
      </c>
      <c r="C13" s="2">
        <v>45448</v>
      </c>
      <c r="D13" s="3">
        <v>77080</v>
      </c>
      <c r="E13" s="3">
        <v>77080</v>
      </c>
      <c r="F13" s="3">
        <v>53800</v>
      </c>
      <c r="G13" s="4">
        <f>F13/E13*100</f>
        <v>69.79761286974572</v>
      </c>
      <c r="H13" s="3">
        <v>112944</v>
      </c>
      <c r="I13" s="3">
        <f>E13-0</f>
        <v>77080</v>
      </c>
      <c r="J13" s="3">
        <v>107500</v>
      </c>
      <c r="K13" s="5">
        <v>100</v>
      </c>
      <c r="L13" s="6">
        <v>179</v>
      </c>
      <c r="M13" s="7">
        <v>0.41099999999999998</v>
      </c>
      <c r="N13" s="7">
        <v>0.41099999999999998</v>
      </c>
      <c r="O13" s="3">
        <f>I13/K13</f>
        <v>770.8</v>
      </c>
      <c r="P13" s="3">
        <f>I13/M13</f>
        <v>187542.57907542581</v>
      </c>
      <c r="Q13" s="8">
        <f>I13/M13/43560</f>
        <v>4.3053851945690038</v>
      </c>
      <c r="R13" s="7">
        <v>100</v>
      </c>
    </row>
    <row r="14" spans="1:62" ht="15.75" thickTop="1" x14ac:dyDescent="0.25">
      <c r="A14" s="9"/>
      <c r="B14" s="9"/>
      <c r="C14" s="10" t="s">
        <v>40</v>
      </c>
      <c r="D14" s="11">
        <f>+SUM(D2:D13)</f>
        <v>4167860</v>
      </c>
      <c r="E14" s="11">
        <f>+SUM(E2:E13)</f>
        <v>4167860</v>
      </c>
      <c r="F14" s="11">
        <f>+SUM(F2:F13)</f>
        <v>1786000</v>
      </c>
      <c r="G14" s="12"/>
      <c r="H14" s="11">
        <f>+SUM(H2:H13)</f>
        <v>4704262</v>
      </c>
      <c r="I14" s="11">
        <f>+SUM(I2:I13)</f>
        <v>1225667</v>
      </c>
      <c r="J14" s="11">
        <f>+SUM(J2:J13)</f>
        <v>1337497</v>
      </c>
      <c r="K14" s="13">
        <f>+SUM(K2:K13)</f>
        <v>1244.1833320000001</v>
      </c>
      <c r="L14" s="14"/>
      <c r="M14" s="15">
        <f>+SUM(M2:M13)</f>
        <v>5.9929999999999986</v>
      </c>
      <c r="N14" s="15">
        <f>+SUM(N2:N13)</f>
        <v>5.9929999999999986</v>
      </c>
      <c r="O14" s="11"/>
      <c r="P14" s="11"/>
      <c r="Q14" s="16"/>
      <c r="R14" s="15"/>
    </row>
    <row r="15" spans="1:62" x14ac:dyDescent="0.25">
      <c r="A15" s="17"/>
      <c r="B15" s="17"/>
      <c r="C15" s="18"/>
      <c r="D15" s="19"/>
      <c r="E15" s="19"/>
      <c r="F15" s="19" t="s">
        <v>41</v>
      </c>
      <c r="G15" s="20">
        <f>F14/E14*100</f>
        <v>42.851727265311212</v>
      </c>
      <c r="H15" s="19" t="s">
        <v>42</v>
      </c>
      <c r="I15" s="21"/>
      <c r="J15" s="22"/>
      <c r="K15" s="23" t="s">
        <v>42</v>
      </c>
      <c r="L15" s="23"/>
      <c r="M15" s="19"/>
      <c r="N15" s="19" t="s">
        <v>42</v>
      </c>
      <c r="O15" s="24"/>
      <c r="P15" s="23"/>
      <c r="Q15" s="25"/>
      <c r="R15" s="17"/>
    </row>
    <row r="16" spans="1:62" x14ac:dyDescent="0.25">
      <c r="A16" s="26"/>
      <c r="B16" s="26"/>
      <c r="C16" s="27"/>
      <c r="D16" s="28"/>
      <c r="E16" s="28"/>
      <c r="F16" s="28" t="s">
        <v>43</v>
      </c>
      <c r="G16" s="29">
        <f>STDEV(G2:G13)</f>
        <v>13.727832882694011</v>
      </c>
      <c r="H16" s="28" t="s">
        <v>44</v>
      </c>
      <c r="I16" s="30">
        <f>I14/K14</f>
        <v>985.11768199768801</v>
      </c>
      <c r="J16" s="31"/>
      <c r="K16" s="32" t="s">
        <v>45</v>
      </c>
      <c r="L16" s="45">
        <f>I14/M14</f>
        <v>204516.43584181549</v>
      </c>
      <c r="M16" s="28"/>
      <c r="N16" s="28" t="s">
        <v>46</v>
      </c>
      <c r="O16" s="33">
        <f>I14/M14/43560</f>
        <v>4.6950513278653689</v>
      </c>
      <c r="P16" s="32"/>
      <c r="Q16" s="34"/>
      <c r="R16" s="26"/>
    </row>
    <row r="18" spans="7:7" x14ac:dyDescent="0.25">
      <c r="G18" s="4" t="s">
        <v>47</v>
      </c>
    </row>
    <row r="19" spans="7:7" x14ac:dyDescent="0.25">
      <c r="G19" s="4" t="s">
        <v>48</v>
      </c>
    </row>
  </sheetData>
  <conditionalFormatting sqref="A2:R13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25" right="0.25" top="0.75" bottom="0.75" header="0.3" footer="0.3"/>
  <pageSetup paperSize="5" orientation="landscape" r:id="rId1"/>
  <headerFooter>
    <oddHeader xml:space="preserve">&amp;C2026 SUMMER MEADOWS LAND STUDY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6C3EF-AB22-478C-AD8C-4FB433245E8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Frain</dc:creator>
  <cp:lastModifiedBy>Matthew Frain</cp:lastModifiedBy>
  <dcterms:created xsi:type="dcterms:W3CDTF">2025-12-08T20:47:25Z</dcterms:created>
  <dcterms:modified xsi:type="dcterms:W3CDTF">2025-12-08T20:52:26Z</dcterms:modified>
</cp:coreProperties>
</file>