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14_{0AAE6F59-E324-4A1D-86C8-749C8904304A}" xr6:coauthVersionLast="47" xr6:coauthVersionMax="47" xr10:uidLastSave="{00000000-0000-0000-0000-000000000000}"/>
  <bookViews>
    <workbookView xWindow="25080" yWindow="-120" windowWidth="25440" windowHeight="15270" xr2:uid="{07FE4623-A68F-4F20-9804-D0C85C5A841B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J2" i="2"/>
  <c r="L2" i="2" s="1"/>
  <c r="G3" i="2"/>
  <c r="J3" i="2"/>
  <c r="N3" i="2" s="1"/>
  <c r="L3" i="2"/>
  <c r="G4" i="2"/>
  <c r="J4" i="2"/>
  <c r="L4" i="2"/>
  <c r="N4" i="2"/>
  <c r="G5" i="2"/>
  <c r="J5" i="2"/>
  <c r="L5" i="2"/>
  <c r="N5" i="2"/>
  <c r="G6" i="2"/>
  <c r="J6" i="2"/>
  <c r="N6" i="2" s="1"/>
  <c r="L6" i="2"/>
  <c r="G7" i="2"/>
  <c r="J7" i="2"/>
  <c r="N7" i="2" s="1"/>
  <c r="L7" i="2"/>
  <c r="G8" i="2"/>
  <c r="J8" i="2"/>
  <c r="L8" i="2" s="1"/>
  <c r="G9" i="2"/>
  <c r="J9" i="2"/>
  <c r="L9" i="2" s="1"/>
  <c r="N9" i="2"/>
  <c r="G10" i="2"/>
  <c r="J10" i="2"/>
  <c r="L10" i="2" s="1"/>
  <c r="N10" i="2"/>
  <c r="D11" i="2"/>
  <c r="E11" i="2"/>
  <c r="F11" i="2"/>
  <c r="H11" i="2"/>
  <c r="K11" i="2"/>
  <c r="N8" i="2" l="1"/>
  <c r="G12" i="2"/>
  <c r="G13" i="2"/>
  <c r="I13" i="2"/>
  <c r="O3" i="2" s="1"/>
  <c r="L12" i="2"/>
  <c r="J11" i="2"/>
  <c r="I12" i="2" s="1"/>
  <c r="N2" i="2"/>
  <c r="N11" i="2" s="1"/>
  <c r="O7" i="2" l="1"/>
  <c r="O4" i="2"/>
  <c r="O6" i="2"/>
  <c r="O8" i="2"/>
  <c r="O11" i="2"/>
  <c r="O10" i="2"/>
  <c r="O2" i="2"/>
  <c r="O5" i="2"/>
  <c r="O9" i="2"/>
  <c r="L13" i="2" l="1"/>
  <c r="N13" i="2" s="1"/>
</calcChain>
</file>

<file path=xl/sharedStrings.xml><?xml version="1.0" encoding="utf-8"?>
<sst xmlns="http://schemas.openxmlformats.org/spreadsheetml/2006/main" count="44" uniqueCount="44">
  <si>
    <t>Parcel Number</t>
  </si>
  <si>
    <t>Street Address</t>
  </si>
  <si>
    <t>Sale Date</t>
  </si>
  <si>
    <t>Sale Price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</si>
  <si>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</si>
  <si>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</si>
  <si>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</si>
  <si>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</si>
  <si>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</si>
  <si>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</si>
  <si>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</si>
  <si>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</si>
  <si>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</si>
  <si>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</si>
  <si>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Dev. by Mean (%)</t>
  </si>
  <si>
    <t>Land Value</t>
  </si>
  <si>
    <t>41-11-20-250-007</t>
  </si>
  <si>
    <t>5865 RYAN VALLEY CT NE</t>
  </si>
  <si>
    <t>41-11-29-375-001</t>
  </si>
  <si>
    <t>4485 SUNFLOWER RIDGE DR NE</t>
  </si>
  <si>
    <t>41-11-29-375-014</t>
  </si>
  <si>
    <t>4612 SUNFLOWER RIDGE DR NE</t>
  </si>
  <si>
    <t>41-11-29-375-015</t>
  </si>
  <si>
    <t>4596 SUNFLOWER RIDGE DR NE</t>
  </si>
  <si>
    <t>41-11-29-375-021</t>
  </si>
  <si>
    <t>4492 SUNFLOWER RIDGE DR NE</t>
  </si>
  <si>
    <t>41-11-29-375-023</t>
  </si>
  <si>
    <t>4701 SUNFLOWER RIDGE DR NE</t>
  </si>
  <si>
    <t>41-11-29-375-029</t>
  </si>
  <si>
    <t>4798 SUNFLOWER RIDGE DR NE</t>
  </si>
  <si>
    <t>41-11-29-375-040</t>
  </si>
  <si>
    <t>5899 PHEASANT VIEW DR NE</t>
  </si>
  <si>
    <t>41-11-29-375-048</t>
  </si>
  <si>
    <t>4658 LINDEN BRANCH DR NE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</si>
  <si>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</si>
  <si>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</si>
  <si>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</si>
  <si>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</si>
  <si>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</si>
  <si>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</si>
  <si>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</si>
  <si>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</si>
  <si>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2025 USED .89</t>
  </si>
  <si>
    <t>2026 USE .89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</si>
</sst>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38" fontId="1" fillId="2" borderId="0" xfId="0" applyNumberFormat="1" applyFont="1" applyFill="1" applyAlignment="1">
      <alignment horizontal="center"/>
    </xf>
    <xf numFmtId="167" fontId="1" fillId="2" borderId="0" xfId="0" applyNumberFormat="1" applyFont="1" applyFill="1" applyAlignment="1">
      <alignment horizontal="center"/>
    </xf>
    <xf numFmtId="168" fontId="1" fillId="2" borderId="0" xfId="0" applyNumberFormat="1" applyFont="1" applyFill="1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38" fontId="2" fillId="0" borderId="0" xfId="0" applyNumberFormat="1" applyFont="1"/>
    <xf numFmtId="167" fontId="2" fillId="0" borderId="0" xfId="0" applyNumberFormat="1" applyFont="1"/>
    <xf numFmtId="168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38" fontId="3" fillId="3" borderId="1" xfId="0" applyNumberFormat="1" applyFont="1" applyFill="1" applyBorder="1"/>
    <xf numFmtId="167" fontId="3" fillId="3" borderId="1" xfId="0" applyNumberFormat="1" applyFont="1" applyFill="1" applyBorder="1"/>
    <xf numFmtId="168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38" fontId="3" fillId="3" borderId="0" xfId="0" applyNumberFormat="1" applyFont="1" applyFill="1" applyBorder="1"/>
    <xf numFmtId="167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168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6" fontId="3" fillId="3" borderId="2" xfId="0" applyNumberFormat="1" applyFont="1" applyFill="1" applyBorder="1"/>
    <xf numFmtId="38" fontId="3" fillId="3" borderId="2" xfId="0" applyNumberFormat="1" applyFont="1" applyFill="1" applyBorder="1"/>
    <xf numFmtId="167" fontId="3" fillId="3" borderId="2" xfId="0" applyNumberFormat="1" applyFont="1" applyFill="1" applyBorder="1"/>
    <xf numFmtId="168" fontId="3" fillId="3" borderId="2" xfId="0" applyNumberFormat="1" applyFont="1" applyFill="1" applyBorder="1" applyAlignment="1">
      <alignment horizontal="right"/>
    </xf>
    <xf numFmtId="168" fontId="3" fillId="3" borderId="2" xfId="0" applyNumberFormat="1" applyFont="1" applyFill="1" applyBorder="1"/>
    <xf numFmtId="49" fontId="2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56F11-739E-4DD3-AC9E-36E96E692580}">
  <dimension ref="A1:AO16"/>
  <sheetViews>
    <sheetView tabSelected="1" workbookViewId="0">
      <selection activeCell="F17" sqref="F17"/>
    </sheetView>
  </sheetViews>
  <sheetFormatPr defaultRowHeight="15" x14ac:dyDescent="0.25"/>
  <cols>
    <col min="1" max="1" width="13.140625" style="10" bestFit="1" customWidth="1"/>
    <col min="2" max="2" width="22.140625" style="10" bestFit="1" customWidth="1"/>
    <col min="3" max="3" width="7.28515625" style="11" bestFit="1" customWidth="1"/>
    <col min="4" max="5" width="9.140625" style="12" bestFit="1" customWidth="1"/>
    <col min="6" max="6" width="11" style="12" bestFit="1" customWidth="1"/>
    <col min="7" max="7" width="9.7109375" style="13" bestFit="1" customWidth="1"/>
    <col min="8" max="8" width="10.28515625" style="12" bestFit="1" customWidth="1"/>
    <col min="9" max="9" width="8.5703125" style="12" bestFit="1" customWidth="1"/>
    <col min="10" max="10" width="10.28515625" style="12" bestFit="1" customWidth="1"/>
    <col min="11" max="11" width="10" style="12" bestFit="1" customWidth="1"/>
    <col min="12" max="12" width="6.5703125" style="14" customWidth="1"/>
    <col min="13" max="13" width="7.7109375" style="15" bestFit="1" customWidth="1"/>
    <col min="14" max="14" width="12.140625" style="16" bestFit="1" customWidth="1"/>
    <col min="15" max="15" width="10" style="44" bestFit="1" customWidth="1"/>
    <col min="16" max="16" width="9.28515625" style="10" customWidth="1"/>
    <col min="17" max="17" width="12.85546875" style="10" bestFit="1" customWidth="1"/>
  </cols>
  <sheetData>
    <row r="1" spans="1:41" x14ac:dyDescent="0.25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6" t="s">
        <v>11</v>
      </c>
      <c r="M1" s="7" t="s">
        <v>12</v>
      </c>
      <c r="N1" s="8" t="s">
        <v>13</v>
      </c>
      <c r="O1" s="9" t="s">
        <v>14</v>
      </c>
      <c r="P1" s="4" t="s">
        <v>15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x14ac:dyDescent="0.25">
      <c r="A2" s="10" t="s">
        <v>16</v>
      </c>
      <c r="B2" s="10" t="s">
        <v>17</v>
      </c>
      <c r="C2" s="11">
        <v>45455</v>
      </c>
      <c r="D2" s="12">
        <v>880000</v>
      </c>
      <c r="E2" s="12">
        <v>880000</v>
      </c>
      <c r="F2" s="12">
        <v>340100</v>
      </c>
      <c r="G2" s="13">
        <f>F2/E2*100</f>
        <v>38.647727272727273</v>
      </c>
      <c r="H2" s="12">
        <v>792511</v>
      </c>
      <c r="I2" s="12">
        <v>205311</v>
      </c>
      <c r="J2" s="12">
        <f>E2-I2</f>
        <v>674689</v>
      </c>
      <c r="K2" s="12">
        <v>667272.75</v>
      </c>
      <c r="L2" s="14">
        <f>J2/K2</f>
        <v>1.0111142707386147</v>
      </c>
      <c r="M2" s="15">
        <v>2752</v>
      </c>
      <c r="N2" s="16">
        <f>J2/M2</f>
        <v>245.16315406976744</v>
      </c>
      <c r="O2" s="17">
        <f>ABS(I13-L2)*100</f>
        <v>12.335439782901968</v>
      </c>
      <c r="P2" s="12">
        <v>168988</v>
      </c>
      <c r="Q2"/>
      <c r="AF2" s="1"/>
      <c r="AH2" s="1"/>
    </row>
    <row r="3" spans="1:41" x14ac:dyDescent="0.25">
      <c r="A3" s="10" t="s">
        <v>18</v>
      </c>
      <c r="B3" s="10" t="s">
        <v>19</v>
      </c>
      <c r="C3" s="11">
        <v>45828</v>
      </c>
      <c r="D3" s="12">
        <v>608000</v>
      </c>
      <c r="E3" s="12">
        <v>608000</v>
      </c>
      <c r="F3" s="12">
        <v>249700</v>
      </c>
      <c r="G3" s="13">
        <f>F3/E3*100</f>
        <v>41.069078947368418</v>
      </c>
      <c r="H3" s="12">
        <v>550001</v>
      </c>
      <c r="I3" s="12">
        <v>171492</v>
      </c>
      <c r="J3" s="12">
        <f>E3-I3</f>
        <v>436508</v>
      </c>
      <c r="K3" s="12">
        <v>430123.875</v>
      </c>
      <c r="L3" s="14">
        <f>J3/K3</f>
        <v>1.0148425264698455</v>
      </c>
      <c r="M3" s="15">
        <v>2448</v>
      </c>
      <c r="N3" s="16">
        <f>J3/M3</f>
        <v>178.31209150326796</v>
      </c>
      <c r="O3" s="17">
        <f>ABS(I13-L3)*100</f>
        <v>12.70826535602505</v>
      </c>
      <c r="P3" s="12">
        <v>164841</v>
      </c>
      <c r="Q3"/>
    </row>
    <row r="4" spans="1:41" x14ac:dyDescent="0.25">
      <c r="A4" s="10" t="s">
        <v>20</v>
      </c>
      <c r="B4" s="10" t="s">
        <v>21</v>
      </c>
      <c r="C4" s="11">
        <v>45104</v>
      </c>
      <c r="D4" s="12">
        <v>600000</v>
      </c>
      <c r="E4" s="12">
        <v>600000</v>
      </c>
      <c r="F4" s="12">
        <v>225800</v>
      </c>
      <c r="G4" s="13">
        <f>F4/E4*100</f>
        <v>37.633333333333333</v>
      </c>
      <c r="H4" s="12">
        <v>621356</v>
      </c>
      <c r="I4" s="12">
        <v>196671</v>
      </c>
      <c r="J4" s="12">
        <f>E4-I4</f>
        <v>403329</v>
      </c>
      <c r="K4" s="12">
        <v>482596.59375</v>
      </c>
      <c r="L4" s="14">
        <f>J4/K4</f>
        <v>0.8357477139777264</v>
      </c>
      <c r="M4" s="15">
        <v>2263</v>
      </c>
      <c r="N4" s="16">
        <f>J4/M4</f>
        <v>178.22757401679186</v>
      </c>
      <c r="O4" s="17">
        <f>ABS(I13-L4)*100</f>
        <v>5.2012158931868608</v>
      </c>
      <c r="P4" s="12">
        <v>192982</v>
      </c>
      <c r="Q4"/>
    </row>
    <row r="5" spans="1:41" x14ac:dyDescent="0.25">
      <c r="A5" s="10" t="s">
        <v>22</v>
      </c>
      <c r="B5" s="10" t="s">
        <v>23</v>
      </c>
      <c r="C5" s="11">
        <v>45442</v>
      </c>
      <c r="D5" s="12">
        <v>570000</v>
      </c>
      <c r="E5" s="12">
        <v>570000</v>
      </c>
      <c r="F5" s="12">
        <v>226500</v>
      </c>
      <c r="G5" s="13">
        <f>F5/E5*100</f>
        <v>39.736842105263158</v>
      </c>
      <c r="H5" s="12">
        <v>545285</v>
      </c>
      <c r="I5" s="12">
        <v>168811</v>
      </c>
      <c r="J5" s="12">
        <f>E5-I5</f>
        <v>401189</v>
      </c>
      <c r="K5" s="12">
        <v>427811.375</v>
      </c>
      <c r="L5" s="14">
        <f>J5/K5</f>
        <v>0.93777076404291493</v>
      </c>
      <c r="M5" s="15">
        <v>2187</v>
      </c>
      <c r="N5" s="16">
        <f>J5/M5</f>
        <v>183.44261545496113</v>
      </c>
      <c r="O5" s="17">
        <f>ABS(I13-L5)*100</f>
        <v>5.0010891133319912</v>
      </c>
      <c r="P5" s="12">
        <v>163447</v>
      </c>
      <c r="Q5"/>
    </row>
    <row r="6" spans="1:41" x14ac:dyDescent="0.25">
      <c r="A6" s="10" t="s">
        <v>24</v>
      </c>
      <c r="B6" s="10" t="s">
        <v>25</v>
      </c>
      <c r="C6" s="11">
        <v>45390</v>
      </c>
      <c r="D6" s="12">
        <v>585000</v>
      </c>
      <c r="E6" s="12">
        <v>585000</v>
      </c>
      <c r="F6" s="12">
        <v>254000</v>
      </c>
      <c r="G6" s="13">
        <f>F6/E6*100</f>
        <v>43.418803418803421</v>
      </c>
      <c r="H6" s="12">
        <v>602688</v>
      </c>
      <c r="I6" s="12">
        <v>164752</v>
      </c>
      <c r="J6" s="12">
        <f>E6-I6</f>
        <v>420248</v>
      </c>
      <c r="K6" s="12">
        <v>497654.53125</v>
      </c>
      <c r="L6" s="14">
        <f>J6/K6</f>
        <v>0.84445729639882583</v>
      </c>
      <c r="M6" s="15">
        <v>2254</v>
      </c>
      <c r="N6" s="16">
        <f>J6/M6</f>
        <v>186.44543034605147</v>
      </c>
      <c r="O6" s="17">
        <f>ABS(I13-L6)*100</f>
        <v>4.3302576510769182</v>
      </c>
      <c r="P6" s="12">
        <v>161139</v>
      </c>
      <c r="Q6"/>
    </row>
    <row r="7" spans="1:41" x14ac:dyDescent="0.25">
      <c r="A7" s="10" t="s">
        <v>26</v>
      </c>
      <c r="B7" s="10" t="s">
        <v>27</v>
      </c>
      <c r="C7" s="11">
        <v>45449</v>
      </c>
      <c r="D7" s="12">
        <v>540000</v>
      </c>
      <c r="E7" s="12">
        <v>540000</v>
      </c>
      <c r="F7" s="12">
        <v>237800</v>
      </c>
      <c r="G7" s="13">
        <f>F7/E7*100</f>
        <v>44.037037037037038</v>
      </c>
      <c r="H7" s="12">
        <v>578366</v>
      </c>
      <c r="I7" s="12">
        <v>195699</v>
      </c>
      <c r="J7" s="12">
        <f>E7-I7</f>
        <v>344301</v>
      </c>
      <c r="K7" s="12">
        <v>434848.875</v>
      </c>
      <c r="L7" s="14">
        <f>J7/K7</f>
        <v>0.7917716241073407</v>
      </c>
      <c r="M7" s="15">
        <v>2211</v>
      </c>
      <c r="N7" s="16">
        <f>J7/M7</f>
        <v>155.72184531886023</v>
      </c>
      <c r="O7" s="17">
        <f>ABS(I13-L7)*100</f>
        <v>9.5988248802254326</v>
      </c>
      <c r="P7" s="12">
        <v>192122</v>
      </c>
      <c r="Q7"/>
    </row>
    <row r="8" spans="1:41" x14ac:dyDescent="0.25">
      <c r="A8" s="10" t="s">
        <v>28</v>
      </c>
      <c r="B8" s="10" t="s">
        <v>29</v>
      </c>
      <c r="C8" s="11">
        <v>45896</v>
      </c>
      <c r="D8" s="12">
        <v>655000</v>
      </c>
      <c r="E8" s="12">
        <v>655000</v>
      </c>
      <c r="F8" s="12">
        <v>287900</v>
      </c>
      <c r="G8" s="13">
        <f>F8/E8*100</f>
        <v>43.954198473282439</v>
      </c>
      <c r="H8" s="12">
        <v>625352</v>
      </c>
      <c r="I8" s="12">
        <v>194507</v>
      </c>
      <c r="J8" s="12">
        <f>E8-I8</f>
        <v>460493</v>
      </c>
      <c r="K8" s="12">
        <v>489596.59375</v>
      </c>
      <c r="L8" s="14">
        <f>J8/K8</f>
        <v>0.94055597174995664</v>
      </c>
      <c r="M8" s="15">
        <v>2211</v>
      </c>
      <c r="N8" s="16">
        <f>J8/M8</f>
        <v>208.27363184079601</v>
      </c>
      <c r="O8" s="17">
        <f>ABS(I13-L8)*100</f>
        <v>5.2796098840361623</v>
      </c>
      <c r="P8" s="12">
        <v>161675</v>
      </c>
      <c r="Q8"/>
    </row>
    <row r="9" spans="1:41" x14ac:dyDescent="0.25">
      <c r="A9" s="10" t="s">
        <v>30</v>
      </c>
      <c r="B9" s="10" t="s">
        <v>31</v>
      </c>
      <c r="C9" s="11">
        <v>45448</v>
      </c>
      <c r="D9" s="12">
        <v>725000</v>
      </c>
      <c r="E9" s="12">
        <v>725000</v>
      </c>
      <c r="F9" s="12">
        <v>322300</v>
      </c>
      <c r="G9" s="13">
        <f>F9/E9*100</f>
        <v>44.4551724137931</v>
      </c>
      <c r="H9" s="12">
        <v>794540</v>
      </c>
      <c r="I9" s="12">
        <v>360654</v>
      </c>
      <c r="J9" s="12">
        <f>E9-I9</f>
        <v>364346</v>
      </c>
      <c r="K9" s="12">
        <v>493052.28125</v>
      </c>
      <c r="L9" s="14">
        <f>J9/K9</f>
        <v>0.73896017492566868</v>
      </c>
      <c r="M9" s="15">
        <v>2684</v>
      </c>
      <c r="N9" s="16">
        <f>J9/M9</f>
        <v>135.74739195230998</v>
      </c>
      <c r="O9" s="17">
        <f>ABS(I13-L9)*100</f>
        <v>14.879969798392633</v>
      </c>
      <c r="P9" s="12">
        <v>318748</v>
      </c>
      <c r="Q9"/>
    </row>
    <row r="10" spans="1:41" ht="15.75" thickBot="1" x14ac:dyDescent="0.3">
      <c r="A10" s="10" t="s">
        <v>32</v>
      </c>
      <c r="B10" s="10" t="s">
        <v>33</v>
      </c>
      <c r="C10" s="11">
        <v>45896</v>
      </c>
      <c r="D10" s="12">
        <v>655000</v>
      </c>
      <c r="E10" s="12">
        <v>655000</v>
      </c>
      <c r="F10" s="12">
        <v>267400</v>
      </c>
      <c r="G10" s="13">
        <f>F10/E10*100</f>
        <v>40.824427480916029</v>
      </c>
      <c r="H10" s="12">
        <v>657982</v>
      </c>
      <c r="I10" s="12">
        <v>170353</v>
      </c>
      <c r="J10" s="12">
        <f>E10-I10</f>
        <v>484647</v>
      </c>
      <c r="K10" s="12">
        <v>554123.875</v>
      </c>
      <c r="L10" s="14">
        <f>J10/K10</f>
        <v>0.87461851377546218</v>
      </c>
      <c r="M10" s="15">
        <v>2388</v>
      </c>
      <c r="N10" s="16">
        <f>J10/M10</f>
        <v>202.95100502512562</v>
      </c>
      <c r="O10" s="17">
        <f>ABS(I13-L10)*100</f>
        <v>1.3141359134132835</v>
      </c>
      <c r="P10" s="12">
        <v>164458</v>
      </c>
      <c r="Q10"/>
    </row>
    <row r="11" spans="1:41" ht="15.75" thickTop="1" x14ac:dyDescent="0.25">
      <c r="A11" s="18"/>
      <c r="B11" s="18"/>
      <c r="C11" s="19" t="s">
        <v>34</v>
      </c>
      <c r="D11" s="20">
        <f>+SUM(D2:D10)</f>
        <v>5818000</v>
      </c>
      <c r="E11" s="20">
        <f>+SUM(E2:E10)</f>
        <v>5818000</v>
      </c>
      <c r="F11" s="20">
        <f>+SUM(F2:F10)</f>
        <v>2411500</v>
      </c>
      <c r="G11" s="21"/>
      <c r="H11" s="20">
        <f>+SUM(H2:H10)</f>
        <v>5768081</v>
      </c>
      <c r="I11" s="20"/>
      <c r="J11" s="20">
        <f>+SUM(J2:J10)</f>
        <v>3989750</v>
      </c>
      <c r="K11" s="20">
        <f>+SUM(K2:K10)</f>
        <v>4477080.75</v>
      </c>
      <c r="L11" s="22"/>
      <c r="M11" s="23"/>
      <c r="N11" s="24">
        <f>AVERAGE(N2:N10)</f>
        <v>186.03163772532577</v>
      </c>
      <c r="O11" s="25">
        <f>ABS(I13-I12)*100</f>
        <v>0.33900130959232389</v>
      </c>
      <c r="P11" s="20"/>
      <c r="Q11"/>
    </row>
    <row r="12" spans="1:41" x14ac:dyDescent="0.25">
      <c r="A12" s="26"/>
      <c r="B12" s="26"/>
      <c r="C12" s="27"/>
      <c r="D12" s="28"/>
      <c r="E12" s="28"/>
      <c r="F12" s="28" t="s">
        <v>35</v>
      </c>
      <c r="G12" s="29">
        <f>F11/E11*100</f>
        <v>41.448951529735304</v>
      </c>
      <c r="H12" s="28" t="s">
        <v>36</v>
      </c>
      <c r="I12" s="30">
        <f>J11/K11</f>
        <v>0.89114988600551825</v>
      </c>
      <c r="J12" s="31"/>
      <c r="K12" s="32" t="s">
        <v>37</v>
      </c>
      <c r="L12" s="33">
        <f>STDEV(L2:L10)</f>
        <v>9.5369670717249819E-2</v>
      </c>
      <c r="M12" s="34"/>
      <c r="N12" s="26"/>
      <c r="O12" s="26"/>
      <c r="P12" s="27"/>
      <c r="Q12"/>
    </row>
    <row r="13" spans="1:41" x14ac:dyDescent="0.25">
      <c r="A13" s="35"/>
      <c r="B13" s="35"/>
      <c r="C13" s="36"/>
      <c r="D13" s="37"/>
      <c r="E13" s="37"/>
      <c r="F13" s="37" t="s">
        <v>38</v>
      </c>
      <c r="G13" s="38">
        <f>STDEV(G2:G10)</f>
        <v>2.5422279425620502</v>
      </c>
      <c r="H13" s="37" t="s">
        <v>39</v>
      </c>
      <c r="I13" s="39">
        <f>AVERAGE(L2:L10)</f>
        <v>0.88775987290959502</v>
      </c>
      <c r="J13" s="40"/>
      <c r="K13" s="41" t="s">
        <v>40</v>
      </c>
      <c r="L13" s="42">
        <f>AVERAGE(O2:O10)</f>
        <v>7.8498675858433664</v>
      </c>
      <c r="M13" s="43" t="s">
        <v>41</v>
      </c>
      <c r="N13" s="35">
        <f>+(L13/I13)</f>
        <v>8.8423320600375419</v>
      </c>
      <c r="O13" s="35"/>
      <c r="P13" s="36"/>
      <c r="Q13"/>
    </row>
    <row r="15" spans="1:41" x14ac:dyDescent="0.25">
      <c r="F15" s="12" t="s">
        <v>42</v>
      </c>
    </row>
    <row r="16" spans="1:41" x14ac:dyDescent="0.25">
      <c r="F16" s="12" t="s">
        <v>43</v>
      </c>
    </row>
  </sheetData>
  <conditionalFormatting sqref="A2:P10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>&amp;C2026 SUNFLOWER RIDGE RYAN VALLEY ECF STUDY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F9297-4CDA-4C12-A673-48ADC9C9F4C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2025-12-16T15:39:44Z</dcterms:created>
  <dcterms:modified xsi:type="dcterms:W3CDTF">2025-12-16T15:45:04Z</dcterms:modified>
</cp:coreProperties>
</file>