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8_{EBE1550E-88A6-4694-9064-9E8B62EB8780}" xr6:coauthVersionLast="47" xr6:coauthVersionMax="47" xr10:uidLastSave="{00000000-0000-0000-0000-000000000000}"/>
  <bookViews>
    <workbookView xWindow="25080" yWindow="-120" windowWidth="25440" windowHeight="15270" xr2:uid="{10E91A4B-5FC3-4263-A6FA-729A7607CDA6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 s="1"/>
  <c r="Q2" i="2"/>
  <c r="G3" i="2"/>
  <c r="I3" i="2"/>
  <c r="Q3" i="2" s="1"/>
  <c r="O3" i="2"/>
  <c r="P3" i="2"/>
  <c r="G4" i="2"/>
  <c r="I4" i="2"/>
  <c r="O4" i="2"/>
  <c r="P4" i="2"/>
  <c r="Q4" i="2"/>
  <c r="G5" i="2"/>
  <c r="I5" i="2"/>
  <c r="O5" i="2" s="1"/>
  <c r="G6" i="2"/>
  <c r="I6" i="2"/>
  <c r="Q6" i="2" s="1"/>
  <c r="O6" i="2"/>
  <c r="P6" i="2"/>
  <c r="G7" i="2"/>
  <c r="I7" i="2"/>
  <c r="O7" i="2"/>
  <c r="P7" i="2"/>
  <c r="Q7" i="2"/>
  <c r="G8" i="2"/>
  <c r="I8" i="2"/>
  <c r="O8" i="2" s="1"/>
  <c r="D9" i="2"/>
  <c r="E9" i="2"/>
  <c r="F9" i="2"/>
  <c r="G10" i="2" s="1"/>
  <c r="H9" i="2"/>
  <c r="J9" i="2"/>
  <c r="K9" i="2"/>
  <c r="M9" i="2"/>
  <c r="N9" i="2"/>
  <c r="Q8" i="2" l="1"/>
  <c r="P8" i="2"/>
  <c r="G11" i="2"/>
  <c r="I9" i="2"/>
  <c r="K11" i="2" s="1"/>
  <c r="Q5" i="2"/>
  <c r="P5" i="2"/>
  <c r="P2" i="2"/>
  <c r="Q11" i="2" l="1"/>
  <c r="N11" i="2"/>
</calcChain>
</file>

<file path=xl/sharedStrings.xml><?xml version="1.0" encoding="utf-8"?>
<sst xmlns="http://schemas.openxmlformats.org/spreadsheetml/2006/main" count="43" uniqueCount="41">
  <si>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</si>
  <si>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</si>
  <si>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</si>
  <si>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</si>
  <si>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</si>
  <si>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</si>
  <si>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</si>
  <si>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</si>
  <si>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</si>
  <si>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</si>
  <si>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</si>
  <si>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</si>
  <si>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</si>
  <si>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</si>
  <si>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</si>
  <si>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</si>
  <si>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</si>
  <si>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</si>
  <si>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41-11-11-101-005</t>
  </si>
  <si>
    <t>7277 TILLICUM TRL NE</t>
  </si>
  <si>
    <t>41-11-11-101-008</t>
  </si>
  <si>
    <t>7257 TILLICUM TRL NE</t>
  </si>
  <si>
    <t>41-11-11-101-015</t>
  </si>
  <si>
    <t>8204 MUSCATAY GROVE NE</t>
  </si>
  <si>
    <t>41-11-11-101-020</t>
  </si>
  <si>
    <t>8213 MUSCATAY GROVE NE</t>
  </si>
  <si>
    <t>41-11-11-101-033</t>
  </si>
  <si>
    <t>7474 AGAWA TRL NE</t>
  </si>
  <si>
    <t>41-11-11-101-056</t>
  </si>
  <si>
    <t>7389 TILLICUM TRL NE</t>
  </si>
  <si>
    <t>41-11-11-101-070</t>
  </si>
  <si>
    <t>7262 TILLICUM TRL NE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</si>
  <si>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</si>
  <si>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</si>
  <si>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</si>
  <si>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</si>
  <si>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</si>
  <si>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</si>
  <si>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</si>
  <si>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2025 USED 1050</t>
  </si>
  <si>
    <t>2026 USE 1400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</si>
</sst>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165" fontId="2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C2668-04AA-4146-877D-A46AE42B99B6}">
  <dimension ref="A1:BJ15"/>
  <sheetViews>
    <sheetView tabSelected="1" workbookViewId="0">
      <selection activeCell="H18" sqref="H18"/>
    </sheetView>
  </sheetViews>
  <sheetFormatPr defaultRowHeight="15" x14ac:dyDescent="0.25"/>
  <cols>
    <col min="1" max="1" width="13.140625" style="2" bestFit="1" customWidth="1"/>
    <col min="2" max="2" width="22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7.42578125" style="5" customWidth="1"/>
    <col min="8" max="8" width="9.7109375" style="4" customWidth="1"/>
    <col min="9" max="9" width="10.140625" style="4" bestFit="1" customWidth="1"/>
    <col min="10" max="10" width="9.28515625" style="4" customWidth="1"/>
    <col min="11" max="11" width="8.5703125" style="6" bestFit="1" customWidth="1"/>
    <col min="12" max="12" width="5.5703125" style="7" customWidth="1"/>
    <col min="13" max="13" width="9.5703125" style="8" customWidth="1"/>
    <col min="14" max="14" width="9.140625" style="8" customWidth="1"/>
    <col min="15" max="15" width="7.7109375" style="4" bestFit="1" customWidth="1"/>
    <col min="16" max="16" width="8.42578125" style="4" customWidth="1"/>
    <col min="17" max="17" width="6.7109375" style="9" customWidth="1"/>
    <col min="18" max="18" width="6.5703125" style="8" customWidth="1"/>
    <col min="19" max="19" width="6.85546875" bestFit="1" customWidth="1"/>
    <col min="20" max="20" width="15.28515625" bestFit="1" customWidth="1"/>
    <col min="21" max="21" width="14.85546875" bestFit="1" customWidth="1"/>
    <col min="22" max="22" width="18.85546875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28" width="11.28515625" bestFit="1" customWidth="1"/>
    <col min="29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3" customFormat="1" ht="36" customHeight="1" x14ac:dyDescent="0.25">
      <c r="A1" s="35" t="s">
        <v>0</v>
      </c>
      <c r="B1" s="35" t="s">
        <v>1</v>
      </c>
      <c r="C1" s="36" t="s">
        <v>2</v>
      </c>
      <c r="D1" s="37" t="s">
        <v>3</v>
      </c>
      <c r="E1" s="37" t="s">
        <v>4</v>
      </c>
      <c r="F1" s="37" t="s">
        <v>5</v>
      </c>
      <c r="G1" s="38" t="s">
        <v>6</v>
      </c>
      <c r="H1" s="37" t="s">
        <v>7</v>
      </c>
      <c r="I1" s="37" t="s">
        <v>8</v>
      </c>
      <c r="J1" s="37" t="s">
        <v>9</v>
      </c>
      <c r="K1" s="39" t="s">
        <v>10</v>
      </c>
      <c r="L1" s="40" t="s">
        <v>11</v>
      </c>
      <c r="M1" s="41" t="s">
        <v>12</v>
      </c>
      <c r="N1" s="41" t="s">
        <v>13</v>
      </c>
      <c r="O1" s="37" t="s">
        <v>14</v>
      </c>
      <c r="P1" s="37" t="s">
        <v>15</v>
      </c>
      <c r="Q1" s="42" t="s">
        <v>16</v>
      </c>
      <c r="R1" s="41" t="s">
        <v>17</v>
      </c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  <c r="BF1" s="44"/>
      <c r="BG1" s="44"/>
      <c r="BH1" s="44"/>
      <c r="BI1" s="44"/>
      <c r="BJ1" s="44"/>
    </row>
    <row r="2" spans="1:62" x14ac:dyDescent="0.25">
      <c r="A2" s="2" t="s">
        <v>18</v>
      </c>
      <c r="B2" s="2" t="s">
        <v>19</v>
      </c>
      <c r="C2" s="3">
        <v>45954</v>
      </c>
      <c r="D2" s="4">
        <v>430000</v>
      </c>
      <c r="E2" s="4">
        <v>430000</v>
      </c>
      <c r="F2" s="4">
        <v>164100</v>
      </c>
      <c r="G2" s="5">
        <f>F2/E2*100</f>
        <v>38.162790697674417</v>
      </c>
      <c r="H2" s="4">
        <v>339866</v>
      </c>
      <c r="I2" s="4">
        <f>E2-269866</f>
        <v>160134</v>
      </c>
      <c r="J2" s="4">
        <v>70000</v>
      </c>
      <c r="K2" s="6">
        <v>84.454866999999993</v>
      </c>
      <c r="L2" s="7">
        <v>160</v>
      </c>
      <c r="M2" s="8">
        <v>1.2989999999999999</v>
      </c>
      <c r="N2" s="8">
        <v>0.29899999999999999</v>
      </c>
      <c r="O2" s="4">
        <f>I2/K2</f>
        <v>1896.0896593443219</v>
      </c>
      <c r="P2" s="4">
        <f>I2/M2</f>
        <v>123274.82678983835</v>
      </c>
      <c r="Q2" s="9">
        <f>I2/M2/43560</f>
        <v>2.8300006150100629</v>
      </c>
      <c r="R2" s="8">
        <v>90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45758</v>
      </c>
      <c r="D3" s="4">
        <v>395000</v>
      </c>
      <c r="E3" s="4">
        <v>395000</v>
      </c>
      <c r="F3" s="4">
        <v>160800</v>
      </c>
      <c r="G3" s="5">
        <f>F3/E3*100</f>
        <v>40.708860759493668</v>
      </c>
      <c r="H3" s="4">
        <v>333243</v>
      </c>
      <c r="I3" s="4">
        <f>E3-263243</f>
        <v>131757</v>
      </c>
      <c r="J3" s="4">
        <v>70000</v>
      </c>
      <c r="K3" s="6">
        <v>91.754238000000001</v>
      </c>
      <c r="L3" s="7">
        <v>142</v>
      </c>
      <c r="M3" s="8">
        <v>1.35</v>
      </c>
      <c r="N3" s="8">
        <v>0.35</v>
      </c>
      <c r="O3" s="4">
        <f>I3/K3</f>
        <v>1435.9772678838006</v>
      </c>
      <c r="P3" s="4">
        <f>I3/M3</f>
        <v>97597.777777777766</v>
      </c>
      <c r="Q3" s="9">
        <f>I3/M3/43560</f>
        <v>2.240536679930619</v>
      </c>
      <c r="R3" s="8">
        <v>73.790000000000006</v>
      </c>
    </row>
    <row r="4" spans="1:62" x14ac:dyDescent="0.25">
      <c r="A4" s="2" t="s">
        <v>22</v>
      </c>
      <c r="B4" s="2" t="s">
        <v>23</v>
      </c>
      <c r="C4" s="3">
        <v>45163</v>
      </c>
      <c r="D4" s="4">
        <v>355000</v>
      </c>
      <c r="E4" s="4">
        <v>355000</v>
      </c>
      <c r="F4" s="4">
        <v>112300</v>
      </c>
      <c r="G4" s="5">
        <f>F4/E4*100</f>
        <v>31.633802816901408</v>
      </c>
      <c r="H4" s="4">
        <v>276585</v>
      </c>
      <c r="I4" s="4">
        <f>E4-206585</f>
        <v>148415</v>
      </c>
      <c r="J4" s="4">
        <v>70000</v>
      </c>
      <c r="K4" s="6">
        <v>88.122879999999995</v>
      </c>
      <c r="L4" s="7">
        <v>140</v>
      </c>
      <c r="M4" s="8">
        <v>0.29799999999999999</v>
      </c>
      <c r="N4" s="8">
        <v>0.29799999999999999</v>
      </c>
      <c r="O4" s="4">
        <f>I4/K4</f>
        <v>1684.182359904715</v>
      </c>
      <c r="P4" s="4">
        <f>I4/M4</f>
        <v>498036.91275167785</v>
      </c>
      <c r="Q4" s="9">
        <f>I4/M4/43560</f>
        <v>11.433354287228601</v>
      </c>
      <c r="R4" s="8">
        <v>89.85</v>
      </c>
    </row>
    <row r="5" spans="1:62" x14ac:dyDescent="0.25">
      <c r="A5" s="2" t="s">
        <v>24</v>
      </c>
      <c r="B5" s="2" t="s">
        <v>25</v>
      </c>
      <c r="C5" s="3">
        <v>45817</v>
      </c>
      <c r="D5" s="4">
        <v>455000</v>
      </c>
      <c r="E5" s="4">
        <v>455000</v>
      </c>
      <c r="F5" s="4">
        <v>191300</v>
      </c>
      <c r="G5" s="5">
        <f>F5/E5*100</f>
        <v>42.043956043956044</v>
      </c>
      <c r="H5" s="4">
        <v>446918</v>
      </c>
      <c r="I5" s="4">
        <f>E5-376918</f>
        <v>78082</v>
      </c>
      <c r="J5" s="4">
        <v>70000</v>
      </c>
      <c r="K5" s="6">
        <v>86.450909999999993</v>
      </c>
      <c r="L5" s="7">
        <v>138</v>
      </c>
      <c r="M5" s="8">
        <v>0.28499999999999998</v>
      </c>
      <c r="N5" s="8">
        <v>0.28499999999999998</v>
      </c>
      <c r="O5" s="4">
        <f>I5/K5</f>
        <v>903.19465694461758</v>
      </c>
      <c r="P5" s="4">
        <f>I5/M5</f>
        <v>273971.9298245614</v>
      </c>
      <c r="Q5" s="9">
        <f>I5/M5/43560</f>
        <v>6.2895300694343756</v>
      </c>
      <c r="R5" s="8">
        <v>90</v>
      </c>
    </row>
    <row r="6" spans="1:62" x14ac:dyDescent="0.25">
      <c r="A6" s="2" t="s">
        <v>26</v>
      </c>
      <c r="B6" s="2" t="s">
        <v>27</v>
      </c>
      <c r="C6" s="3">
        <v>45903</v>
      </c>
      <c r="D6" s="4">
        <v>445000</v>
      </c>
      <c r="E6" s="4">
        <v>445000</v>
      </c>
      <c r="F6" s="4">
        <v>180300</v>
      </c>
      <c r="G6" s="5">
        <f>F6/E6*100</f>
        <v>40.516853932584269</v>
      </c>
      <c r="H6" s="4">
        <v>373614</v>
      </c>
      <c r="I6" s="4">
        <f>E6-303614</f>
        <v>141386</v>
      </c>
      <c r="J6" s="4">
        <v>70000</v>
      </c>
      <c r="K6" s="6">
        <v>102.782938</v>
      </c>
      <c r="L6" s="7">
        <v>143</v>
      </c>
      <c r="M6" s="8">
        <v>0.42</v>
      </c>
      <c r="N6" s="8">
        <v>0.42</v>
      </c>
      <c r="O6" s="4">
        <f>I6/K6</f>
        <v>1375.5785031169278</v>
      </c>
      <c r="P6" s="4">
        <f>I6/M6</f>
        <v>336633.33333333337</v>
      </c>
      <c r="Q6" s="9">
        <f>I6/M6/43560</f>
        <v>7.7280379553106835</v>
      </c>
      <c r="R6" s="8">
        <v>76.44</v>
      </c>
    </row>
    <row r="7" spans="1:62" x14ac:dyDescent="0.25">
      <c r="A7" s="2" t="s">
        <v>28</v>
      </c>
      <c r="B7" s="2" t="s">
        <v>29</v>
      </c>
      <c r="C7" s="3">
        <v>45786</v>
      </c>
      <c r="D7" s="4">
        <v>470000</v>
      </c>
      <c r="E7" s="4">
        <v>470000</v>
      </c>
      <c r="F7" s="4">
        <v>189900</v>
      </c>
      <c r="G7" s="5">
        <f>F7/E7*100</f>
        <v>40.404255319148938</v>
      </c>
      <c r="H7" s="4">
        <v>404595</v>
      </c>
      <c r="I7" s="4">
        <f>E7-334595</f>
        <v>135405</v>
      </c>
      <c r="J7" s="4">
        <v>70000</v>
      </c>
      <c r="K7" s="6">
        <v>86.700051999999999</v>
      </c>
      <c r="L7" s="7">
        <v>140</v>
      </c>
      <c r="M7" s="8">
        <v>0.28899999999999998</v>
      </c>
      <c r="N7" s="8">
        <v>0.28899999999999998</v>
      </c>
      <c r="O7" s="4">
        <f>I7/K7</f>
        <v>1561.7637691843599</v>
      </c>
      <c r="P7" s="4">
        <f>I7/M7</f>
        <v>468529.4117647059</v>
      </c>
      <c r="Q7" s="9">
        <f>I7/M7/43560</f>
        <v>10.755955274671853</v>
      </c>
      <c r="R7" s="8">
        <v>90</v>
      </c>
    </row>
    <row r="8" spans="1:62" ht="15.75" thickBot="1" x14ac:dyDescent="0.3">
      <c r="A8" s="2" t="s">
        <v>30</v>
      </c>
      <c r="B8" s="2" t="s">
        <v>31</v>
      </c>
      <c r="C8" s="3">
        <v>45317</v>
      </c>
      <c r="D8" s="4">
        <v>380000</v>
      </c>
      <c r="E8" s="4">
        <v>380000</v>
      </c>
      <c r="F8" s="4">
        <v>125100</v>
      </c>
      <c r="G8" s="5">
        <f>F8/E8*100</f>
        <v>32.921052631578945</v>
      </c>
      <c r="H8" s="4">
        <v>353837</v>
      </c>
      <c r="I8" s="4">
        <f>E8-283837</f>
        <v>96163</v>
      </c>
      <c r="J8" s="4">
        <v>70000</v>
      </c>
      <c r="K8" s="6">
        <v>81.483904999999993</v>
      </c>
      <c r="L8" s="7">
        <v>140</v>
      </c>
      <c r="M8" s="8">
        <v>0.27100000000000002</v>
      </c>
      <c r="N8" s="8">
        <v>0.27100000000000002</v>
      </c>
      <c r="O8" s="4">
        <f>I8/K8</f>
        <v>1180.1471713953817</v>
      </c>
      <c r="P8" s="4">
        <f>I8/M8</f>
        <v>354845.01845018449</v>
      </c>
      <c r="Q8" s="9">
        <f>I8/M8/43560</f>
        <v>8.1461207174055215</v>
      </c>
      <c r="R8" s="8">
        <v>81.489999999999995</v>
      </c>
    </row>
    <row r="9" spans="1:62" ht="15.75" thickTop="1" x14ac:dyDescent="0.25">
      <c r="A9" s="10"/>
      <c r="B9" s="10"/>
      <c r="C9" s="11" t="s">
        <v>32</v>
      </c>
      <c r="D9" s="12">
        <f>+SUM(D2:D8)</f>
        <v>2930000</v>
      </c>
      <c r="E9" s="12">
        <f>+SUM(E2:E8)</f>
        <v>2930000</v>
      </c>
      <c r="F9" s="12">
        <f>+SUM(F2:F8)</f>
        <v>1123800</v>
      </c>
      <c r="G9" s="13"/>
      <c r="H9" s="12">
        <f>+SUM(H2:H8)</f>
        <v>2528658</v>
      </c>
      <c r="I9" s="12">
        <f>+SUM(I2:I8)</f>
        <v>891342</v>
      </c>
      <c r="J9" s="12">
        <f>+SUM(J2:J8)</f>
        <v>490000</v>
      </c>
      <c r="K9" s="14">
        <f>+SUM(K2:K8)</f>
        <v>621.74978999999985</v>
      </c>
      <c r="L9" s="15"/>
      <c r="M9" s="16">
        <f>+SUM(M2:M8)</f>
        <v>4.2120000000000006</v>
      </c>
      <c r="N9" s="16">
        <f>+SUM(N2:N8)</f>
        <v>2.2119999999999997</v>
      </c>
      <c r="O9" s="12"/>
      <c r="P9" s="12"/>
      <c r="Q9" s="17"/>
      <c r="R9" s="16"/>
    </row>
    <row r="10" spans="1:62" x14ac:dyDescent="0.25">
      <c r="A10" s="18"/>
      <c r="B10" s="18"/>
      <c r="C10" s="19"/>
      <c r="D10" s="20"/>
      <c r="E10" s="20"/>
      <c r="F10" s="20" t="s">
        <v>33</v>
      </c>
      <c r="G10" s="21">
        <f>F9/E9*100</f>
        <v>38.354948805460751</v>
      </c>
      <c r="H10" s="20"/>
      <c r="I10" s="20"/>
      <c r="J10" s="20" t="s">
        <v>34</v>
      </c>
      <c r="K10" s="22"/>
      <c r="L10" s="23"/>
      <c r="M10" s="24" t="s">
        <v>34</v>
      </c>
      <c r="N10" s="24"/>
      <c r="O10" s="20"/>
      <c r="P10" s="20" t="s">
        <v>34</v>
      </c>
      <c r="Q10" s="25"/>
      <c r="R10" s="24"/>
    </row>
    <row r="11" spans="1:62" x14ac:dyDescent="0.25">
      <c r="A11" s="26"/>
      <c r="B11" s="26"/>
      <c r="C11" s="27"/>
      <c r="D11" s="28"/>
      <c r="E11" s="28"/>
      <c r="F11" s="28" t="s">
        <v>35</v>
      </c>
      <c r="G11" s="29">
        <f>STDEV(G2:G8)</f>
        <v>4.1258387854518475</v>
      </c>
      <c r="H11" s="28"/>
      <c r="I11" s="28"/>
      <c r="J11" s="28" t="s">
        <v>36</v>
      </c>
      <c r="K11" s="30">
        <f>I9/K9</f>
        <v>1433.6024142444828</v>
      </c>
      <c r="L11" s="31"/>
      <c r="M11" s="32" t="s">
        <v>37</v>
      </c>
      <c r="N11" s="32">
        <f>I9/M9</f>
        <v>211619.6581196581</v>
      </c>
      <c r="O11" s="28"/>
      <c r="P11" s="28" t="s">
        <v>38</v>
      </c>
      <c r="Q11" s="33">
        <f>I9/M9/43560</f>
        <v>4.8581188732703877</v>
      </c>
      <c r="R11" s="32"/>
    </row>
    <row r="13" spans="1:62" x14ac:dyDescent="0.25">
      <c r="F13" s="4" t="s">
        <v>39</v>
      </c>
    </row>
    <row r="14" spans="1:62" x14ac:dyDescent="0.25">
      <c r="F14" s="4" t="s">
        <v>40</v>
      </c>
    </row>
    <row r="15" spans="1:62" x14ac:dyDescent="0.25">
      <c r="C15" s="34"/>
    </row>
  </sheetData>
  <conditionalFormatting sqref="A2:R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 xml:space="preserve">&amp;C2026 TILLICUM FARMS LAND STUDY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8405C-AE34-4D48-93D3-3EB8D15114C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2025-12-16T16:01:14Z</dcterms:created>
  <dcterms:modified xsi:type="dcterms:W3CDTF">2025-12-17T14:13:52Z</dcterms:modified>
</cp:coreProperties>
</file>