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67884076-851A-401E-B8A3-1FF9C01B444D}" xr6:coauthVersionLast="47" xr6:coauthVersionMax="47" xr10:uidLastSave="{00000000-0000-0000-0000-000000000000}"/>
  <bookViews>
    <workbookView xWindow="25080" yWindow="-120" windowWidth="25440" windowHeight="15270" xr2:uid="{A38CD03B-3569-4D8D-9BCA-D7FC6118C981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J2" i="2"/>
  <c r="L2" i="2" s="1"/>
  <c r="G3" i="2"/>
  <c r="J3" i="2"/>
  <c r="N3" i="2" s="1"/>
  <c r="G4" i="2"/>
  <c r="J4" i="2"/>
  <c r="L4" i="2" s="1"/>
  <c r="G5" i="2"/>
  <c r="J5" i="2"/>
  <c r="L5" i="2"/>
  <c r="N5" i="2"/>
  <c r="G6" i="2"/>
  <c r="J6" i="2"/>
  <c r="L6" i="2"/>
  <c r="N6" i="2"/>
  <c r="G7" i="2"/>
  <c r="J7" i="2"/>
  <c r="L7" i="2" s="1"/>
  <c r="G8" i="2"/>
  <c r="J8" i="2"/>
  <c r="N8" i="2" s="1"/>
  <c r="L8" i="2"/>
  <c r="G9" i="2"/>
  <c r="J9" i="2"/>
  <c r="N9" i="2" s="1"/>
  <c r="G10" i="2"/>
  <c r="J10" i="2"/>
  <c r="N10" i="2" s="1"/>
  <c r="G11" i="2"/>
  <c r="J11" i="2"/>
  <c r="L11" i="2"/>
  <c r="N11" i="2"/>
  <c r="G12" i="2"/>
  <c r="J12" i="2"/>
  <c r="L12" i="2" s="1"/>
  <c r="G13" i="2"/>
  <c r="J13" i="2"/>
  <c r="L13" i="2" s="1"/>
  <c r="G14" i="2"/>
  <c r="J14" i="2"/>
  <c r="N14" i="2" s="1"/>
  <c r="L14" i="2"/>
  <c r="G15" i="2"/>
  <c r="J15" i="2"/>
  <c r="N15" i="2" s="1"/>
  <c r="L15" i="2"/>
  <c r="G16" i="2"/>
  <c r="J16" i="2"/>
  <c r="L16" i="2" s="1"/>
  <c r="G17" i="2"/>
  <c r="J17" i="2"/>
  <c r="L17" i="2"/>
  <c r="N17" i="2"/>
  <c r="G18" i="2"/>
  <c r="J18" i="2"/>
  <c r="L18" i="2" s="1"/>
  <c r="G19" i="2"/>
  <c r="J19" i="2"/>
  <c r="N19" i="2" s="1"/>
  <c r="G20" i="2"/>
  <c r="J20" i="2"/>
  <c r="L20" i="2"/>
  <c r="N20" i="2"/>
  <c r="G21" i="2"/>
  <c r="J21" i="2"/>
  <c r="L21" i="2" s="1"/>
  <c r="G22" i="2"/>
  <c r="J22" i="2"/>
  <c r="N22" i="2" s="1"/>
  <c r="L22" i="2"/>
  <c r="G23" i="2"/>
  <c r="J23" i="2"/>
  <c r="L23" i="2" s="1"/>
  <c r="G24" i="2"/>
  <c r="J24" i="2"/>
  <c r="N24" i="2" s="1"/>
  <c r="L24" i="2"/>
  <c r="G25" i="2"/>
  <c r="J25" i="2"/>
  <c r="L25" i="2"/>
  <c r="N25" i="2"/>
  <c r="G26" i="2"/>
  <c r="J26" i="2"/>
  <c r="L26" i="2" s="1"/>
  <c r="G27" i="2"/>
  <c r="J27" i="2"/>
  <c r="L27" i="2" s="1"/>
  <c r="G28" i="2"/>
  <c r="J28" i="2"/>
  <c r="N28" i="2" s="1"/>
  <c r="L28" i="2"/>
  <c r="G29" i="2"/>
  <c r="J29" i="2"/>
  <c r="L29" i="2"/>
  <c r="N29" i="2"/>
  <c r="G30" i="2"/>
  <c r="J30" i="2"/>
  <c r="L30" i="2" s="1"/>
  <c r="G31" i="2"/>
  <c r="J31" i="2"/>
  <c r="L31" i="2" s="1"/>
  <c r="N31" i="2"/>
  <c r="G32" i="2"/>
  <c r="J32" i="2"/>
  <c r="L32" i="2" s="1"/>
  <c r="D33" i="2"/>
  <c r="E33" i="2"/>
  <c r="F33" i="2"/>
  <c r="H33" i="2"/>
  <c r="K33" i="2"/>
  <c r="G34" i="2"/>
  <c r="L19" i="2" l="1"/>
  <c r="L10" i="2"/>
  <c r="N30" i="2"/>
  <c r="N4" i="2"/>
  <c r="N16" i="2"/>
  <c r="L3" i="2"/>
  <c r="N26" i="2"/>
  <c r="G35" i="2"/>
  <c r="N21" i="2"/>
  <c r="J33" i="2"/>
  <c r="I34" i="2" s="1"/>
  <c r="N27" i="2"/>
  <c r="N23" i="2"/>
  <c r="N18" i="2"/>
  <c r="N7" i="2"/>
  <c r="N2" i="2"/>
  <c r="N12" i="2"/>
  <c r="L9" i="2"/>
  <c r="I35" i="2" s="1"/>
  <c r="N32" i="2"/>
  <c r="N13" i="2"/>
  <c r="N33" i="2" s="1"/>
  <c r="P2" i="2" l="1"/>
  <c r="P6" i="2"/>
  <c r="P10" i="2"/>
  <c r="P14" i="2"/>
  <c r="P18" i="2"/>
  <c r="P22" i="2"/>
  <c r="P29" i="2"/>
  <c r="P3" i="2"/>
  <c r="P7" i="2"/>
  <c r="P11" i="2"/>
  <c r="P15" i="2"/>
  <c r="P19" i="2"/>
  <c r="P23" i="2"/>
  <c r="P26" i="2"/>
  <c r="P30" i="2"/>
  <c r="P33" i="2"/>
  <c r="P4" i="2"/>
  <c r="P8" i="2"/>
  <c r="P12" i="2"/>
  <c r="P16" i="2"/>
  <c r="P20" i="2"/>
  <c r="P24" i="2"/>
  <c r="P27" i="2"/>
  <c r="P31" i="2"/>
  <c r="P5" i="2"/>
  <c r="P21" i="2"/>
  <c r="P25" i="2"/>
  <c r="P28" i="2"/>
  <c r="P32" i="2"/>
  <c r="P17" i="2"/>
  <c r="P9" i="2"/>
  <c r="P13" i="2"/>
  <c r="L34" i="2"/>
  <c r="L35" i="2" l="1"/>
  <c r="N35" i="2" s="1"/>
</calcChain>
</file>

<file path=xl/sharedStrings.xml><?xml version="1.0" encoding="utf-8"?>
<sst xmlns="http://schemas.openxmlformats.org/spreadsheetml/2006/main" count="119" uniqueCount="87">
  <si>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</si>
  <si>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</si>
  <si>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</si>
  <si>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</si>
  <si>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</si>
  <si>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</si>
  <si>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</si>
  <si>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</si>
  <si>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</si>
  <si>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</si>
  <si>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</si>
  <si>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</si>
  <si>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</si>
  <si>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</si>
  <si>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</si>
  <si>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</si>
  <si>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41-11-09-377-002</t>
  </si>
  <si>
    <t>6785 CRAFTSMAN SQUARE DR NE</t>
  </si>
  <si>
    <t>00024</t>
  </si>
  <si>
    <t>41-11-09-377-008</t>
  </si>
  <si>
    <t>6733 CRAFTSMAN SQUARE DR NE</t>
  </si>
  <si>
    <t>41-11-09-377-010</t>
  </si>
  <si>
    <t>6709 CRAFTSMAN SQUARE DR NE</t>
  </si>
  <si>
    <t>41-11-09-377-022</t>
  </si>
  <si>
    <t>6981 WEST COTTAGE LN NE</t>
  </si>
  <si>
    <t>41-11-09-377-029</t>
  </si>
  <si>
    <t>6907 WEST COTTAGE LN NE</t>
  </si>
  <si>
    <t>41-11-09-378-001</t>
  </si>
  <si>
    <t>6924 EAST RAIN GARDEN LN NE</t>
  </si>
  <si>
    <t>41-11-09-378-009</t>
  </si>
  <si>
    <t>6949 EAST COTTAGE LN NE</t>
  </si>
  <si>
    <t>41-11-09-378-012</t>
  </si>
  <si>
    <t>6927 EAST COTTAGE LN NE</t>
  </si>
  <si>
    <t>41-11-09-378-014</t>
  </si>
  <si>
    <t>6729 PROMENADE ST NE</t>
  </si>
  <si>
    <t>41-11-09-378-020</t>
  </si>
  <si>
    <t>6940 EAST COTTAGE LN NE</t>
  </si>
  <si>
    <t>41-11-09-378-026</t>
  </si>
  <si>
    <t>6990 EAST RAIN GARDEN LN NE</t>
  </si>
  <si>
    <t>41-11-09-378-027</t>
  </si>
  <si>
    <t>6984 EAST RAIN GARDEN LN NE</t>
  </si>
  <si>
    <t>41-11-09-378-038</t>
  </si>
  <si>
    <t>6965 WEST RAIN GARDEN LN NE</t>
  </si>
  <si>
    <t>41-11-09-378-041</t>
  </si>
  <si>
    <t>6985 WEST RAIN GARDEN LN NE</t>
  </si>
  <si>
    <t>41-11-09-378-049</t>
  </si>
  <si>
    <t>6940 WEST COTTAGE LN NE</t>
  </si>
  <si>
    <t>41-11-09-379-004</t>
  </si>
  <si>
    <t>6897 MYERS LAKE AVE NE</t>
  </si>
  <si>
    <t>41-11-09-379-016</t>
  </si>
  <si>
    <t>6937 MYERS LAKE AVE NE</t>
  </si>
  <si>
    <t>41-11-09-379-022</t>
  </si>
  <si>
    <t>6961 MYERS LAKE AVE NE</t>
  </si>
  <si>
    <t>41-11-09-379-023</t>
  </si>
  <si>
    <t>6963 MYERS LAKE AVE NE</t>
  </si>
  <si>
    <t>41-11-09-379-026</t>
  </si>
  <si>
    <t>6744 PROMENADE ST</t>
  </si>
  <si>
    <t>41-11-09-379-028</t>
  </si>
  <si>
    <t>6740 PROMENADE ST</t>
  </si>
  <si>
    <t>41-11-09-379-029</t>
  </si>
  <si>
    <t>6738 PROMENADE ST</t>
  </si>
  <si>
    <t>41-11-09-379-030</t>
  </si>
  <si>
    <t>6736 PROMENADE ST</t>
  </si>
  <si>
    <t>41-11-09-379-041</t>
  </si>
  <si>
    <t>6839 OLD TOWN SQUARE NE</t>
  </si>
  <si>
    <t>41-11-09-379-042</t>
  </si>
  <si>
    <t>6833 OLD TOWN SQUARE NE</t>
  </si>
  <si>
    <t>41-11-09-379-043</t>
  </si>
  <si>
    <t>6686 SOUTH SQUARE LN NE</t>
  </si>
  <si>
    <t>41-11-09-379-044</t>
  </si>
  <si>
    <t>6682 SOUTH SQUARE LN NE</t>
  </si>
  <si>
    <t>41-11-09-379-045</t>
  </si>
  <si>
    <t>6678 SOUTH SQUARE LN NE</t>
  </si>
  <si>
    <t>41-11-09-379-046</t>
  </si>
  <si>
    <t>6674 SOUTH SQUARE LN NE</t>
  </si>
  <si>
    <t>41-11-09-379-054</t>
  </si>
  <si>
    <t>6636 SOUTH SQUARE LN NE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</si>
  <si>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</si>
  <si>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</si>
  <si>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</si>
  <si>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</si>
  <si>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</si>
  <si>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</si>
  <si>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</si>
  <si>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</si>
  <si>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2025 USED 1.15</t>
  </si>
  <si>
    <t>2026 NO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</si>
</sst>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168" fontId="1" fillId="2" borderId="0" xfId="0" applyNumberFormat="1" applyFont="1" applyFill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38" fontId="2" fillId="0" borderId="0" xfId="0" applyNumberFormat="1" applyFont="1"/>
    <xf numFmtId="167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16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38" fontId="3" fillId="3" borderId="1" xfId="0" applyNumberFormat="1" applyFont="1" applyFill="1" applyBorder="1"/>
    <xf numFmtId="167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16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38" fontId="3" fillId="3" borderId="0" xfId="0" applyNumberFormat="1" applyFont="1" applyFill="1" applyBorder="1"/>
    <xf numFmtId="167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16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6" fontId="3" fillId="3" borderId="2" xfId="0" applyNumberFormat="1" applyFont="1" applyFill="1" applyBorder="1"/>
    <xf numFmtId="38" fontId="3" fillId="3" borderId="2" xfId="0" applyNumberFormat="1" applyFont="1" applyFill="1" applyBorder="1"/>
    <xf numFmtId="167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8" fontId="3" fillId="3" borderId="2" xfId="0" applyNumberFormat="1" applyFont="1" applyFill="1" applyBorder="1"/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F059-B88B-4B21-90CC-0BF7F05DFD87}">
  <dimension ref="A1:BJ38"/>
  <sheetViews>
    <sheetView tabSelected="1" workbookViewId="0">
      <selection activeCell="E20" sqref="E20"/>
    </sheetView>
  </sheetViews>
  <sheetFormatPr defaultRowHeight="15" x14ac:dyDescent="0.25"/>
  <cols>
    <col min="1" max="1" width="13.140625" style="11" bestFit="1" customWidth="1"/>
    <col min="2" max="2" width="23.140625" style="11" bestFit="1" customWidth="1"/>
    <col min="3" max="3" width="7.28515625" style="12" bestFit="1" customWidth="1"/>
    <col min="4" max="5" width="10" style="13" bestFit="1" customWidth="1"/>
    <col min="6" max="6" width="11" style="13" bestFit="1" customWidth="1"/>
    <col min="7" max="7" width="9.7109375" style="14" bestFit="1" customWidth="1"/>
    <col min="8" max="8" width="10.28515625" style="13" bestFit="1" customWidth="1"/>
    <col min="9" max="9" width="8.5703125" style="13" bestFit="1" customWidth="1"/>
    <col min="10" max="10" width="10.28515625" style="13" bestFit="1" customWidth="1"/>
    <col min="11" max="11" width="10" style="13" bestFit="1" customWidth="1"/>
    <col min="12" max="12" width="6" style="15" bestFit="1" customWidth="1"/>
    <col min="13" max="13" width="7.7109375" style="16" bestFit="1" customWidth="1"/>
    <col min="14" max="14" width="12.140625" style="17" bestFit="1" customWidth="1"/>
    <col min="15" max="15" width="6.85546875" style="47" bestFit="1" customWidth="1"/>
    <col min="16" max="16" width="14.28515625" style="19" bestFit="1" customWidth="1"/>
    <col min="17" max="17" width="10.140625" bestFit="1" customWidth="1"/>
    <col min="18" max="18" width="7.42578125" bestFit="1" customWidth="1"/>
    <col min="19" max="19" width="8.140625" bestFit="1" customWidth="1"/>
    <col min="20" max="20" width="8.85546875" bestFit="1" customWidth="1"/>
    <col min="21" max="21" width="8" bestFit="1" customWidth="1"/>
    <col min="22" max="22" width="14.85546875" bestFit="1" customWidth="1"/>
    <col min="23" max="24" width="10.7109375" bestFit="1" customWidth="1"/>
    <col min="25" max="25" width="10.42578125" bestFit="1" customWidth="1"/>
    <col min="26" max="26" width="14.28515625" bestFit="1" customWidth="1"/>
    <col min="27" max="27" width="5.5703125" bestFit="1" customWidth="1"/>
    <col min="28" max="28" width="9.85546875" bestFit="1" customWidth="1"/>
    <col min="29" max="29" width="5.140625" bestFit="1" customWidth="1"/>
    <col min="30" max="30" width="15.42578125" bestFit="1" customWidth="1"/>
    <col min="31" max="31" width="12.7109375" bestFit="1" customWidth="1"/>
    <col min="32" max="32" width="11.140625" bestFit="1" customWidth="1"/>
    <col min="33" max="33" width="8.28515625" bestFit="1" customWidth="1"/>
    <col min="34" max="34" width="12.42578125" bestFit="1" customWidth="1"/>
    <col min="35" max="35" width="15.85546875" bestFit="1" customWidth="1"/>
    <col min="36" max="36" width="15.7109375" bestFit="1" customWidth="1"/>
    <col min="37" max="37" width="12.85546875" bestFit="1" customWidth="1"/>
  </cols>
  <sheetData>
    <row r="1" spans="1:62" x14ac:dyDescent="0.25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7" t="s">
        <v>12</v>
      </c>
      <c r="N1" s="8" t="s">
        <v>13</v>
      </c>
      <c r="O1" s="9" t="s">
        <v>14</v>
      </c>
      <c r="P1" s="10" t="s">
        <v>15</v>
      </c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 x14ac:dyDescent="0.25">
      <c r="A2" s="11" t="s">
        <v>16</v>
      </c>
      <c r="B2" s="11" t="s">
        <v>17</v>
      </c>
      <c r="C2" s="12">
        <v>45498</v>
      </c>
      <c r="D2" s="13">
        <v>450000</v>
      </c>
      <c r="E2" s="13">
        <v>450000</v>
      </c>
      <c r="F2" s="13">
        <v>207300</v>
      </c>
      <c r="G2" s="14">
        <f>F2/E2*100</f>
        <v>46.06666666666667</v>
      </c>
      <c r="H2" s="13">
        <v>465932</v>
      </c>
      <c r="I2" s="13">
        <v>56254</v>
      </c>
      <c r="J2" s="13">
        <f>E2-I2</f>
        <v>393746</v>
      </c>
      <c r="K2" s="13">
        <v>356241.75</v>
      </c>
      <c r="L2" s="15">
        <f>J2/K2</f>
        <v>1.1052775257251573</v>
      </c>
      <c r="M2" s="16">
        <v>2029</v>
      </c>
      <c r="N2" s="17">
        <f>J2/M2</f>
        <v>194.05914243469689</v>
      </c>
      <c r="O2" s="18" t="s">
        <v>18</v>
      </c>
      <c r="P2" s="19">
        <f>ABS(I35-L2)*100</f>
        <v>4.8054379791454771</v>
      </c>
      <c r="BA2" s="1"/>
      <c r="BC2" s="1"/>
    </row>
    <row r="3" spans="1:62" x14ac:dyDescent="0.25">
      <c r="A3" s="11" t="s">
        <v>19</v>
      </c>
      <c r="B3" s="11" t="s">
        <v>20</v>
      </c>
      <c r="C3" s="12">
        <v>45359</v>
      </c>
      <c r="D3" s="13">
        <v>400000</v>
      </c>
      <c r="E3" s="13">
        <v>400000</v>
      </c>
      <c r="F3" s="13">
        <v>174400</v>
      </c>
      <c r="G3" s="14">
        <f>F3/E3*100</f>
        <v>43.6</v>
      </c>
      <c r="H3" s="13">
        <v>443036</v>
      </c>
      <c r="I3" s="13">
        <v>55969</v>
      </c>
      <c r="J3" s="13">
        <f>E3-I3</f>
        <v>344031</v>
      </c>
      <c r="K3" s="13">
        <v>336580</v>
      </c>
      <c r="L3" s="15">
        <f>J3/K3</f>
        <v>1.0221373819002912</v>
      </c>
      <c r="M3" s="16">
        <v>1720</v>
      </c>
      <c r="N3" s="17">
        <f>J3/M3</f>
        <v>200.01802325581394</v>
      </c>
      <c r="O3" s="18" t="s">
        <v>18</v>
      </c>
      <c r="P3" s="19">
        <f>ABS(I35-L3)*100</f>
        <v>13.119452361632078</v>
      </c>
    </row>
    <row r="4" spans="1:62" x14ac:dyDescent="0.25">
      <c r="A4" s="11" t="s">
        <v>19</v>
      </c>
      <c r="B4" s="11" t="s">
        <v>20</v>
      </c>
      <c r="C4" s="12">
        <v>45719</v>
      </c>
      <c r="D4" s="13">
        <v>445000</v>
      </c>
      <c r="E4" s="13">
        <v>445000</v>
      </c>
      <c r="F4" s="13">
        <v>198100</v>
      </c>
      <c r="G4" s="14">
        <f>F4/E4*100</f>
        <v>44.516853932584269</v>
      </c>
      <c r="H4" s="13">
        <v>443036</v>
      </c>
      <c r="I4" s="13">
        <v>55969</v>
      </c>
      <c r="J4" s="13">
        <f>E4-I4</f>
        <v>389031</v>
      </c>
      <c r="K4" s="13">
        <v>336580</v>
      </c>
      <c r="L4" s="15">
        <f>J4/K4</f>
        <v>1.1558351654881454</v>
      </c>
      <c r="M4" s="16">
        <v>1720</v>
      </c>
      <c r="N4" s="17">
        <f>J4/M4</f>
        <v>226.18081395348838</v>
      </c>
      <c r="O4" s="18" t="s">
        <v>18</v>
      </c>
      <c r="P4" s="19">
        <f>ABS(I35-L4)*100</f>
        <v>0.25032599715333337</v>
      </c>
    </row>
    <row r="5" spans="1:62" x14ac:dyDescent="0.25">
      <c r="A5" s="11" t="s">
        <v>21</v>
      </c>
      <c r="B5" s="11" t="s">
        <v>22</v>
      </c>
      <c r="C5" s="12">
        <v>45141</v>
      </c>
      <c r="D5" s="13">
        <v>415000</v>
      </c>
      <c r="E5" s="13">
        <v>415000</v>
      </c>
      <c r="F5" s="13">
        <v>182300</v>
      </c>
      <c r="G5" s="14">
        <f>F5/E5*100</f>
        <v>43.927710843373497</v>
      </c>
      <c r="H5" s="13">
        <v>466457</v>
      </c>
      <c r="I5" s="13">
        <v>55802</v>
      </c>
      <c r="J5" s="13">
        <f>E5-I5</f>
        <v>359198</v>
      </c>
      <c r="K5" s="13">
        <v>357091.3125</v>
      </c>
      <c r="L5" s="15">
        <f>J5/K5</f>
        <v>1.0058995764563721</v>
      </c>
      <c r="M5" s="16">
        <v>1731</v>
      </c>
      <c r="N5" s="17">
        <f>J5/M5</f>
        <v>207.50895436164066</v>
      </c>
      <c r="O5" s="18" t="s">
        <v>18</v>
      </c>
      <c r="P5" s="19">
        <f>ABS(I35-L5)*100</f>
        <v>14.743232906023994</v>
      </c>
    </row>
    <row r="6" spans="1:62" x14ac:dyDescent="0.25">
      <c r="A6" s="11" t="s">
        <v>23</v>
      </c>
      <c r="B6" s="11" t="s">
        <v>24</v>
      </c>
      <c r="C6" s="12">
        <v>45237</v>
      </c>
      <c r="D6" s="13">
        <v>495000</v>
      </c>
      <c r="E6" s="13">
        <v>495000</v>
      </c>
      <c r="F6" s="13">
        <v>223000</v>
      </c>
      <c r="G6" s="14">
        <f>F6/E6*100</f>
        <v>45.050505050505052</v>
      </c>
      <c r="H6" s="13">
        <v>569783</v>
      </c>
      <c r="I6" s="13">
        <v>56882</v>
      </c>
      <c r="J6" s="13">
        <f>E6-I6</f>
        <v>438118</v>
      </c>
      <c r="K6" s="13">
        <v>446000.875</v>
      </c>
      <c r="L6" s="15">
        <f>J6/K6</f>
        <v>0.98232542705213299</v>
      </c>
      <c r="M6" s="16">
        <v>2454</v>
      </c>
      <c r="N6" s="17">
        <f>J6/M6</f>
        <v>178.53219233903832</v>
      </c>
      <c r="O6" s="18" t="s">
        <v>18</v>
      </c>
      <c r="P6" s="19">
        <f>ABS(I35-L6)*100</f>
        <v>17.100647846447902</v>
      </c>
    </row>
    <row r="7" spans="1:62" x14ac:dyDescent="0.25">
      <c r="A7" s="11" t="s">
        <v>25</v>
      </c>
      <c r="B7" s="11" t="s">
        <v>26</v>
      </c>
      <c r="C7" s="12">
        <v>45506</v>
      </c>
      <c r="D7" s="13">
        <v>385000</v>
      </c>
      <c r="E7" s="13">
        <v>385000</v>
      </c>
      <c r="F7" s="13">
        <v>159500</v>
      </c>
      <c r="G7" s="14">
        <f>F7/E7*100</f>
        <v>41.428571428571431</v>
      </c>
      <c r="H7" s="13">
        <v>356873</v>
      </c>
      <c r="I7" s="13">
        <v>57001</v>
      </c>
      <c r="J7" s="13">
        <f>E7-I7</f>
        <v>327999</v>
      </c>
      <c r="K7" s="13">
        <v>260758.265625</v>
      </c>
      <c r="L7" s="15">
        <f>J7/K7</f>
        <v>1.2578661666345787</v>
      </c>
      <c r="M7" s="16">
        <v>1725</v>
      </c>
      <c r="N7" s="17">
        <f>J7/M7</f>
        <v>190.14434782608694</v>
      </c>
      <c r="O7" s="18" t="s">
        <v>18</v>
      </c>
      <c r="P7" s="19">
        <f>ABS(I35-L7)*100</f>
        <v>10.45342611179667</v>
      </c>
    </row>
    <row r="8" spans="1:62" x14ac:dyDescent="0.25">
      <c r="A8" s="11" t="s">
        <v>27</v>
      </c>
      <c r="B8" s="11" t="s">
        <v>28</v>
      </c>
      <c r="C8" s="12">
        <v>45149</v>
      </c>
      <c r="D8" s="13">
        <v>402500</v>
      </c>
      <c r="E8" s="13">
        <v>402500</v>
      </c>
      <c r="F8" s="13">
        <v>144700</v>
      </c>
      <c r="G8" s="14">
        <f>F8/E8*100</f>
        <v>35.950310559006212</v>
      </c>
      <c r="H8" s="13">
        <v>364889</v>
      </c>
      <c r="I8" s="13">
        <v>58138</v>
      </c>
      <c r="J8" s="13">
        <f>E8-I8</f>
        <v>344362</v>
      </c>
      <c r="K8" s="13">
        <v>266740</v>
      </c>
      <c r="L8" s="15">
        <f>J8/K8</f>
        <v>1.2910024743195621</v>
      </c>
      <c r="M8" s="16">
        <v>1353</v>
      </c>
      <c r="N8" s="17">
        <f>J8/M8</f>
        <v>254.51736881005175</v>
      </c>
      <c r="O8" s="18" t="s">
        <v>18</v>
      </c>
      <c r="P8" s="19">
        <f>ABS(I35-L8)*100</f>
        <v>13.767056880295003</v>
      </c>
    </row>
    <row r="9" spans="1:62" x14ac:dyDescent="0.25">
      <c r="A9" s="11" t="s">
        <v>29</v>
      </c>
      <c r="B9" s="11" t="s">
        <v>30</v>
      </c>
      <c r="C9" s="12">
        <v>45043</v>
      </c>
      <c r="D9" s="13">
        <v>335000</v>
      </c>
      <c r="E9" s="13">
        <v>335000</v>
      </c>
      <c r="F9" s="13">
        <v>141800</v>
      </c>
      <c r="G9" s="14">
        <f>F9/E9*100</f>
        <v>42.328358208955223</v>
      </c>
      <c r="H9" s="13">
        <v>356955</v>
      </c>
      <c r="I9" s="13">
        <v>56040</v>
      </c>
      <c r="J9" s="13">
        <f>E9-I9</f>
        <v>278960</v>
      </c>
      <c r="K9" s="13">
        <v>261665.21875</v>
      </c>
      <c r="L9" s="15">
        <f>J9/K9</f>
        <v>1.0660950711470896</v>
      </c>
      <c r="M9" s="16">
        <v>1388</v>
      </c>
      <c r="N9" s="17">
        <f>J9/M9</f>
        <v>200.97982708933716</v>
      </c>
      <c r="O9" s="18" t="s">
        <v>18</v>
      </c>
      <c r="P9" s="19">
        <f>ABS(I35-L9)*100</f>
        <v>8.7236834369522462</v>
      </c>
    </row>
    <row r="10" spans="1:62" x14ac:dyDescent="0.25">
      <c r="A10" s="11" t="s">
        <v>31</v>
      </c>
      <c r="B10" s="11" t="s">
        <v>32</v>
      </c>
      <c r="C10" s="12">
        <v>45519</v>
      </c>
      <c r="D10" s="13">
        <v>456000</v>
      </c>
      <c r="E10" s="13">
        <v>456000</v>
      </c>
      <c r="F10" s="13">
        <v>161700</v>
      </c>
      <c r="G10" s="14">
        <f>F10/E10*100</f>
        <v>35.460526315789473</v>
      </c>
      <c r="H10" s="13">
        <v>360898</v>
      </c>
      <c r="I10" s="13">
        <v>56040</v>
      </c>
      <c r="J10" s="13">
        <f>E10-I10</f>
        <v>399960</v>
      </c>
      <c r="K10" s="13">
        <v>265093.90625</v>
      </c>
      <c r="L10" s="15">
        <f>J10/K10</f>
        <v>1.5087483739547483</v>
      </c>
      <c r="M10" s="16">
        <v>1475</v>
      </c>
      <c r="N10" s="17">
        <f>J10/M10</f>
        <v>271.15932203389832</v>
      </c>
      <c r="O10" s="18" t="s">
        <v>18</v>
      </c>
      <c r="P10" s="19">
        <f>ABS(I35-L10)*100</f>
        <v>35.541646843813623</v>
      </c>
    </row>
    <row r="11" spans="1:62" x14ac:dyDescent="0.25">
      <c r="A11" s="11" t="s">
        <v>33</v>
      </c>
      <c r="B11" s="11" t="s">
        <v>34</v>
      </c>
      <c r="C11" s="12">
        <v>45160</v>
      </c>
      <c r="D11" s="13">
        <v>415000</v>
      </c>
      <c r="E11" s="13">
        <v>415000</v>
      </c>
      <c r="F11" s="13">
        <v>157700</v>
      </c>
      <c r="G11" s="14">
        <f>F11/E11*100</f>
        <v>38</v>
      </c>
      <c r="H11" s="13">
        <v>400209</v>
      </c>
      <c r="I11" s="13">
        <v>56466</v>
      </c>
      <c r="J11" s="13">
        <f>E11-I11</f>
        <v>358534</v>
      </c>
      <c r="K11" s="13">
        <v>298906.96875</v>
      </c>
      <c r="L11" s="15">
        <f>J11/K11</f>
        <v>1.1994835767775989</v>
      </c>
      <c r="M11" s="16">
        <v>1616</v>
      </c>
      <c r="N11" s="17">
        <f>J11/M11</f>
        <v>221.865099009901</v>
      </c>
      <c r="O11" s="18" t="s">
        <v>18</v>
      </c>
      <c r="P11" s="19">
        <f>ABS(I35-L11)*100</f>
        <v>4.6151671260986848</v>
      </c>
    </row>
    <row r="12" spans="1:62" x14ac:dyDescent="0.25">
      <c r="A12" s="11" t="s">
        <v>35</v>
      </c>
      <c r="B12" s="11" t="s">
        <v>36</v>
      </c>
      <c r="C12" s="12">
        <v>45471</v>
      </c>
      <c r="D12" s="13">
        <v>439900</v>
      </c>
      <c r="E12" s="13">
        <v>439900</v>
      </c>
      <c r="F12" s="13">
        <v>162400</v>
      </c>
      <c r="G12" s="14">
        <f>F12/E12*100</f>
        <v>36.917481245737669</v>
      </c>
      <c r="H12" s="13">
        <v>360789</v>
      </c>
      <c r="I12" s="13">
        <v>59832</v>
      </c>
      <c r="J12" s="13">
        <f>E12-I12</f>
        <v>380068</v>
      </c>
      <c r="K12" s="13">
        <v>261701.734375</v>
      </c>
      <c r="L12" s="15">
        <f>J12/K12</f>
        <v>1.4522945402241376</v>
      </c>
      <c r="M12" s="16">
        <v>1354</v>
      </c>
      <c r="N12" s="17">
        <f>J12/M12</f>
        <v>280.70014771048744</v>
      </c>
      <c r="O12" s="18" t="s">
        <v>18</v>
      </c>
      <c r="P12" s="19">
        <f>ABS(I35-L12)*100</f>
        <v>29.896263470752558</v>
      </c>
    </row>
    <row r="13" spans="1:62" x14ac:dyDescent="0.25">
      <c r="A13" s="11" t="s">
        <v>37</v>
      </c>
      <c r="B13" s="11" t="s">
        <v>38</v>
      </c>
      <c r="C13" s="12">
        <v>45169</v>
      </c>
      <c r="D13" s="13">
        <v>435000</v>
      </c>
      <c r="E13" s="13">
        <v>435000</v>
      </c>
      <c r="F13" s="13">
        <v>174000</v>
      </c>
      <c r="G13" s="14">
        <f>F13/E13*100</f>
        <v>40</v>
      </c>
      <c r="H13" s="13">
        <v>442736</v>
      </c>
      <c r="I13" s="13">
        <v>56005</v>
      </c>
      <c r="J13" s="13">
        <f>E13-I13</f>
        <v>378995</v>
      </c>
      <c r="K13" s="13">
        <v>336287.8125</v>
      </c>
      <c r="L13" s="15">
        <f>J13/K13</f>
        <v>1.126995941906161</v>
      </c>
      <c r="M13" s="16">
        <v>1917</v>
      </c>
      <c r="N13" s="17">
        <f>J13/M13</f>
        <v>197.70213875847679</v>
      </c>
      <c r="O13" s="18" t="s">
        <v>18</v>
      </c>
      <c r="P13" s="19">
        <f>ABS(I35-L13)*100</f>
        <v>2.6335963610450985</v>
      </c>
    </row>
    <row r="14" spans="1:62" x14ac:dyDescent="0.25">
      <c r="A14" s="11" t="s">
        <v>39</v>
      </c>
      <c r="B14" s="11" t="s">
        <v>40</v>
      </c>
      <c r="C14" s="12">
        <v>45113</v>
      </c>
      <c r="D14" s="13">
        <v>400000</v>
      </c>
      <c r="E14" s="13">
        <v>400000</v>
      </c>
      <c r="F14" s="13">
        <v>145400</v>
      </c>
      <c r="G14" s="14">
        <f>F14/E14*100</f>
        <v>36.35</v>
      </c>
      <c r="H14" s="13">
        <v>367391</v>
      </c>
      <c r="I14" s="13">
        <v>56141</v>
      </c>
      <c r="J14" s="13">
        <f>E14-I14</f>
        <v>343859</v>
      </c>
      <c r="K14" s="13">
        <v>270652.1875</v>
      </c>
      <c r="L14" s="15">
        <f>J14/K14</f>
        <v>1.2704829884295687</v>
      </c>
      <c r="M14" s="16">
        <v>1365</v>
      </c>
      <c r="N14" s="17">
        <f>J14/M14</f>
        <v>251.91135531135532</v>
      </c>
      <c r="O14" s="18" t="s">
        <v>18</v>
      </c>
      <c r="P14" s="19">
        <f>ABS(I35-L14)*100</f>
        <v>11.715108291295673</v>
      </c>
    </row>
    <row r="15" spans="1:62" x14ac:dyDescent="0.25">
      <c r="A15" s="11" t="s">
        <v>41</v>
      </c>
      <c r="B15" s="11" t="s">
        <v>42</v>
      </c>
      <c r="C15" s="12">
        <v>45498</v>
      </c>
      <c r="D15" s="13">
        <v>460000</v>
      </c>
      <c r="E15" s="13">
        <v>460000</v>
      </c>
      <c r="F15" s="13">
        <v>189500</v>
      </c>
      <c r="G15" s="14">
        <f>F15/E15*100</f>
        <v>41.195652173913047</v>
      </c>
      <c r="H15" s="13">
        <v>424167</v>
      </c>
      <c r="I15" s="13">
        <v>55881</v>
      </c>
      <c r="J15" s="13">
        <f>E15-I15</f>
        <v>404119</v>
      </c>
      <c r="K15" s="13">
        <v>320248.6875</v>
      </c>
      <c r="L15" s="15">
        <f>J15/K15</f>
        <v>1.2618911982270029</v>
      </c>
      <c r="M15" s="16">
        <v>1929</v>
      </c>
      <c r="N15" s="17">
        <f>J15/M15</f>
        <v>209.49663037843442</v>
      </c>
      <c r="O15" s="18" t="s">
        <v>18</v>
      </c>
      <c r="P15" s="19">
        <f>ABS(I35-L15)*100</f>
        <v>10.855929271039088</v>
      </c>
    </row>
    <row r="16" spans="1:62" x14ac:dyDescent="0.25">
      <c r="A16" s="11" t="s">
        <v>43</v>
      </c>
      <c r="B16" s="11" t="s">
        <v>44</v>
      </c>
      <c r="C16" s="12">
        <v>45197</v>
      </c>
      <c r="D16" s="13">
        <v>439000</v>
      </c>
      <c r="E16" s="13">
        <v>439000</v>
      </c>
      <c r="F16" s="13">
        <v>182800</v>
      </c>
      <c r="G16" s="14">
        <f>F16/E16*100</f>
        <v>41.640091116173124</v>
      </c>
      <c r="H16" s="13">
        <v>465552</v>
      </c>
      <c r="I16" s="13">
        <v>57494</v>
      </c>
      <c r="J16" s="13">
        <f>E16-I16</f>
        <v>381506</v>
      </c>
      <c r="K16" s="13">
        <v>354833.03125</v>
      </c>
      <c r="L16" s="15">
        <f>J16/K16</f>
        <v>1.0751704785093905</v>
      </c>
      <c r="M16" s="16">
        <v>2110</v>
      </c>
      <c r="N16" s="17">
        <f>J16/M16</f>
        <v>180.80853080568721</v>
      </c>
      <c r="O16" s="18" t="s">
        <v>18</v>
      </c>
      <c r="P16" s="19">
        <f>ABS(I35-L16)*100</f>
        <v>7.8161427007221507</v>
      </c>
    </row>
    <row r="17" spans="1:16" x14ac:dyDescent="0.25">
      <c r="A17" s="11" t="s">
        <v>45</v>
      </c>
      <c r="B17" s="11" t="s">
        <v>46</v>
      </c>
      <c r="C17" s="12">
        <v>45161</v>
      </c>
      <c r="D17" s="13">
        <v>400000</v>
      </c>
      <c r="E17" s="13">
        <v>400000</v>
      </c>
      <c r="F17" s="13">
        <v>149800</v>
      </c>
      <c r="G17" s="14">
        <f>F17/E17*100</f>
        <v>37.450000000000003</v>
      </c>
      <c r="H17" s="13">
        <v>378564</v>
      </c>
      <c r="I17" s="13">
        <v>56688</v>
      </c>
      <c r="J17" s="13">
        <f>E17-I17</f>
        <v>343312</v>
      </c>
      <c r="K17" s="13">
        <v>279892.1875</v>
      </c>
      <c r="L17" s="15">
        <f>J17/K17</f>
        <v>1.2265865763044923</v>
      </c>
      <c r="M17" s="16">
        <v>1537</v>
      </c>
      <c r="N17" s="17">
        <f>J17/M17</f>
        <v>223.36499674690955</v>
      </c>
      <c r="O17" s="18" t="s">
        <v>18</v>
      </c>
      <c r="P17" s="19">
        <f>ABS(I35-L17)*100</f>
        <v>7.3254670787880283</v>
      </c>
    </row>
    <row r="18" spans="1:16" x14ac:dyDescent="0.25">
      <c r="A18" s="11" t="s">
        <v>47</v>
      </c>
      <c r="B18" s="11" t="s">
        <v>48</v>
      </c>
      <c r="C18" s="12">
        <v>45159</v>
      </c>
      <c r="D18" s="13">
        <v>295000</v>
      </c>
      <c r="E18" s="13">
        <v>295000</v>
      </c>
      <c r="F18" s="13">
        <v>126600</v>
      </c>
      <c r="G18" s="14">
        <f>F18/E18*100</f>
        <v>42.915254237288138</v>
      </c>
      <c r="H18" s="13">
        <v>318727</v>
      </c>
      <c r="I18" s="13">
        <v>55405</v>
      </c>
      <c r="J18" s="13">
        <f>E18-I18</f>
        <v>239595</v>
      </c>
      <c r="K18" s="13">
        <v>228975.65625</v>
      </c>
      <c r="L18" s="15">
        <f>J18/K18</f>
        <v>1.046377610283626</v>
      </c>
      <c r="M18" s="16">
        <v>1572</v>
      </c>
      <c r="N18" s="17">
        <f>J18/M18</f>
        <v>152.41412213740458</v>
      </c>
      <c r="O18" s="18" t="s">
        <v>18</v>
      </c>
      <c r="P18" s="19">
        <f>ABS(I35-L18)*100</f>
        <v>10.695429523298605</v>
      </c>
    </row>
    <row r="19" spans="1:16" x14ac:dyDescent="0.25">
      <c r="A19" s="11" t="s">
        <v>49</v>
      </c>
      <c r="B19" s="11" t="s">
        <v>50</v>
      </c>
      <c r="C19" s="12">
        <v>45049</v>
      </c>
      <c r="D19" s="13">
        <v>294000</v>
      </c>
      <c r="E19" s="13">
        <v>294000</v>
      </c>
      <c r="F19" s="13">
        <v>125800</v>
      </c>
      <c r="G19" s="14">
        <f>F19/E19*100</f>
        <v>42.789115646258502</v>
      </c>
      <c r="H19" s="13">
        <v>317100</v>
      </c>
      <c r="I19" s="13">
        <v>53500</v>
      </c>
      <c r="J19" s="13">
        <f>E19-I19</f>
        <v>240500</v>
      </c>
      <c r="K19" s="13">
        <v>229217.390625</v>
      </c>
      <c r="L19" s="15">
        <f>J19/K19</f>
        <v>1.0492223096346924</v>
      </c>
      <c r="M19" s="16">
        <v>1572</v>
      </c>
      <c r="N19" s="17">
        <f>J19/M19</f>
        <v>152.98982188295165</v>
      </c>
      <c r="O19" s="18" t="s">
        <v>18</v>
      </c>
      <c r="P19" s="19">
        <f>ABS(I35-L19)*100</f>
        <v>10.410959588191959</v>
      </c>
    </row>
    <row r="20" spans="1:16" x14ac:dyDescent="0.25">
      <c r="A20" s="11" t="s">
        <v>51</v>
      </c>
      <c r="B20" s="11" t="s">
        <v>52</v>
      </c>
      <c r="C20" s="12">
        <v>45097</v>
      </c>
      <c r="D20" s="13">
        <v>300000</v>
      </c>
      <c r="E20" s="13">
        <v>300000</v>
      </c>
      <c r="F20" s="13">
        <v>125800</v>
      </c>
      <c r="G20" s="14">
        <f>F20/E20*100</f>
        <v>41.933333333333337</v>
      </c>
      <c r="H20" s="13">
        <v>317100</v>
      </c>
      <c r="I20" s="13">
        <v>53500</v>
      </c>
      <c r="J20" s="13">
        <f>E20-I20</f>
        <v>246500</v>
      </c>
      <c r="K20" s="13">
        <v>229217.390625</v>
      </c>
      <c r="L20" s="15">
        <f>J20/K20</f>
        <v>1.0753983339914832</v>
      </c>
      <c r="M20" s="16">
        <v>1572</v>
      </c>
      <c r="N20" s="17">
        <f>J20/M20</f>
        <v>156.80661577608143</v>
      </c>
      <c r="O20" s="18" t="s">
        <v>18</v>
      </c>
      <c r="P20" s="19">
        <f>ABS(I35-L20)*100</f>
        <v>7.7933571525128809</v>
      </c>
    </row>
    <row r="21" spans="1:16" x14ac:dyDescent="0.25">
      <c r="A21" s="11" t="s">
        <v>53</v>
      </c>
      <c r="B21" s="11" t="s">
        <v>54</v>
      </c>
      <c r="C21" s="12">
        <v>45044</v>
      </c>
      <c r="D21" s="13">
        <v>291000</v>
      </c>
      <c r="E21" s="13">
        <v>291000</v>
      </c>
      <c r="F21" s="13">
        <v>124500</v>
      </c>
      <c r="G21" s="14">
        <f>F21/E21*100</f>
        <v>42.783505154639172</v>
      </c>
      <c r="H21" s="13">
        <v>313852</v>
      </c>
      <c r="I21" s="13">
        <v>53500</v>
      </c>
      <c r="J21" s="13">
        <f>E21-I21</f>
        <v>237500</v>
      </c>
      <c r="K21" s="13">
        <v>226393.046875</v>
      </c>
      <c r="L21" s="15">
        <f>J21/K21</f>
        <v>1.0490604869642157</v>
      </c>
      <c r="M21" s="16">
        <v>1572</v>
      </c>
      <c r="N21" s="17">
        <f>J21/M21</f>
        <v>151.08142493638678</v>
      </c>
      <c r="O21" s="18" t="s">
        <v>18</v>
      </c>
      <c r="P21" s="19">
        <f>ABS(I35-L21)*100</f>
        <v>10.427141855239629</v>
      </c>
    </row>
    <row r="22" spans="1:16" x14ac:dyDescent="0.25">
      <c r="A22" s="11" t="s">
        <v>55</v>
      </c>
      <c r="B22" s="11" t="s">
        <v>56</v>
      </c>
      <c r="C22" s="12">
        <v>45623</v>
      </c>
      <c r="D22" s="13">
        <v>315000</v>
      </c>
      <c r="E22" s="13">
        <v>315000</v>
      </c>
      <c r="F22" s="13">
        <v>161600</v>
      </c>
      <c r="G22" s="14">
        <f>F22/E22*100</f>
        <v>51.301587301587304</v>
      </c>
      <c r="H22" s="13">
        <v>354737</v>
      </c>
      <c r="I22" s="13">
        <v>54276</v>
      </c>
      <c r="J22" s="13">
        <f>E22-I22</f>
        <v>260724</v>
      </c>
      <c r="K22" s="13">
        <v>261270.4375</v>
      </c>
      <c r="L22" s="15">
        <f>J22/K22</f>
        <v>0.99790853682020564</v>
      </c>
      <c r="M22" s="16">
        <v>1572</v>
      </c>
      <c r="N22" s="17">
        <f>J22/M22</f>
        <v>165.85496183206106</v>
      </c>
      <c r="O22" s="18" t="s">
        <v>18</v>
      </c>
      <c r="P22" s="19">
        <f>ABS(I35-L22)*100</f>
        <v>15.542336869640639</v>
      </c>
    </row>
    <row r="23" spans="1:16" x14ac:dyDescent="0.25">
      <c r="A23" s="11" t="s">
        <v>57</v>
      </c>
      <c r="B23" s="11" t="s">
        <v>58</v>
      </c>
      <c r="C23" s="12">
        <v>45457</v>
      </c>
      <c r="D23" s="13">
        <v>348500</v>
      </c>
      <c r="E23" s="13">
        <v>348500</v>
      </c>
      <c r="F23" s="13">
        <v>161700</v>
      </c>
      <c r="G23" s="14">
        <f>F23/E23*100</f>
        <v>46.398852223816355</v>
      </c>
      <c r="H23" s="13">
        <v>354800</v>
      </c>
      <c r="I23" s="13">
        <v>54417</v>
      </c>
      <c r="J23" s="13">
        <f>E23-I23</f>
        <v>294083</v>
      </c>
      <c r="K23" s="13">
        <v>261202.609375</v>
      </c>
      <c r="L23" s="15">
        <f>J23/K23</f>
        <v>1.1258807892603964</v>
      </c>
      <c r="M23" s="16">
        <v>1572</v>
      </c>
      <c r="N23" s="17">
        <f>J23/M23</f>
        <v>187.07569974554707</v>
      </c>
      <c r="O23" s="18" t="s">
        <v>18</v>
      </c>
      <c r="P23" s="19">
        <f>ABS(I35-L23)*100</f>
        <v>2.7451116256215657</v>
      </c>
    </row>
    <row r="24" spans="1:16" x14ac:dyDescent="0.25">
      <c r="A24" s="11" t="s">
        <v>59</v>
      </c>
      <c r="B24" s="11" t="s">
        <v>60</v>
      </c>
      <c r="C24" s="12">
        <v>45184</v>
      </c>
      <c r="D24" s="13">
        <v>340000</v>
      </c>
      <c r="E24" s="13">
        <v>340000</v>
      </c>
      <c r="F24" s="13">
        <v>137000</v>
      </c>
      <c r="G24" s="14">
        <f>F24/E24*100</f>
        <v>40.294117647058826</v>
      </c>
      <c r="H24" s="13">
        <v>354737</v>
      </c>
      <c r="I24" s="13">
        <v>54276</v>
      </c>
      <c r="J24" s="13">
        <f>E24-I24</f>
        <v>285724</v>
      </c>
      <c r="K24" s="13">
        <v>261270.4375</v>
      </c>
      <c r="L24" s="15">
        <f>J24/K24</f>
        <v>1.0935948312177493</v>
      </c>
      <c r="M24" s="16">
        <v>1572</v>
      </c>
      <c r="N24" s="17">
        <f>J24/M24</f>
        <v>181.75826972010179</v>
      </c>
      <c r="O24" s="18" t="s">
        <v>18</v>
      </c>
      <c r="P24" s="19">
        <f>ABS(I35-L24)*100</f>
        <v>5.9737074298862769</v>
      </c>
    </row>
    <row r="25" spans="1:16" x14ac:dyDescent="0.25">
      <c r="A25" s="11" t="s">
        <v>61</v>
      </c>
      <c r="B25" s="11" t="s">
        <v>62</v>
      </c>
      <c r="C25" s="12">
        <v>45538</v>
      </c>
      <c r="D25" s="13">
        <v>355000</v>
      </c>
      <c r="E25" s="13">
        <v>355000</v>
      </c>
      <c r="F25" s="13">
        <v>161700</v>
      </c>
      <c r="G25" s="14">
        <f>F25/E25*100</f>
        <v>45.549295774647888</v>
      </c>
      <c r="H25" s="13">
        <v>354988</v>
      </c>
      <c r="I25" s="13">
        <v>54417</v>
      </c>
      <c r="J25" s="13">
        <f>E25-I25</f>
        <v>300583</v>
      </c>
      <c r="K25" s="13">
        <v>261366.09375</v>
      </c>
      <c r="L25" s="15">
        <f>J25/K25</f>
        <v>1.1500458827207767</v>
      </c>
      <c r="M25" s="16">
        <v>1572</v>
      </c>
      <c r="N25" s="17">
        <f>J25/M25</f>
        <v>191.21055979643765</v>
      </c>
      <c r="O25" s="18" t="s">
        <v>18</v>
      </c>
      <c r="P25" s="19">
        <f>ABS(I35-L25)*100</f>
        <v>0.32860227958353416</v>
      </c>
    </row>
    <row r="26" spans="1:16" x14ac:dyDescent="0.25">
      <c r="A26" s="11" t="s">
        <v>63</v>
      </c>
      <c r="B26" s="11" t="s">
        <v>64</v>
      </c>
      <c r="C26" s="12">
        <v>45044</v>
      </c>
      <c r="D26" s="13">
        <v>316000</v>
      </c>
      <c r="E26" s="13">
        <v>316000</v>
      </c>
      <c r="F26" s="13">
        <v>137300</v>
      </c>
      <c r="G26" s="14">
        <f>F26/E26*100</f>
        <v>43.449367088607595</v>
      </c>
      <c r="H26" s="13">
        <v>355370</v>
      </c>
      <c r="I26" s="13">
        <v>55405</v>
      </c>
      <c r="J26" s="13">
        <f>E26-I26</f>
        <v>260595</v>
      </c>
      <c r="K26" s="13">
        <v>260839.125</v>
      </c>
      <c r="L26" s="15">
        <f>J26/K26</f>
        <v>0.99906407828963539</v>
      </c>
      <c r="M26" s="16">
        <v>1572</v>
      </c>
      <c r="N26" s="17">
        <f>J26/M26</f>
        <v>165.77290076335879</v>
      </c>
      <c r="O26" s="18" t="s">
        <v>18</v>
      </c>
      <c r="P26" s="19">
        <f>ABS(I35-L26)*100</f>
        <v>15.426782722697663</v>
      </c>
    </row>
    <row r="27" spans="1:16" x14ac:dyDescent="0.25">
      <c r="A27" s="11" t="s">
        <v>65</v>
      </c>
      <c r="B27" s="11" t="s">
        <v>66</v>
      </c>
      <c r="C27" s="12">
        <v>45086</v>
      </c>
      <c r="D27" s="13">
        <v>357900</v>
      </c>
      <c r="E27" s="13">
        <v>357900</v>
      </c>
      <c r="F27" s="13">
        <v>137900</v>
      </c>
      <c r="G27" s="14">
        <f>F27/E27*100</f>
        <v>38.530315730651019</v>
      </c>
      <c r="H27" s="13">
        <v>356838</v>
      </c>
      <c r="I27" s="13">
        <v>55405</v>
      </c>
      <c r="J27" s="13">
        <f>E27-I27</f>
        <v>302495</v>
      </c>
      <c r="K27" s="13">
        <v>262115.65625</v>
      </c>
      <c r="L27" s="15">
        <f>J27/K27</f>
        <v>1.1540516286882425</v>
      </c>
      <c r="M27" s="16">
        <v>1572</v>
      </c>
      <c r="N27" s="17">
        <f>J27/M27</f>
        <v>192.42684478371501</v>
      </c>
      <c r="O27" s="18" t="s">
        <v>18</v>
      </c>
      <c r="P27" s="19">
        <f>ABS(I35-L27)*100</f>
        <v>7.1972317163049304E-2</v>
      </c>
    </row>
    <row r="28" spans="1:16" x14ac:dyDescent="0.25">
      <c r="A28" s="11" t="s">
        <v>67</v>
      </c>
      <c r="B28" s="11" t="s">
        <v>68</v>
      </c>
      <c r="C28" s="12">
        <v>45146</v>
      </c>
      <c r="D28" s="13">
        <v>355000</v>
      </c>
      <c r="E28" s="13">
        <v>355000</v>
      </c>
      <c r="F28" s="13">
        <v>91800</v>
      </c>
      <c r="G28" s="14">
        <f>F28/E28*100</f>
        <v>25.859154929577464</v>
      </c>
      <c r="H28" s="13">
        <v>319634</v>
      </c>
      <c r="I28" s="13">
        <v>55691</v>
      </c>
      <c r="J28" s="13">
        <f>E28-I28</f>
        <v>299309</v>
      </c>
      <c r="K28" s="13">
        <v>229515.65625</v>
      </c>
      <c r="L28" s="15">
        <f>J28/K28</f>
        <v>1.3040896856028747</v>
      </c>
      <c r="M28" s="16">
        <v>1578</v>
      </c>
      <c r="N28" s="17">
        <f>J28/M28</f>
        <v>189.67617237008872</v>
      </c>
      <c r="O28" s="18" t="s">
        <v>18</v>
      </c>
      <c r="P28" s="19">
        <f>ABS(I35-L28)*100</f>
        <v>15.075778008626273</v>
      </c>
    </row>
    <row r="29" spans="1:16" x14ac:dyDescent="0.25">
      <c r="A29" s="11" t="s">
        <v>69</v>
      </c>
      <c r="B29" s="11" t="s">
        <v>70</v>
      </c>
      <c r="C29" s="12">
        <v>45076</v>
      </c>
      <c r="D29" s="13">
        <v>324900</v>
      </c>
      <c r="E29" s="13">
        <v>324900</v>
      </c>
      <c r="F29" s="13">
        <v>89300</v>
      </c>
      <c r="G29" s="14">
        <f>F29/E29*100</f>
        <v>27.485380116959064</v>
      </c>
      <c r="H29" s="13">
        <v>320422</v>
      </c>
      <c r="I29" s="13">
        <v>55691</v>
      </c>
      <c r="J29" s="13">
        <f>E29-I29</f>
        <v>269209</v>
      </c>
      <c r="K29" s="13">
        <v>230200.875</v>
      </c>
      <c r="L29" s="15">
        <f>J29/K29</f>
        <v>1.1694525487794085</v>
      </c>
      <c r="M29" s="16">
        <v>1578</v>
      </c>
      <c r="N29" s="17">
        <f>J29/M29</f>
        <v>170.60139416983523</v>
      </c>
      <c r="O29" s="18" t="s">
        <v>18</v>
      </c>
      <c r="P29" s="19">
        <f>ABS(I35-L29)*100</f>
        <v>1.6120643262796497</v>
      </c>
    </row>
    <row r="30" spans="1:16" x14ac:dyDescent="0.25">
      <c r="A30" s="11" t="s">
        <v>71</v>
      </c>
      <c r="B30" s="11" t="s">
        <v>72</v>
      </c>
      <c r="C30" s="12">
        <v>45135</v>
      </c>
      <c r="D30" s="13">
        <v>315000</v>
      </c>
      <c r="E30" s="13">
        <v>315000</v>
      </c>
      <c r="F30" s="13">
        <v>92600</v>
      </c>
      <c r="G30" s="14">
        <f>F30/E30*100</f>
        <v>29.396825396825399</v>
      </c>
      <c r="H30" s="13">
        <v>320321</v>
      </c>
      <c r="I30" s="13">
        <v>55590</v>
      </c>
      <c r="J30" s="13">
        <f>E30-I30</f>
        <v>259410</v>
      </c>
      <c r="K30" s="13">
        <v>230200.875</v>
      </c>
      <c r="L30" s="15">
        <f>J30/K30</f>
        <v>1.1268853778249106</v>
      </c>
      <c r="M30" s="16">
        <v>1578</v>
      </c>
      <c r="N30" s="17">
        <f>J30/M30</f>
        <v>164.39163498098858</v>
      </c>
      <c r="O30" s="18" t="s">
        <v>18</v>
      </c>
      <c r="P30" s="19">
        <f>ABS(I35-L30)*100</f>
        <v>2.6446527691701416</v>
      </c>
    </row>
    <row r="31" spans="1:16" x14ac:dyDescent="0.25">
      <c r="A31" s="11" t="s">
        <v>73</v>
      </c>
      <c r="B31" s="11" t="s">
        <v>74</v>
      </c>
      <c r="C31" s="12">
        <v>45457</v>
      </c>
      <c r="D31" s="13">
        <v>339900</v>
      </c>
      <c r="E31" s="13">
        <v>339900</v>
      </c>
      <c r="F31" s="13">
        <v>146600</v>
      </c>
      <c r="G31" s="14">
        <f>F31/E31*100</f>
        <v>43.1303324507208</v>
      </c>
      <c r="H31" s="13">
        <v>321411</v>
      </c>
      <c r="I31" s="13">
        <v>55590</v>
      </c>
      <c r="J31" s="13">
        <f>E31-I31</f>
        <v>284310</v>
      </c>
      <c r="K31" s="13">
        <v>231148.703125</v>
      </c>
      <c r="L31" s="15">
        <f>J31/K31</f>
        <v>1.2299874330086618</v>
      </c>
      <c r="M31" s="16">
        <v>1578</v>
      </c>
      <c r="N31" s="17">
        <f>J31/M31</f>
        <v>180.17110266159696</v>
      </c>
      <c r="O31" s="18" t="s">
        <v>18</v>
      </c>
      <c r="P31" s="19">
        <f>ABS(I35-L31)*100</f>
        <v>7.6655527492049735</v>
      </c>
    </row>
    <row r="32" spans="1:16" ht="15.75" thickBot="1" x14ac:dyDescent="0.3">
      <c r="A32" s="11" t="s">
        <v>75</v>
      </c>
      <c r="B32" s="11" t="s">
        <v>76</v>
      </c>
      <c r="C32" s="12">
        <v>45748</v>
      </c>
      <c r="D32" s="13">
        <v>324900</v>
      </c>
      <c r="E32" s="13">
        <v>324900</v>
      </c>
      <c r="F32" s="13">
        <v>157300</v>
      </c>
      <c r="G32" s="14">
        <f>F32/E32*100</f>
        <v>48.414896891351184</v>
      </c>
      <c r="H32" s="13">
        <v>319352</v>
      </c>
      <c r="I32" s="13">
        <v>55457</v>
      </c>
      <c r="J32" s="13">
        <f>E32-I32</f>
        <v>269443</v>
      </c>
      <c r="K32" s="13">
        <v>229473.90625</v>
      </c>
      <c r="L32" s="15">
        <f>J32/K32</f>
        <v>1.1741770748716664</v>
      </c>
      <c r="M32" s="16">
        <v>1578</v>
      </c>
      <c r="N32" s="17">
        <f>J32/M32</f>
        <v>170.74968314321927</v>
      </c>
      <c r="O32" s="18" t="s">
        <v>18</v>
      </c>
      <c r="P32" s="19">
        <f>ABS(I35-L32)*100</f>
        <v>2.0845169355054427</v>
      </c>
    </row>
    <row r="33" spans="1:16" ht="15.75" thickTop="1" x14ac:dyDescent="0.25">
      <c r="A33" s="20"/>
      <c r="B33" s="20"/>
      <c r="C33" s="21" t="s">
        <v>77</v>
      </c>
      <c r="D33" s="22">
        <f>+SUM(D2:D32)</f>
        <v>11644500</v>
      </c>
      <c r="E33" s="22">
        <f>+SUM(E2:E32)</f>
        <v>11644500</v>
      </c>
      <c r="F33" s="22">
        <f>+SUM(F2:F32)</f>
        <v>4731900</v>
      </c>
      <c r="G33" s="23"/>
      <c r="H33" s="22">
        <f>+SUM(H2:H32)</f>
        <v>11666656</v>
      </c>
      <c r="I33" s="22"/>
      <c r="J33" s="22">
        <f>+SUM(J2:J32)</f>
        <v>9915778</v>
      </c>
      <c r="K33" s="22">
        <f>+SUM(K2:K32)</f>
        <v>8641681.796875</v>
      </c>
      <c r="L33" s="24"/>
      <c r="M33" s="25"/>
      <c r="N33" s="26">
        <f>AVERAGE(N2:N32)</f>
        <v>195.54613224274445</v>
      </c>
      <c r="O33" s="27"/>
      <c r="P33" s="28">
        <f>ABS(I35-I34)*100</f>
        <v>0.58957659927363348</v>
      </c>
    </row>
    <row r="34" spans="1:16" x14ac:dyDescent="0.25">
      <c r="A34" s="29"/>
      <c r="B34" s="29"/>
      <c r="C34" s="30"/>
      <c r="D34" s="31"/>
      <c r="E34" s="31"/>
      <c r="F34" s="31" t="s">
        <v>78</v>
      </c>
      <c r="G34" s="32">
        <f>F33/E33*100</f>
        <v>40.636351925801883</v>
      </c>
      <c r="H34" s="31" t="s">
        <v>79</v>
      </c>
      <c r="I34" s="33">
        <f>J33/K33</f>
        <v>1.1474361395238757</v>
      </c>
      <c r="J34" s="34"/>
      <c r="K34" s="35" t="s">
        <v>80</v>
      </c>
      <c r="L34" s="36">
        <f>STDEV(L2:L32)</f>
        <v>0.12715034062412292</v>
      </c>
      <c r="M34" s="37"/>
      <c r="N34" s="29"/>
      <c r="O34" s="29"/>
      <c r="P34" s="31"/>
    </row>
    <row r="35" spans="1:16" x14ac:dyDescent="0.25">
      <c r="A35" s="38"/>
      <c r="B35" s="38"/>
      <c r="C35" s="39"/>
      <c r="D35" s="40"/>
      <c r="E35" s="40"/>
      <c r="F35" s="40" t="s">
        <v>81</v>
      </c>
      <c r="G35" s="41">
        <f>STDEV(G2:G32)</f>
        <v>5.6890403677363084</v>
      </c>
      <c r="H35" s="40" t="s">
        <v>82</v>
      </c>
      <c r="I35" s="42">
        <f>AVERAGE(L2:L32)</f>
        <v>1.153331905516612</v>
      </c>
      <c r="J35" s="43"/>
      <c r="K35" s="44" t="s">
        <v>83</v>
      </c>
      <c r="L35" s="45">
        <f>AVERAGE(P2:P32)</f>
        <v>9.7374371230846428</v>
      </c>
      <c r="M35" s="46" t="s">
        <v>84</v>
      </c>
      <c r="N35" s="38">
        <f>+(L35/I35)</f>
        <v>8.4428750097942995</v>
      </c>
      <c r="O35" s="38"/>
      <c r="P35" s="40"/>
    </row>
    <row r="37" spans="1:16" x14ac:dyDescent="0.25">
      <c r="F37" s="13" t="s">
        <v>85</v>
      </c>
    </row>
    <row r="38" spans="1:16" x14ac:dyDescent="0.25">
      <c r="F38" s="13" t="s">
        <v>86</v>
      </c>
    </row>
  </sheetData>
  <conditionalFormatting sqref="A2:P32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TOWNSQUARE ECF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45FEB-F01B-4216-B20A-4E111A77D14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2025-12-15T20:31:13Z</dcterms:created>
  <dcterms:modified xsi:type="dcterms:W3CDTF">2025-12-15T20:34:10Z</dcterms:modified>
</cp:coreProperties>
</file>