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B6A08CA6-5874-4FCA-8963-D6ECFF1C8085}" xr6:coauthVersionLast="47" xr6:coauthVersionMax="47" xr10:uidLastSave="{00000000-0000-0000-0000-000000000000}"/>
  <bookViews>
    <workbookView xWindow="25080" yWindow="-120" windowWidth="25440" windowHeight="15270" xr2:uid="{71B6D880-2A23-4106-A5EB-81A83EBDF36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N2" i="2" s="1"/>
  <c r="G3" i="2"/>
  <c r="I3" i="2"/>
  <c r="O3" i="2" s="1"/>
  <c r="N3" i="2"/>
  <c r="G4" i="2"/>
  <c r="I4" i="2"/>
  <c r="O4" i="2" s="1"/>
  <c r="N4" i="2"/>
  <c r="G5" i="2"/>
  <c r="I5" i="2"/>
  <c r="N5" i="2" s="1"/>
  <c r="G6" i="2"/>
  <c r="I6" i="2"/>
  <c r="O6" i="2" s="1"/>
  <c r="N6" i="2"/>
  <c r="G7" i="2"/>
  <c r="I7" i="2"/>
  <c r="N7" i="2" s="1"/>
  <c r="G8" i="2"/>
  <c r="I8" i="2"/>
  <c r="O8" i="2" s="1"/>
  <c r="N8" i="2"/>
  <c r="G9" i="2"/>
  <c r="I9" i="2"/>
  <c r="P9" i="2" s="1"/>
  <c r="G10" i="2"/>
  <c r="I10" i="2"/>
  <c r="O10" i="2" s="1"/>
  <c r="G11" i="2"/>
  <c r="I11" i="2"/>
  <c r="O11" i="2" s="1"/>
  <c r="N11" i="2"/>
  <c r="G12" i="2"/>
  <c r="I12" i="2"/>
  <c r="N12" i="2" s="1"/>
  <c r="G13" i="2"/>
  <c r="I13" i="2"/>
  <c r="N13" i="2" s="1"/>
  <c r="G14" i="2"/>
  <c r="I14" i="2"/>
  <c r="O14" i="2" s="1"/>
  <c r="N14" i="2"/>
  <c r="G15" i="2"/>
  <c r="I15" i="2"/>
  <c r="N15" i="2" s="1"/>
  <c r="G16" i="2"/>
  <c r="I16" i="2"/>
  <c r="P16" i="2" s="1"/>
  <c r="N16" i="2"/>
  <c r="O16" i="2"/>
  <c r="G17" i="2"/>
  <c r="I17" i="2"/>
  <c r="P17" i="2" s="1"/>
  <c r="N17" i="2"/>
  <c r="O17" i="2"/>
  <c r="G18" i="2"/>
  <c r="I18" i="2"/>
  <c r="O18" i="2" s="1"/>
  <c r="N18" i="2"/>
  <c r="G19" i="2"/>
  <c r="I19" i="2"/>
  <c r="O19" i="2" s="1"/>
  <c r="G20" i="2"/>
  <c r="I20" i="2"/>
  <c r="N20" i="2" s="1"/>
  <c r="G21" i="2"/>
  <c r="I21" i="2"/>
  <c r="O21" i="2" s="1"/>
  <c r="N21" i="2"/>
  <c r="G22" i="2"/>
  <c r="I22" i="2"/>
  <c r="O22" i="2" s="1"/>
  <c r="N22" i="2"/>
  <c r="G23" i="2"/>
  <c r="I23" i="2"/>
  <c r="N23" i="2"/>
  <c r="O23" i="2"/>
  <c r="P23" i="2"/>
  <c r="G24" i="2"/>
  <c r="I24" i="2"/>
  <c r="P24" i="2" s="1"/>
  <c r="G25" i="2"/>
  <c r="I25" i="2"/>
  <c r="N25" i="2"/>
  <c r="O25" i="2"/>
  <c r="P25" i="2"/>
  <c r="G26" i="2"/>
  <c r="I26" i="2"/>
  <c r="O26" i="2" s="1"/>
  <c r="G27" i="2"/>
  <c r="I27" i="2"/>
  <c r="N27" i="2"/>
  <c r="O27" i="2"/>
  <c r="P27" i="2"/>
  <c r="G28" i="2"/>
  <c r="I28" i="2"/>
  <c r="N28" i="2" s="1"/>
  <c r="G29" i="2"/>
  <c r="I29" i="2"/>
  <c r="P29" i="2" s="1"/>
  <c r="G30" i="2"/>
  <c r="I30" i="2"/>
  <c r="O30" i="2" s="1"/>
  <c r="G31" i="2"/>
  <c r="I31" i="2"/>
  <c r="N31" i="2" s="1"/>
  <c r="G32" i="2"/>
  <c r="I32" i="2"/>
  <c r="O32" i="2" s="1"/>
  <c r="G33" i="2"/>
  <c r="I33" i="2"/>
  <c r="N33" i="2"/>
  <c r="O33" i="2"/>
  <c r="P33" i="2"/>
  <c r="G34" i="2"/>
  <c r="I34" i="2"/>
  <c r="N34" i="2" s="1"/>
  <c r="G35" i="2"/>
  <c r="I35" i="2"/>
  <c r="P35" i="2" s="1"/>
  <c r="N35" i="2"/>
  <c r="O35" i="2"/>
  <c r="G36" i="2"/>
  <c r="I36" i="2"/>
  <c r="O36" i="2" s="1"/>
  <c r="G37" i="2"/>
  <c r="I37" i="2"/>
  <c r="O37" i="2" s="1"/>
  <c r="G38" i="2"/>
  <c r="I38" i="2"/>
  <c r="N38" i="2"/>
  <c r="O38" i="2"/>
  <c r="P38" i="2"/>
  <c r="G39" i="2"/>
  <c r="I39" i="2"/>
  <c r="O39" i="2" s="1"/>
  <c r="N39" i="2"/>
  <c r="G40" i="2"/>
  <c r="I40" i="2"/>
  <c r="O40" i="2" s="1"/>
  <c r="G41" i="2"/>
  <c r="I41" i="2"/>
  <c r="N41" i="2"/>
  <c r="O41" i="2"/>
  <c r="P41" i="2"/>
  <c r="G42" i="2"/>
  <c r="I42" i="2"/>
  <c r="N42" i="2" s="1"/>
  <c r="G43" i="2"/>
  <c r="I43" i="2"/>
  <c r="N43" i="2"/>
  <c r="O43" i="2"/>
  <c r="P43" i="2"/>
  <c r="D44" i="2"/>
  <c r="E44" i="2"/>
  <c r="F44" i="2"/>
  <c r="G45" i="2" s="1"/>
  <c r="H44" i="2"/>
  <c r="J44" i="2"/>
  <c r="K44" i="2"/>
  <c r="M44" i="2"/>
  <c r="N19" i="2" l="1"/>
  <c r="O9" i="2"/>
  <c r="N9" i="2"/>
  <c r="P21" i="2"/>
  <c r="P8" i="2"/>
  <c r="P2" i="2"/>
  <c r="O24" i="2"/>
  <c r="O2" i="2"/>
  <c r="P42" i="2"/>
  <c r="N30" i="2"/>
  <c r="N24" i="2"/>
  <c r="P12" i="2"/>
  <c r="O42" i="2"/>
  <c r="N36" i="2"/>
  <c r="O29" i="2"/>
  <c r="O12" i="2"/>
  <c r="N40" i="2"/>
  <c r="N29" i="2"/>
  <c r="P34" i="2"/>
  <c r="P39" i="2"/>
  <c r="O34" i="2"/>
  <c r="P11" i="2"/>
  <c r="P7" i="2"/>
  <c r="O7" i="2"/>
  <c r="N37" i="2"/>
  <c r="N32" i="2"/>
  <c r="N26" i="2"/>
  <c r="P20" i="2"/>
  <c r="P15" i="2"/>
  <c r="P5" i="2"/>
  <c r="O20" i="2"/>
  <c r="O15" i="2"/>
  <c r="O5" i="2"/>
  <c r="G46" i="2"/>
  <c r="P28" i="2"/>
  <c r="P37" i="2"/>
  <c r="O28" i="2"/>
  <c r="P19" i="2"/>
  <c r="P3" i="2"/>
  <c r="N10" i="2"/>
  <c r="P31" i="2"/>
  <c r="P13" i="2"/>
  <c r="O31" i="2"/>
  <c r="O13" i="2"/>
  <c r="I44" i="2"/>
  <c r="P40" i="2"/>
  <c r="P36" i="2"/>
  <c r="P32" i="2"/>
  <c r="P30" i="2"/>
  <c r="P26" i="2"/>
  <c r="P22" i="2"/>
  <c r="P18" i="2"/>
  <c r="P14" i="2"/>
  <c r="P10" i="2"/>
  <c r="P6" i="2"/>
  <c r="P4" i="2"/>
  <c r="I46" i="2" l="1"/>
  <c r="L46" i="2"/>
  <c r="O46" i="2"/>
</calcChain>
</file>

<file path=xl/sharedStrings.xml><?xml version="1.0" encoding="utf-8"?>
<sst xmlns="http://schemas.openxmlformats.org/spreadsheetml/2006/main" count="111" uniqueCount="107">
  <si>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</si>
  <si>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</si>
  <si>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</si>
  <si>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</si>
  <si>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</si>
  <si>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</si>
  <si>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</si>
  <si>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</si>
  <si>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</si>
  <si>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</si>
  <si>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</si>
  <si>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</si>
  <si>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</si>
  <si>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Dollars/FF</t>
  </si>
  <si>
    <t>Dollars/Acre</t>
  </si>
  <si>
    <t>Dollars/SqFt</t>
  </si>
  <si>
    <t>41-11-09-377-002</t>
  </si>
  <si>
    <t>6785 CRAFTSMAN SQUARE DR NE</t>
  </si>
  <si>
    <t>41-11-09-377-008</t>
  </si>
  <si>
    <t>6733 CRAFTSMAN SQUARE DR NE</t>
  </si>
  <si>
    <t>41-11-09-377-029</t>
  </si>
  <si>
    <t>6907 WEST COTTAGE LN NE</t>
  </si>
  <si>
    <t>41-11-09-378-001</t>
  </si>
  <si>
    <t>6924 EAST RAIN GARDEN LN NE</t>
  </si>
  <si>
    <t>41-11-09-378-009</t>
  </si>
  <si>
    <t>6949 EAST COTTAGE LN NE</t>
  </si>
  <si>
    <t>41-11-09-378-012</t>
  </si>
  <si>
    <t>6927 EAST COTTAGE LN NE</t>
  </si>
  <si>
    <t>41-11-09-378-014</t>
  </si>
  <si>
    <t>6729 PROMENADE ST NE</t>
  </si>
  <si>
    <t>41-11-09-378-020</t>
  </si>
  <si>
    <t>6940 EAST COTTAGE LN NE</t>
  </si>
  <si>
    <t>41-11-09-378-026</t>
  </si>
  <si>
    <t>6990 EAST RAIN GARDEN LN NE</t>
  </si>
  <si>
    <t>41-11-09-378-027</t>
  </si>
  <si>
    <t>6984 EAST RAIN GARDEN LN NE</t>
  </si>
  <si>
    <t>41-11-09-378-038</t>
  </si>
  <si>
    <t>6965 WEST RAIN GARDEN LN NE</t>
  </si>
  <si>
    <t>41-11-09-378-041</t>
  </si>
  <si>
    <t>6985 WEST RAIN GARDEN LN NE</t>
  </si>
  <si>
    <t>41-11-09-378-049</t>
  </si>
  <si>
    <t>6940 WEST COTTAGE LN NE</t>
  </si>
  <si>
    <t>41-11-09-379-004</t>
  </si>
  <si>
    <t>6897 MYERS LAKE AVE NE</t>
  </si>
  <si>
    <t>41-11-09-379-016</t>
  </si>
  <si>
    <t>6937 MYERS LAKE AVE NE</t>
  </si>
  <si>
    <t>41-11-09-379-022</t>
  </si>
  <si>
    <t>6961 MYERS LAKE AVE NE</t>
  </si>
  <si>
    <t>41-11-09-379-023</t>
  </si>
  <si>
    <t>6963 MYERS LAKE AVE NE</t>
  </si>
  <si>
    <t>41-11-09-379-026</t>
  </si>
  <si>
    <t>6744 PROMENADE ST</t>
  </si>
  <si>
    <t>41-11-09-379-028</t>
  </si>
  <si>
    <t>6740 PROMENADE ST</t>
  </si>
  <si>
    <t>41-11-09-379-029</t>
  </si>
  <si>
    <t>6738 PROMENADE ST</t>
  </si>
  <si>
    <t>41-11-09-379-030</t>
  </si>
  <si>
    <t>6736 PROMENADE ST</t>
  </si>
  <si>
    <t>41-11-09-379-035</t>
  </si>
  <si>
    <t>6722 PROMENADE ST</t>
  </si>
  <si>
    <t>41-11-09-379-041</t>
  </si>
  <si>
    <t>6839 OLD TOWN SQUARE NE</t>
  </si>
  <si>
    <t>41-11-09-379-042</t>
  </si>
  <si>
    <t>6833 OLD TOWN SQUARE NE</t>
  </si>
  <si>
    <t>41-11-09-379-043</t>
  </si>
  <si>
    <t>6686 SOUTH SQUARE LN NE</t>
  </si>
  <si>
    <t>41-11-09-379-044</t>
  </si>
  <si>
    <t>6682 SOUTH SQUARE LN NE</t>
  </si>
  <si>
    <t>41-11-09-379-045</t>
  </si>
  <si>
    <t>6678 SOUTH SQUARE LN NE</t>
  </si>
  <si>
    <t>41-11-09-379-046</t>
  </si>
  <si>
    <t>6674 SOUTH SQUARE LN NE</t>
  </si>
  <si>
    <t>41-11-09-379-054</t>
  </si>
  <si>
    <t>6636 SOUTH SQUARE LN NE</t>
  </si>
  <si>
    <t>41-11-09-385-001</t>
  </si>
  <si>
    <t>6604 NORTH SQUARE LN NE</t>
  </si>
  <si>
    <t>41-11-09-385-002</t>
  </si>
  <si>
    <t>6612 N SQUARE LN NE</t>
  </si>
  <si>
    <t>41-11-09-385-004</t>
  </si>
  <si>
    <t>6624 N SQUARE LN</t>
  </si>
  <si>
    <t>41-11-09-385-005</t>
  </si>
  <si>
    <t>6630 N SQUARE LN NE</t>
  </si>
  <si>
    <t>41-11-09-385-006</t>
  </si>
  <si>
    <t>6634 N SQUARE LN</t>
  </si>
  <si>
    <t>41-11-09-385-007</t>
  </si>
  <si>
    <t>6642 N SQUARE LN NE</t>
  </si>
  <si>
    <t>41-11-09-385-008</t>
  </si>
  <si>
    <t>6650 N SQUARE LN NE</t>
  </si>
  <si>
    <t>41-11-09-385-009</t>
  </si>
  <si>
    <t>6658 N SQUARE LN NE</t>
  </si>
  <si>
    <t>41-11-09-385-014</t>
  </si>
  <si>
    <t>6642 PROMENADE ST NE</t>
  </si>
  <si>
    <t>41-11-09-385-015</t>
  </si>
  <si>
    <t>6648 PROMENADE ST NE</t>
  </si>
  <si>
    <t>41-11-09-385-016</t>
  </si>
  <si>
    <t>6654 PROMENADE ST NE</t>
  </si>
  <si>
    <t>41-11-09-385-019</t>
  </si>
  <si>
    <t>6676 PROMENADE ST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</si>
  <si>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</si>
  <si>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</si>
  <si>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</si>
  <si>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</si>
  <si>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</si>
  <si>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</si>
  <si>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</si>
  <si>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$60,000 PER SITE</t>
  </si>
  <si>
    <t>2026 USE $53,500 PER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</si>
</sst>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3069-4F58-4C84-8F7C-F8FF1398AFCE}">
  <dimension ref="A1:BI50"/>
  <sheetViews>
    <sheetView tabSelected="1" workbookViewId="0">
      <selection activeCell="G50" sqref="G50"/>
    </sheetView>
  </sheetViews>
  <sheetFormatPr defaultRowHeight="15" x14ac:dyDescent="0.25"/>
  <cols>
    <col min="1" max="1" width="13.140625" style="10" bestFit="1" customWidth="1"/>
    <col min="2" max="2" width="23.140625" style="10" bestFit="1" customWidth="1"/>
    <col min="3" max="3" width="7.28515625" style="11" bestFit="1" customWidth="1"/>
    <col min="4" max="5" width="10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10.140625" style="12" bestFit="1" customWidth="1"/>
    <col min="10" max="10" width="11" style="12" bestFit="1" customWidth="1"/>
    <col min="11" max="11" width="8.5703125" style="14" bestFit="1" customWidth="1"/>
    <col min="12" max="12" width="10.140625" style="15" customWidth="1"/>
    <col min="13" max="13" width="11" style="16" bestFit="1" customWidth="1"/>
    <col min="14" max="14" width="8.28515625" style="16" bestFit="1" customWidth="1"/>
    <col min="15" max="15" width="7.7109375" style="12" bestFit="1" customWidth="1"/>
    <col min="16" max="16" width="9.28515625" style="12" bestFit="1" customWidth="1"/>
    <col min="17" max="17" width="9.28515625" bestFit="1" customWidth="1"/>
    <col min="18" max="18" width="9" bestFit="1" customWidth="1"/>
    <col min="19" max="19" width="6.85546875" bestFit="1" customWidth="1"/>
    <col min="20" max="20" width="17.42578125" bestFit="1" customWidth="1"/>
    <col min="21" max="21" width="65.7109375" bestFit="1" customWidth="1"/>
    <col min="22" max="22" width="10.7109375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style="10" bestFit="1" customWidth="1"/>
  </cols>
  <sheetData>
    <row r="1" spans="1:61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 t="s">
        <v>10</v>
      </c>
      <c r="L1" s="7" t="s">
        <v>11</v>
      </c>
      <c r="M1" s="8" t="s">
        <v>12</v>
      </c>
      <c r="N1" s="4" t="s">
        <v>13</v>
      </c>
      <c r="O1" s="4" t="s">
        <v>14</v>
      </c>
      <c r="P1" s="9" t="s">
        <v>15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x14ac:dyDescent="0.25">
      <c r="A2" s="10" t="s">
        <v>16</v>
      </c>
      <c r="B2" s="10" t="s">
        <v>17</v>
      </c>
      <c r="C2" s="11">
        <v>45498</v>
      </c>
      <c r="D2" s="12">
        <v>450000</v>
      </c>
      <c r="E2" s="12">
        <v>450000</v>
      </c>
      <c r="F2" s="12">
        <v>207300</v>
      </c>
      <c r="G2" s="13">
        <f>F2/E2*100</f>
        <v>46.06666666666667</v>
      </c>
      <c r="H2" s="12">
        <v>472432</v>
      </c>
      <c r="I2" s="12">
        <f>E2-412432</f>
        <v>37568</v>
      </c>
      <c r="J2" s="12">
        <v>60000</v>
      </c>
      <c r="K2" s="14">
        <v>0</v>
      </c>
      <c r="L2" s="15">
        <v>0</v>
      </c>
      <c r="M2" s="16">
        <v>1</v>
      </c>
      <c r="N2" s="12" t="e">
        <f>I2/K2</f>
        <v>#DIV/0!</v>
      </c>
      <c r="O2" s="12">
        <f>I2/M2</f>
        <v>37568</v>
      </c>
      <c r="P2" s="17">
        <f>I2/M2/43560</f>
        <v>0.86244260789715332</v>
      </c>
      <c r="AP2"/>
      <c r="AZ2" s="1"/>
      <c r="BB2" s="1"/>
    </row>
    <row r="3" spans="1:61" x14ac:dyDescent="0.25">
      <c r="A3" s="10" t="s">
        <v>18</v>
      </c>
      <c r="B3" s="10" t="s">
        <v>19</v>
      </c>
      <c r="C3" s="11">
        <v>45359</v>
      </c>
      <c r="D3" s="12">
        <v>400000</v>
      </c>
      <c r="E3" s="12">
        <v>400000</v>
      </c>
      <c r="F3" s="12">
        <v>174400</v>
      </c>
      <c r="G3" s="13">
        <f>F3/E3*100</f>
        <v>43.6</v>
      </c>
      <c r="H3" s="12">
        <v>449536</v>
      </c>
      <c r="I3" s="12">
        <f>E3-389536</f>
        <v>10464</v>
      </c>
      <c r="J3" s="12">
        <v>60000</v>
      </c>
      <c r="K3" s="14">
        <v>0</v>
      </c>
      <c r="L3" s="15">
        <v>0</v>
      </c>
      <c r="M3" s="16">
        <v>1</v>
      </c>
      <c r="N3" s="12" t="e">
        <f>I3/K3</f>
        <v>#DIV/0!</v>
      </c>
      <c r="O3" s="12">
        <f>I3/M3</f>
        <v>10464</v>
      </c>
      <c r="P3" s="17">
        <f>I3/M3/43560</f>
        <v>0.24022038567493112</v>
      </c>
      <c r="AP3"/>
    </row>
    <row r="4" spans="1:61" x14ac:dyDescent="0.25">
      <c r="A4" s="10" t="s">
        <v>18</v>
      </c>
      <c r="B4" s="10" t="s">
        <v>19</v>
      </c>
      <c r="C4" s="11">
        <v>45719</v>
      </c>
      <c r="D4" s="12">
        <v>445000</v>
      </c>
      <c r="E4" s="12">
        <v>445000</v>
      </c>
      <c r="F4" s="12">
        <v>198100</v>
      </c>
      <c r="G4" s="13">
        <f>F4/E4*100</f>
        <v>44.516853932584269</v>
      </c>
      <c r="H4" s="12">
        <v>449536</v>
      </c>
      <c r="I4" s="12">
        <f>E4-389536</f>
        <v>55464</v>
      </c>
      <c r="J4" s="12">
        <v>60000</v>
      </c>
      <c r="K4" s="14">
        <v>0</v>
      </c>
      <c r="L4" s="15">
        <v>0</v>
      </c>
      <c r="M4" s="16">
        <v>1</v>
      </c>
      <c r="N4" s="12" t="e">
        <f>I4/K4</f>
        <v>#DIV/0!</v>
      </c>
      <c r="O4" s="12">
        <f>I4/M4</f>
        <v>55464</v>
      </c>
      <c r="P4" s="17">
        <f>I4/M4/43560</f>
        <v>1.2732782369146005</v>
      </c>
      <c r="AP4"/>
    </row>
    <row r="5" spans="1:61" x14ac:dyDescent="0.25">
      <c r="A5" s="10" t="s">
        <v>20</v>
      </c>
      <c r="B5" s="10" t="s">
        <v>21</v>
      </c>
      <c r="C5" s="11">
        <v>45506</v>
      </c>
      <c r="D5" s="12">
        <v>385000</v>
      </c>
      <c r="E5" s="12">
        <v>385000</v>
      </c>
      <c r="F5" s="12">
        <v>159500</v>
      </c>
      <c r="G5" s="13">
        <f>F5/E5*100</f>
        <v>41.428571428571431</v>
      </c>
      <c r="H5" s="12">
        <v>363373</v>
      </c>
      <c r="I5" s="12">
        <f>E5-303373</f>
        <v>81627</v>
      </c>
      <c r="J5" s="12">
        <v>60000</v>
      </c>
      <c r="K5" s="14">
        <v>0</v>
      </c>
      <c r="L5" s="15">
        <v>0</v>
      </c>
      <c r="M5" s="16">
        <v>1</v>
      </c>
      <c r="N5" s="12" t="e">
        <f>I5/K5</f>
        <v>#DIV/0!</v>
      </c>
      <c r="O5" s="12">
        <f>I5/M5</f>
        <v>81627</v>
      </c>
      <c r="P5" s="17">
        <f>I5/M5/43560</f>
        <v>1.8738980716253444</v>
      </c>
      <c r="AP5"/>
    </row>
    <row r="6" spans="1:61" x14ac:dyDescent="0.25">
      <c r="A6" s="10" t="s">
        <v>22</v>
      </c>
      <c r="B6" s="10" t="s">
        <v>23</v>
      </c>
      <c r="C6" s="11">
        <v>45149</v>
      </c>
      <c r="D6" s="12">
        <v>402500</v>
      </c>
      <c r="E6" s="12">
        <v>402500</v>
      </c>
      <c r="F6" s="12">
        <v>144700</v>
      </c>
      <c r="G6" s="13">
        <f>F6/E6*100</f>
        <v>35.950310559006212</v>
      </c>
      <c r="H6" s="12">
        <v>371389</v>
      </c>
      <c r="I6" s="12">
        <f>E6-311389</f>
        <v>91111</v>
      </c>
      <c r="J6" s="12">
        <v>60000</v>
      </c>
      <c r="K6" s="14">
        <v>0</v>
      </c>
      <c r="L6" s="15">
        <v>0</v>
      </c>
      <c r="M6" s="16">
        <v>1</v>
      </c>
      <c r="N6" s="12" t="e">
        <f>I6/K6</f>
        <v>#DIV/0!</v>
      </c>
      <c r="O6" s="12">
        <f>I6/M6</f>
        <v>91111</v>
      </c>
      <c r="P6" s="17">
        <f>I6/M6/43560</f>
        <v>2.0916207529843893</v>
      </c>
      <c r="AP6"/>
    </row>
    <row r="7" spans="1:61" x14ac:dyDescent="0.25">
      <c r="A7" s="10" t="s">
        <v>24</v>
      </c>
      <c r="B7" s="10" t="s">
        <v>25</v>
      </c>
      <c r="C7" s="11">
        <v>45043</v>
      </c>
      <c r="D7" s="12">
        <v>335000</v>
      </c>
      <c r="E7" s="12">
        <v>335000</v>
      </c>
      <c r="F7" s="12">
        <v>141800</v>
      </c>
      <c r="G7" s="13">
        <f>F7/E7*100</f>
        <v>42.328358208955223</v>
      </c>
      <c r="H7" s="12">
        <v>363455</v>
      </c>
      <c r="I7" s="12">
        <f>E7-303455</f>
        <v>31545</v>
      </c>
      <c r="J7" s="12">
        <v>60000</v>
      </c>
      <c r="K7" s="14">
        <v>0</v>
      </c>
      <c r="L7" s="15">
        <v>0</v>
      </c>
      <c r="M7" s="16">
        <v>1</v>
      </c>
      <c r="N7" s="12" t="e">
        <f>I7/K7</f>
        <v>#DIV/0!</v>
      </c>
      <c r="O7" s="12">
        <f>I7/M7</f>
        <v>31545</v>
      </c>
      <c r="P7" s="17">
        <f>I7/M7/43560</f>
        <v>0.72417355371900827</v>
      </c>
      <c r="AP7"/>
    </row>
    <row r="8" spans="1:61" x14ac:dyDescent="0.25">
      <c r="A8" s="10" t="s">
        <v>26</v>
      </c>
      <c r="B8" s="10" t="s">
        <v>27</v>
      </c>
      <c r="C8" s="11">
        <v>45519</v>
      </c>
      <c r="D8" s="12">
        <v>456000</v>
      </c>
      <c r="E8" s="12">
        <v>456000</v>
      </c>
      <c r="F8" s="12">
        <v>161700</v>
      </c>
      <c r="G8" s="13">
        <f>F8/E8*100</f>
        <v>35.460526315789473</v>
      </c>
      <c r="H8" s="12">
        <v>367398</v>
      </c>
      <c r="I8" s="12">
        <f>E8-307398</f>
        <v>148602</v>
      </c>
      <c r="J8" s="12">
        <v>60000</v>
      </c>
      <c r="K8" s="14">
        <v>0</v>
      </c>
      <c r="L8" s="15">
        <v>0</v>
      </c>
      <c r="M8" s="16">
        <v>1</v>
      </c>
      <c r="N8" s="12" t="e">
        <f>I8/K8</f>
        <v>#DIV/0!</v>
      </c>
      <c r="O8" s="12">
        <f>I8/M8</f>
        <v>148602</v>
      </c>
      <c r="P8" s="17">
        <f>I8/M8/43560</f>
        <v>3.4114325068870524</v>
      </c>
      <c r="AP8"/>
    </row>
    <row r="9" spans="1:61" x14ac:dyDescent="0.25">
      <c r="A9" s="10" t="s">
        <v>28</v>
      </c>
      <c r="B9" s="10" t="s">
        <v>29</v>
      </c>
      <c r="C9" s="11">
        <v>45160</v>
      </c>
      <c r="D9" s="12">
        <v>415000</v>
      </c>
      <c r="E9" s="12">
        <v>415000</v>
      </c>
      <c r="F9" s="12">
        <v>157700</v>
      </c>
      <c r="G9" s="13">
        <f>F9/E9*100</f>
        <v>38</v>
      </c>
      <c r="H9" s="12">
        <v>406709</v>
      </c>
      <c r="I9" s="12">
        <f>E9-346709</f>
        <v>68291</v>
      </c>
      <c r="J9" s="12">
        <v>60000</v>
      </c>
      <c r="K9" s="14">
        <v>0</v>
      </c>
      <c r="L9" s="15">
        <v>0</v>
      </c>
      <c r="M9" s="16">
        <v>1</v>
      </c>
      <c r="N9" s="12" t="e">
        <f>I9/K9</f>
        <v>#DIV/0!</v>
      </c>
      <c r="O9" s="12">
        <f>I9/M9</f>
        <v>68291</v>
      </c>
      <c r="P9" s="17">
        <f>I9/M9/43560</f>
        <v>1.5677456382001838</v>
      </c>
      <c r="AP9"/>
    </row>
    <row r="10" spans="1:61" x14ac:dyDescent="0.25">
      <c r="A10" s="10" t="s">
        <v>30</v>
      </c>
      <c r="B10" s="10" t="s">
        <v>31</v>
      </c>
      <c r="C10" s="11">
        <v>45471</v>
      </c>
      <c r="D10" s="12">
        <v>439900</v>
      </c>
      <c r="E10" s="12">
        <v>439900</v>
      </c>
      <c r="F10" s="12">
        <v>162400</v>
      </c>
      <c r="G10" s="13">
        <f>F10/E10*100</f>
        <v>36.917481245737669</v>
      </c>
      <c r="H10" s="12">
        <v>367289</v>
      </c>
      <c r="I10" s="12">
        <f>E10-307289</f>
        <v>132611</v>
      </c>
      <c r="J10" s="12">
        <v>60000</v>
      </c>
      <c r="K10" s="14">
        <v>0</v>
      </c>
      <c r="L10" s="15">
        <v>0</v>
      </c>
      <c r="M10" s="16">
        <v>1</v>
      </c>
      <c r="N10" s="12" t="e">
        <f>I10/K10</f>
        <v>#DIV/0!</v>
      </c>
      <c r="O10" s="12">
        <f>I10/M10</f>
        <v>132611</v>
      </c>
      <c r="P10" s="17">
        <f>I10/M10/43560</f>
        <v>3.0443296602387511</v>
      </c>
      <c r="AP10"/>
    </row>
    <row r="11" spans="1:61" x14ac:dyDescent="0.25">
      <c r="A11" s="10" t="s">
        <v>32</v>
      </c>
      <c r="B11" s="10" t="s">
        <v>33</v>
      </c>
      <c r="C11" s="11">
        <v>45169</v>
      </c>
      <c r="D11" s="12">
        <v>435000</v>
      </c>
      <c r="E11" s="12">
        <v>435000</v>
      </c>
      <c r="F11" s="12">
        <v>174000</v>
      </c>
      <c r="G11" s="13">
        <f>F11/E11*100</f>
        <v>40</v>
      </c>
      <c r="H11" s="12">
        <v>449236</v>
      </c>
      <c r="I11" s="12">
        <f>E11-389236</f>
        <v>45764</v>
      </c>
      <c r="J11" s="12">
        <v>60000</v>
      </c>
      <c r="K11" s="14">
        <v>0</v>
      </c>
      <c r="L11" s="15">
        <v>0</v>
      </c>
      <c r="M11" s="16">
        <v>1</v>
      </c>
      <c r="N11" s="12" t="e">
        <f>I11/K11</f>
        <v>#DIV/0!</v>
      </c>
      <c r="O11" s="12">
        <f>I11/M11</f>
        <v>45764</v>
      </c>
      <c r="P11" s="17">
        <f>I11/M11/43560</f>
        <v>1.0505968778696051</v>
      </c>
      <c r="AP11"/>
    </row>
    <row r="12" spans="1:61" x14ac:dyDescent="0.25">
      <c r="A12" s="10" t="s">
        <v>34</v>
      </c>
      <c r="B12" s="10" t="s">
        <v>35</v>
      </c>
      <c r="C12" s="11">
        <v>45113</v>
      </c>
      <c r="D12" s="12">
        <v>400000</v>
      </c>
      <c r="E12" s="12">
        <v>400000</v>
      </c>
      <c r="F12" s="12">
        <v>145400</v>
      </c>
      <c r="G12" s="13">
        <f>F12/E12*100</f>
        <v>36.35</v>
      </c>
      <c r="H12" s="12">
        <v>373891</v>
      </c>
      <c r="I12" s="12">
        <f>E12-313891</f>
        <v>86109</v>
      </c>
      <c r="J12" s="12">
        <v>60000</v>
      </c>
      <c r="K12" s="14">
        <v>0</v>
      </c>
      <c r="L12" s="15">
        <v>0</v>
      </c>
      <c r="M12" s="16">
        <v>1</v>
      </c>
      <c r="N12" s="12" t="e">
        <f>I12/K12</f>
        <v>#DIV/0!</v>
      </c>
      <c r="O12" s="12">
        <f>I12/M12</f>
        <v>86109</v>
      </c>
      <c r="P12" s="17">
        <f>I12/M12/43560</f>
        <v>1.9767906336088155</v>
      </c>
      <c r="AP12"/>
    </row>
    <row r="13" spans="1:61" x14ac:dyDescent="0.25">
      <c r="A13" s="10" t="s">
        <v>36</v>
      </c>
      <c r="B13" s="10" t="s">
        <v>37</v>
      </c>
      <c r="C13" s="11">
        <v>45498</v>
      </c>
      <c r="D13" s="12">
        <v>460000</v>
      </c>
      <c r="E13" s="12">
        <v>460000</v>
      </c>
      <c r="F13" s="12">
        <v>189500</v>
      </c>
      <c r="G13" s="13">
        <f>F13/E13*100</f>
        <v>41.195652173913047</v>
      </c>
      <c r="H13" s="12">
        <v>430667</v>
      </c>
      <c r="I13" s="12">
        <f>E13-370667</f>
        <v>89333</v>
      </c>
      <c r="J13" s="12">
        <v>60000</v>
      </c>
      <c r="K13" s="14">
        <v>0</v>
      </c>
      <c r="L13" s="15">
        <v>0</v>
      </c>
      <c r="M13" s="16">
        <v>1</v>
      </c>
      <c r="N13" s="12" t="e">
        <f>I13/K13</f>
        <v>#DIV/0!</v>
      </c>
      <c r="O13" s="12">
        <f>I13/M13</f>
        <v>89333</v>
      </c>
      <c r="P13" s="17">
        <f>I13/M13/43560</f>
        <v>2.0508034894398532</v>
      </c>
      <c r="AP13"/>
    </row>
    <row r="14" spans="1:61" x14ac:dyDescent="0.25">
      <c r="A14" s="10" t="s">
        <v>38</v>
      </c>
      <c r="B14" s="10" t="s">
        <v>39</v>
      </c>
      <c r="C14" s="11">
        <v>45197</v>
      </c>
      <c r="D14" s="12">
        <v>439000</v>
      </c>
      <c r="E14" s="12">
        <v>439000</v>
      </c>
      <c r="F14" s="12">
        <v>182800</v>
      </c>
      <c r="G14" s="13">
        <f>F14/E14*100</f>
        <v>41.640091116173124</v>
      </c>
      <c r="H14" s="12">
        <v>472052</v>
      </c>
      <c r="I14" s="12">
        <f>E14-412052</f>
        <v>26948</v>
      </c>
      <c r="J14" s="12">
        <v>60000</v>
      </c>
      <c r="K14" s="14">
        <v>0</v>
      </c>
      <c r="L14" s="15">
        <v>0</v>
      </c>
      <c r="M14" s="16">
        <v>1</v>
      </c>
      <c r="N14" s="12" t="e">
        <f>I14/K14</f>
        <v>#DIV/0!</v>
      </c>
      <c r="O14" s="12">
        <f>I14/M14</f>
        <v>26948</v>
      </c>
      <c r="P14" s="17">
        <f>I14/M14/43560</f>
        <v>0.61864095500459138</v>
      </c>
      <c r="AP14"/>
    </row>
    <row r="15" spans="1:61" x14ac:dyDescent="0.25">
      <c r="A15" s="10" t="s">
        <v>40</v>
      </c>
      <c r="B15" s="10" t="s">
        <v>41</v>
      </c>
      <c r="C15" s="11">
        <v>45161</v>
      </c>
      <c r="D15" s="12">
        <v>400000</v>
      </c>
      <c r="E15" s="12">
        <v>400000</v>
      </c>
      <c r="F15" s="12">
        <v>149800</v>
      </c>
      <c r="G15" s="13">
        <f>F15/E15*100</f>
        <v>37.450000000000003</v>
      </c>
      <c r="H15" s="12">
        <v>385064</v>
      </c>
      <c r="I15" s="12">
        <f>E15-325064</f>
        <v>74936</v>
      </c>
      <c r="J15" s="12">
        <v>60000</v>
      </c>
      <c r="K15" s="14">
        <v>0</v>
      </c>
      <c r="L15" s="15">
        <v>0</v>
      </c>
      <c r="M15" s="16">
        <v>1</v>
      </c>
      <c r="N15" s="12" t="e">
        <f>I15/K15</f>
        <v>#DIV/0!</v>
      </c>
      <c r="O15" s="12">
        <f>I15/M15</f>
        <v>74936</v>
      </c>
      <c r="P15" s="17">
        <f>I15/M15/43560</f>
        <v>1.7202938475665748</v>
      </c>
      <c r="AP15"/>
    </row>
    <row r="16" spans="1:61" x14ac:dyDescent="0.25">
      <c r="A16" s="10" t="s">
        <v>42</v>
      </c>
      <c r="B16" s="10" t="s">
        <v>43</v>
      </c>
      <c r="C16" s="11">
        <v>45159</v>
      </c>
      <c r="D16" s="12">
        <v>295000</v>
      </c>
      <c r="E16" s="12">
        <v>295000</v>
      </c>
      <c r="F16" s="12">
        <v>126600</v>
      </c>
      <c r="G16" s="13">
        <f>F16/E16*100</f>
        <v>42.915254237288138</v>
      </c>
      <c r="H16" s="12">
        <v>325227</v>
      </c>
      <c r="I16" s="12">
        <f>E16-265227</f>
        <v>29773</v>
      </c>
      <c r="J16" s="12">
        <v>60000</v>
      </c>
      <c r="K16" s="14">
        <v>0</v>
      </c>
      <c r="L16" s="15">
        <v>0</v>
      </c>
      <c r="M16" s="16">
        <v>1</v>
      </c>
      <c r="N16" s="12" t="e">
        <f>I16/K16</f>
        <v>#DIV/0!</v>
      </c>
      <c r="O16" s="12">
        <f>I16/M16</f>
        <v>29773</v>
      </c>
      <c r="P16" s="17">
        <f>I16/M16/43560</f>
        <v>0.68349403122130392</v>
      </c>
      <c r="AP16"/>
    </row>
    <row r="17" spans="1:42" x14ac:dyDescent="0.25">
      <c r="A17" s="10" t="s">
        <v>44</v>
      </c>
      <c r="B17" s="10" t="s">
        <v>45</v>
      </c>
      <c r="C17" s="11">
        <v>45049</v>
      </c>
      <c r="D17" s="12">
        <v>294000</v>
      </c>
      <c r="E17" s="12">
        <v>294000</v>
      </c>
      <c r="F17" s="12">
        <v>125800</v>
      </c>
      <c r="G17" s="13">
        <f>F17/E17*100</f>
        <v>42.789115646258502</v>
      </c>
      <c r="H17" s="12">
        <v>323600</v>
      </c>
      <c r="I17" s="12">
        <f>E17-263600</f>
        <v>30400</v>
      </c>
      <c r="J17" s="12">
        <v>60000</v>
      </c>
      <c r="K17" s="14">
        <v>0</v>
      </c>
      <c r="L17" s="15">
        <v>0</v>
      </c>
      <c r="M17" s="16">
        <v>1</v>
      </c>
      <c r="N17" s="12" t="e">
        <f>I17/K17</f>
        <v>#DIV/0!</v>
      </c>
      <c r="O17" s="12">
        <f>I17/M17</f>
        <v>30400</v>
      </c>
      <c r="P17" s="17">
        <f>I17/M17/43560</f>
        <v>0.69788797061524332</v>
      </c>
      <c r="AP17"/>
    </row>
    <row r="18" spans="1:42" x14ac:dyDescent="0.25">
      <c r="A18" s="10" t="s">
        <v>46</v>
      </c>
      <c r="B18" s="10" t="s">
        <v>47</v>
      </c>
      <c r="C18" s="11">
        <v>45097</v>
      </c>
      <c r="D18" s="12">
        <v>300000</v>
      </c>
      <c r="E18" s="12">
        <v>300000</v>
      </c>
      <c r="F18" s="12">
        <v>125800</v>
      </c>
      <c r="G18" s="13">
        <f>F18/E18*100</f>
        <v>41.933333333333337</v>
      </c>
      <c r="H18" s="12">
        <v>323600</v>
      </c>
      <c r="I18" s="12">
        <f>E18-263600</f>
        <v>36400</v>
      </c>
      <c r="J18" s="12">
        <v>60000</v>
      </c>
      <c r="K18" s="14">
        <v>0</v>
      </c>
      <c r="L18" s="15">
        <v>0</v>
      </c>
      <c r="M18" s="16">
        <v>1</v>
      </c>
      <c r="N18" s="12" t="e">
        <f>I18/K18</f>
        <v>#DIV/0!</v>
      </c>
      <c r="O18" s="12">
        <f>I18/M18</f>
        <v>36400</v>
      </c>
      <c r="P18" s="17">
        <f>I18/M18/43560</f>
        <v>0.83562901744719931</v>
      </c>
      <c r="AP18"/>
    </row>
    <row r="19" spans="1:42" x14ac:dyDescent="0.25">
      <c r="A19" s="10" t="s">
        <v>48</v>
      </c>
      <c r="B19" s="10" t="s">
        <v>49</v>
      </c>
      <c r="C19" s="11">
        <v>45044</v>
      </c>
      <c r="D19" s="12">
        <v>291000</v>
      </c>
      <c r="E19" s="12">
        <v>291000</v>
      </c>
      <c r="F19" s="12">
        <v>124500</v>
      </c>
      <c r="G19" s="13">
        <f>F19/E19*100</f>
        <v>42.783505154639172</v>
      </c>
      <c r="H19" s="12">
        <v>320352</v>
      </c>
      <c r="I19" s="12">
        <f>E19-260352</f>
        <v>30648</v>
      </c>
      <c r="J19" s="12">
        <v>60000</v>
      </c>
      <c r="K19" s="14">
        <v>0</v>
      </c>
      <c r="L19" s="15">
        <v>0</v>
      </c>
      <c r="M19" s="16">
        <v>1</v>
      </c>
      <c r="N19" s="12" t="e">
        <f>I19/K19</f>
        <v>#DIV/0!</v>
      </c>
      <c r="O19" s="12">
        <f>I19/M19</f>
        <v>30648</v>
      </c>
      <c r="P19" s="17">
        <f>I19/M19/43560</f>
        <v>0.70358126721763081</v>
      </c>
      <c r="AP19"/>
    </row>
    <row r="20" spans="1:42" x14ac:dyDescent="0.25">
      <c r="A20" s="10" t="s">
        <v>50</v>
      </c>
      <c r="B20" s="10" t="s">
        <v>51</v>
      </c>
      <c r="C20" s="11">
        <v>45623</v>
      </c>
      <c r="D20" s="12">
        <v>315000</v>
      </c>
      <c r="E20" s="12">
        <v>315000</v>
      </c>
      <c r="F20" s="12">
        <v>161600</v>
      </c>
      <c r="G20" s="13">
        <f>F20/E20*100</f>
        <v>51.301587301587304</v>
      </c>
      <c r="H20" s="12">
        <v>361237</v>
      </c>
      <c r="I20" s="12">
        <f>E20-301237</f>
        <v>13763</v>
      </c>
      <c r="J20" s="12">
        <v>60000</v>
      </c>
      <c r="K20" s="14">
        <v>0</v>
      </c>
      <c r="L20" s="15">
        <v>0</v>
      </c>
      <c r="M20" s="16">
        <v>1</v>
      </c>
      <c r="N20" s="12" t="e">
        <f>I20/K20</f>
        <v>#DIV/0!</v>
      </c>
      <c r="O20" s="12">
        <f>I20/M20</f>
        <v>13763</v>
      </c>
      <c r="P20" s="17">
        <f>I20/M20/43560</f>
        <v>0.31595500459136822</v>
      </c>
      <c r="AP20"/>
    </row>
    <row r="21" spans="1:42" x14ac:dyDescent="0.25">
      <c r="A21" s="10" t="s">
        <v>52</v>
      </c>
      <c r="B21" s="10" t="s">
        <v>53</v>
      </c>
      <c r="C21" s="11">
        <v>45457</v>
      </c>
      <c r="D21" s="12">
        <v>348500</v>
      </c>
      <c r="E21" s="12">
        <v>348500</v>
      </c>
      <c r="F21" s="12">
        <v>161700</v>
      </c>
      <c r="G21" s="13">
        <f>F21/E21*100</f>
        <v>46.398852223816355</v>
      </c>
      <c r="H21" s="12">
        <v>361300</v>
      </c>
      <c r="I21" s="12">
        <f>E21-301300</f>
        <v>47200</v>
      </c>
      <c r="J21" s="12">
        <v>60000</v>
      </c>
      <c r="K21" s="14">
        <v>0</v>
      </c>
      <c r="L21" s="15">
        <v>0</v>
      </c>
      <c r="M21" s="16">
        <v>1</v>
      </c>
      <c r="N21" s="12" t="e">
        <f>I21/K21</f>
        <v>#DIV/0!</v>
      </c>
      <c r="O21" s="12">
        <f>I21/M21</f>
        <v>47200</v>
      </c>
      <c r="P21" s="17">
        <f>I21/M21/43560</f>
        <v>1.0835629017447199</v>
      </c>
      <c r="AP21"/>
    </row>
    <row r="22" spans="1:42" x14ac:dyDescent="0.25">
      <c r="A22" s="10" t="s">
        <v>54</v>
      </c>
      <c r="B22" s="10" t="s">
        <v>55</v>
      </c>
      <c r="C22" s="11">
        <v>45184</v>
      </c>
      <c r="D22" s="12">
        <v>340000</v>
      </c>
      <c r="E22" s="12">
        <v>340000</v>
      </c>
      <c r="F22" s="12">
        <v>137000</v>
      </c>
      <c r="G22" s="13">
        <f>F22/E22*100</f>
        <v>40.294117647058826</v>
      </c>
      <c r="H22" s="12">
        <v>361237</v>
      </c>
      <c r="I22" s="12">
        <f>E22-301237</f>
        <v>38763</v>
      </c>
      <c r="J22" s="12">
        <v>60000</v>
      </c>
      <c r="K22" s="14">
        <v>0</v>
      </c>
      <c r="L22" s="15">
        <v>0</v>
      </c>
      <c r="M22" s="16">
        <v>1</v>
      </c>
      <c r="N22" s="12" t="e">
        <f>I22/K22</f>
        <v>#DIV/0!</v>
      </c>
      <c r="O22" s="12">
        <f>I22/M22</f>
        <v>38763</v>
      </c>
      <c r="P22" s="17">
        <f>I22/M22/43560</f>
        <v>0.88987603305785123</v>
      </c>
      <c r="AP22"/>
    </row>
    <row r="23" spans="1:42" x14ac:dyDescent="0.25">
      <c r="A23" s="10" t="s">
        <v>56</v>
      </c>
      <c r="B23" s="10" t="s">
        <v>57</v>
      </c>
      <c r="C23" s="11">
        <v>45538</v>
      </c>
      <c r="D23" s="12">
        <v>355000</v>
      </c>
      <c r="E23" s="12">
        <v>355000</v>
      </c>
      <c r="F23" s="12">
        <v>161700</v>
      </c>
      <c r="G23" s="13">
        <f>F23/E23*100</f>
        <v>45.549295774647888</v>
      </c>
      <c r="H23" s="12">
        <v>361488</v>
      </c>
      <c r="I23" s="12">
        <f>E23-301488</f>
        <v>53512</v>
      </c>
      <c r="J23" s="12">
        <v>60000</v>
      </c>
      <c r="K23" s="14">
        <v>0</v>
      </c>
      <c r="L23" s="15">
        <v>0</v>
      </c>
      <c r="M23" s="16">
        <v>1</v>
      </c>
      <c r="N23" s="12" t="e">
        <f>I23/K23</f>
        <v>#DIV/0!</v>
      </c>
      <c r="O23" s="12">
        <f>I23/M23</f>
        <v>53512</v>
      </c>
      <c r="P23" s="17">
        <f>I23/M23/43560</f>
        <v>1.2284664830119376</v>
      </c>
      <c r="AP23"/>
    </row>
    <row r="24" spans="1:42" x14ac:dyDescent="0.25">
      <c r="A24" s="10" t="s">
        <v>58</v>
      </c>
      <c r="B24" s="10" t="s">
        <v>59</v>
      </c>
      <c r="C24" s="11">
        <v>45208</v>
      </c>
      <c r="D24" s="12">
        <v>310000</v>
      </c>
      <c r="E24" s="12">
        <v>310000</v>
      </c>
      <c r="F24" s="12">
        <v>137800</v>
      </c>
      <c r="G24" s="13">
        <f>F24/E24*100</f>
        <v>44.451612903225808</v>
      </c>
      <c r="H24" s="12">
        <v>363330</v>
      </c>
      <c r="I24" s="12">
        <f>E24-303330</f>
        <v>6670</v>
      </c>
      <c r="J24" s="12">
        <v>60000</v>
      </c>
      <c r="K24" s="14">
        <v>0</v>
      </c>
      <c r="L24" s="15">
        <v>0</v>
      </c>
      <c r="M24" s="16">
        <v>1</v>
      </c>
      <c r="N24" s="12" t="e">
        <f>I24/K24</f>
        <v>#DIV/0!</v>
      </c>
      <c r="O24" s="12">
        <f>I24/M24</f>
        <v>6670</v>
      </c>
      <c r="P24" s="17">
        <f>I24/M24/43560</f>
        <v>0.15312213039485767</v>
      </c>
      <c r="AP24"/>
    </row>
    <row r="25" spans="1:42" x14ac:dyDescent="0.25">
      <c r="A25" s="10" t="s">
        <v>60</v>
      </c>
      <c r="B25" s="10" t="s">
        <v>61</v>
      </c>
      <c r="C25" s="11">
        <v>45044</v>
      </c>
      <c r="D25" s="12">
        <v>316000</v>
      </c>
      <c r="E25" s="12">
        <v>316000</v>
      </c>
      <c r="F25" s="12">
        <v>137300</v>
      </c>
      <c r="G25" s="13">
        <f>F25/E25*100</f>
        <v>43.449367088607595</v>
      </c>
      <c r="H25" s="12">
        <v>361870</v>
      </c>
      <c r="I25" s="12">
        <f>E25-301870</f>
        <v>14130</v>
      </c>
      <c r="J25" s="12">
        <v>60000</v>
      </c>
      <c r="K25" s="14">
        <v>0</v>
      </c>
      <c r="L25" s="15">
        <v>0</v>
      </c>
      <c r="M25" s="16">
        <v>1</v>
      </c>
      <c r="N25" s="12" t="e">
        <f>I25/K25</f>
        <v>#DIV/0!</v>
      </c>
      <c r="O25" s="12">
        <f>I25/M25</f>
        <v>14130</v>
      </c>
      <c r="P25" s="17">
        <f>I25/M25/43560</f>
        <v>0.32438016528925617</v>
      </c>
      <c r="AP25"/>
    </row>
    <row r="26" spans="1:42" x14ac:dyDescent="0.25">
      <c r="A26" s="10" t="s">
        <v>62</v>
      </c>
      <c r="B26" s="10" t="s">
        <v>63</v>
      </c>
      <c r="C26" s="11">
        <v>45086</v>
      </c>
      <c r="D26" s="12">
        <v>357900</v>
      </c>
      <c r="E26" s="12">
        <v>357900</v>
      </c>
      <c r="F26" s="12">
        <v>137900</v>
      </c>
      <c r="G26" s="13">
        <f>F26/E26*100</f>
        <v>38.530315730651019</v>
      </c>
      <c r="H26" s="12">
        <v>363338</v>
      </c>
      <c r="I26" s="12">
        <f>E26-303338</f>
        <v>54562</v>
      </c>
      <c r="J26" s="12">
        <v>60000</v>
      </c>
      <c r="K26" s="14">
        <v>0</v>
      </c>
      <c r="L26" s="15">
        <v>0</v>
      </c>
      <c r="M26" s="16">
        <v>1</v>
      </c>
      <c r="N26" s="12" t="e">
        <f>I26/K26</f>
        <v>#DIV/0!</v>
      </c>
      <c r="O26" s="12">
        <f>I26/M26</f>
        <v>54562</v>
      </c>
      <c r="P26" s="17">
        <f>I26/M26/43560</f>
        <v>1.2525711662075298</v>
      </c>
      <c r="AP26"/>
    </row>
    <row r="27" spans="1:42" x14ac:dyDescent="0.25">
      <c r="A27" s="10" t="s">
        <v>64</v>
      </c>
      <c r="B27" s="10" t="s">
        <v>65</v>
      </c>
      <c r="C27" s="11">
        <v>45146</v>
      </c>
      <c r="D27" s="12">
        <v>355000</v>
      </c>
      <c r="E27" s="12">
        <v>355000</v>
      </c>
      <c r="F27" s="12">
        <v>91800</v>
      </c>
      <c r="G27" s="13">
        <f>F27/E27*100</f>
        <v>25.859154929577464</v>
      </c>
      <c r="H27" s="12">
        <v>326134</v>
      </c>
      <c r="I27" s="12">
        <f>E27-266134</f>
        <v>88866</v>
      </c>
      <c r="J27" s="12">
        <v>60000</v>
      </c>
      <c r="K27" s="14">
        <v>0</v>
      </c>
      <c r="L27" s="15">
        <v>0</v>
      </c>
      <c r="M27" s="16">
        <v>1</v>
      </c>
      <c r="N27" s="12" t="e">
        <f>I27/K27</f>
        <v>#DIV/0!</v>
      </c>
      <c r="O27" s="12">
        <f>I27/M27</f>
        <v>88866</v>
      </c>
      <c r="P27" s="17">
        <f>I27/M27/43560</f>
        <v>2.0400826446280993</v>
      </c>
      <c r="AP27"/>
    </row>
    <row r="28" spans="1:42" x14ac:dyDescent="0.25">
      <c r="A28" s="10" t="s">
        <v>66</v>
      </c>
      <c r="B28" s="10" t="s">
        <v>67</v>
      </c>
      <c r="C28" s="11">
        <v>45076</v>
      </c>
      <c r="D28" s="12">
        <v>324900</v>
      </c>
      <c r="E28" s="12">
        <v>324900</v>
      </c>
      <c r="F28" s="12">
        <v>89300</v>
      </c>
      <c r="G28" s="13">
        <f>F28/E28*100</f>
        <v>27.485380116959064</v>
      </c>
      <c r="H28" s="12">
        <v>326922</v>
      </c>
      <c r="I28" s="12">
        <f>E28-266922</f>
        <v>57978</v>
      </c>
      <c r="J28" s="12">
        <v>60000</v>
      </c>
      <c r="K28" s="14">
        <v>0</v>
      </c>
      <c r="L28" s="15">
        <v>0</v>
      </c>
      <c r="M28" s="16">
        <v>1</v>
      </c>
      <c r="N28" s="12" t="e">
        <f>I28/K28</f>
        <v>#DIV/0!</v>
      </c>
      <c r="O28" s="12">
        <f>I28/M28</f>
        <v>57978</v>
      </c>
      <c r="P28" s="17">
        <f>I28/M28/43560</f>
        <v>1.3309917355371901</v>
      </c>
      <c r="AP28"/>
    </row>
    <row r="29" spans="1:42" x14ac:dyDescent="0.25">
      <c r="A29" s="10" t="s">
        <v>68</v>
      </c>
      <c r="B29" s="10" t="s">
        <v>69</v>
      </c>
      <c r="C29" s="11">
        <v>45135</v>
      </c>
      <c r="D29" s="12">
        <v>315000</v>
      </c>
      <c r="E29" s="12">
        <v>315000</v>
      </c>
      <c r="F29" s="12">
        <v>92600</v>
      </c>
      <c r="G29" s="13">
        <f>F29/E29*100</f>
        <v>29.396825396825399</v>
      </c>
      <c r="H29" s="12">
        <v>326821</v>
      </c>
      <c r="I29" s="12">
        <f>E29-266821</f>
        <v>48179</v>
      </c>
      <c r="J29" s="12">
        <v>60000</v>
      </c>
      <c r="K29" s="14">
        <v>0</v>
      </c>
      <c r="L29" s="15">
        <v>0</v>
      </c>
      <c r="M29" s="16">
        <v>1</v>
      </c>
      <c r="N29" s="12" t="e">
        <f>I29/K29</f>
        <v>#DIV/0!</v>
      </c>
      <c r="O29" s="12">
        <f>I29/M29</f>
        <v>48179</v>
      </c>
      <c r="P29" s="17">
        <f>I29/M29/43560</f>
        <v>1.1060376492194675</v>
      </c>
      <c r="AP29"/>
    </row>
    <row r="30" spans="1:42" x14ac:dyDescent="0.25">
      <c r="A30" s="10" t="s">
        <v>70</v>
      </c>
      <c r="B30" s="10" t="s">
        <v>71</v>
      </c>
      <c r="C30" s="11">
        <v>45457</v>
      </c>
      <c r="D30" s="12">
        <v>339900</v>
      </c>
      <c r="E30" s="12">
        <v>339900</v>
      </c>
      <c r="F30" s="12">
        <v>146600</v>
      </c>
      <c r="G30" s="13">
        <f>F30/E30*100</f>
        <v>43.1303324507208</v>
      </c>
      <c r="H30" s="12">
        <v>327911</v>
      </c>
      <c r="I30" s="12">
        <f>E30-267911</f>
        <v>71989</v>
      </c>
      <c r="J30" s="12">
        <v>60000</v>
      </c>
      <c r="K30" s="14">
        <v>0</v>
      </c>
      <c r="L30" s="15">
        <v>0</v>
      </c>
      <c r="M30" s="16">
        <v>1</v>
      </c>
      <c r="N30" s="12" t="e">
        <f>I30/K30</f>
        <v>#DIV/0!</v>
      </c>
      <c r="O30" s="12">
        <f>I30/M30</f>
        <v>71989</v>
      </c>
      <c r="P30" s="17">
        <f>I30/M30/43560</f>
        <v>1.6526400367309457</v>
      </c>
      <c r="AP30"/>
    </row>
    <row r="31" spans="1:42" x14ac:dyDescent="0.25">
      <c r="A31" s="10" t="s">
        <v>72</v>
      </c>
      <c r="B31" s="10" t="s">
        <v>73</v>
      </c>
      <c r="C31" s="11">
        <v>45748</v>
      </c>
      <c r="D31" s="12">
        <v>324900</v>
      </c>
      <c r="E31" s="12">
        <v>324900</v>
      </c>
      <c r="F31" s="12">
        <v>157300</v>
      </c>
      <c r="G31" s="13">
        <f>F31/E31*100</f>
        <v>48.414896891351184</v>
      </c>
      <c r="H31" s="12">
        <v>325852</v>
      </c>
      <c r="I31" s="12">
        <f>E31-265852</f>
        <v>59048</v>
      </c>
      <c r="J31" s="12">
        <v>60000</v>
      </c>
      <c r="K31" s="14">
        <v>0</v>
      </c>
      <c r="L31" s="15">
        <v>0</v>
      </c>
      <c r="M31" s="16">
        <v>1</v>
      </c>
      <c r="N31" s="12" t="e">
        <f>I31/K31</f>
        <v>#DIV/0!</v>
      </c>
      <c r="O31" s="12">
        <f>I31/M31</f>
        <v>59048</v>
      </c>
      <c r="P31" s="17">
        <f>I31/M31/43560</f>
        <v>1.3555555555555556</v>
      </c>
      <c r="AP31"/>
    </row>
    <row r="32" spans="1:42" x14ac:dyDescent="0.25">
      <c r="A32" s="10" t="s">
        <v>74</v>
      </c>
      <c r="B32" s="10" t="s">
        <v>75</v>
      </c>
      <c r="C32" s="11">
        <v>45043</v>
      </c>
      <c r="D32" s="12">
        <v>46500</v>
      </c>
      <c r="E32" s="12">
        <v>46500</v>
      </c>
      <c r="F32" s="12">
        <v>25000</v>
      </c>
      <c r="G32" s="13">
        <f>F32/E32*100</f>
        <v>53.763440860215049</v>
      </c>
      <c r="H32" s="12">
        <v>61623</v>
      </c>
      <c r="I32" s="12">
        <f>E32-0</f>
        <v>46500</v>
      </c>
      <c r="J32" s="12">
        <v>60000</v>
      </c>
      <c r="K32" s="14">
        <v>0</v>
      </c>
      <c r="L32" s="15">
        <v>0</v>
      </c>
      <c r="M32" s="16">
        <v>1</v>
      </c>
      <c r="N32" s="12" t="e">
        <f>I32/K32</f>
        <v>#DIV/0!</v>
      </c>
      <c r="O32" s="12">
        <f>I32/M32</f>
        <v>46500</v>
      </c>
      <c r="P32" s="17">
        <f>I32/M32/43560</f>
        <v>1.0674931129476584</v>
      </c>
      <c r="AP32"/>
    </row>
    <row r="33" spans="1:42" x14ac:dyDescent="0.25">
      <c r="A33" s="10" t="s">
        <v>76</v>
      </c>
      <c r="B33" s="10" t="s">
        <v>77</v>
      </c>
      <c r="C33" s="11">
        <v>45062</v>
      </c>
      <c r="D33" s="12">
        <v>46500</v>
      </c>
      <c r="E33" s="12">
        <v>46500</v>
      </c>
      <c r="F33" s="12">
        <v>25000</v>
      </c>
      <c r="G33" s="13">
        <f>F33/E33*100</f>
        <v>53.763440860215049</v>
      </c>
      <c r="H33" s="12">
        <v>61720</v>
      </c>
      <c r="I33" s="12">
        <f>E33-0</f>
        <v>46500</v>
      </c>
      <c r="J33" s="12">
        <v>60000</v>
      </c>
      <c r="K33" s="14">
        <v>0</v>
      </c>
      <c r="L33" s="15">
        <v>0</v>
      </c>
      <c r="M33" s="16">
        <v>1</v>
      </c>
      <c r="N33" s="12" t="e">
        <f>I33/K33</f>
        <v>#DIV/0!</v>
      </c>
      <c r="O33" s="12">
        <f>I33/M33</f>
        <v>46500</v>
      </c>
      <c r="P33" s="17">
        <f>I33/M33/43560</f>
        <v>1.0674931129476584</v>
      </c>
      <c r="AP33"/>
    </row>
    <row r="34" spans="1:42" x14ac:dyDescent="0.25">
      <c r="A34" s="10" t="s">
        <v>78</v>
      </c>
      <c r="B34" s="10" t="s">
        <v>79</v>
      </c>
      <c r="C34" s="11">
        <v>45331</v>
      </c>
      <c r="D34" s="12">
        <v>46500</v>
      </c>
      <c r="E34" s="12">
        <v>46500</v>
      </c>
      <c r="F34" s="12">
        <v>25000</v>
      </c>
      <c r="G34" s="13">
        <f>F34/E34*100</f>
        <v>53.763440860215049</v>
      </c>
      <c r="H34" s="12">
        <v>63923</v>
      </c>
      <c r="I34" s="12">
        <f>E34-0</f>
        <v>46500</v>
      </c>
      <c r="J34" s="12">
        <v>60000</v>
      </c>
      <c r="K34" s="14">
        <v>0</v>
      </c>
      <c r="L34" s="15">
        <v>0</v>
      </c>
      <c r="M34" s="16">
        <v>1</v>
      </c>
      <c r="N34" s="12" t="e">
        <f>I34/K34</f>
        <v>#DIV/0!</v>
      </c>
      <c r="O34" s="12">
        <f>I34/M34</f>
        <v>46500</v>
      </c>
      <c r="P34" s="17">
        <f>I34/M34/43560</f>
        <v>1.0674931129476584</v>
      </c>
      <c r="AP34"/>
    </row>
    <row r="35" spans="1:42" x14ac:dyDescent="0.25">
      <c r="A35" s="10" t="s">
        <v>80</v>
      </c>
      <c r="B35" s="10" t="s">
        <v>81</v>
      </c>
      <c r="C35" s="11">
        <v>45517</v>
      </c>
      <c r="D35" s="12">
        <v>46500</v>
      </c>
      <c r="E35" s="12">
        <v>46500</v>
      </c>
      <c r="F35" s="12">
        <v>26300</v>
      </c>
      <c r="G35" s="13">
        <f>F35/E35*100</f>
        <v>56.559139784946233</v>
      </c>
      <c r="H35" s="12">
        <v>61767</v>
      </c>
      <c r="I35" s="12">
        <f>E35-0</f>
        <v>46500</v>
      </c>
      <c r="J35" s="12">
        <v>60000</v>
      </c>
      <c r="K35" s="14">
        <v>0</v>
      </c>
      <c r="L35" s="15">
        <v>0</v>
      </c>
      <c r="M35" s="16">
        <v>1</v>
      </c>
      <c r="N35" s="12" t="e">
        <f>I35/K35</f>
        <v>#DIV/0!</v>
      </c>
      <c r="O35" s="12">
        <f>I35/M35</f>
        <v>46500</v>
      </c>
      <c r="P35" s="17">
        <f>I35/M35/43560</f>
        <v>1.0674931129476584</v>
      </c>
      <c r="AP35"/>
    </row>
    <row r="36" spans="1:42" x14ac:dyDescent="0.25">
      <c r="A36" s="10" t="s">
        <v>82</v>
      </c>
      <c r="B36" s="10" t="s">
        <v>83</v>
      </c>
      <c r="C36" s="11">
        <v>45414</v>
      </c>
      <c r="D36" s="12">
        <v>52500</v>
      </c>
      <c r="E36" s="12">
        <v>52500</v>
      </c>
      <c r="F36" s="12">
        <v>26300</v>
      </c>
      <c r="G36" s="13">
        <f>F36/E36*100</f>
        <v>50.095238095238095</v>
      </c>
      <c r="H36" s="12">
        <v>61767</v>
      </c>
      <c r="I36" s="12">
        <f>E36-0</f>
        <v>52500</v>
      </c>
      <c r="J36" s="12">
        <v>60000</v>
      </c>
      <c r="K36" s="14">
        <v>0</v>
      </c>
      <c r="L36" s="15">
        <v>0</v>
      </c>
      <c r="M36" s="16">
        <v>1</v>
      </c>
      <c r="N36" s="12" t="e">
        <f>I36/K36</f>
        <v>#DIV/0!</v>
      </c>
      <c r="O36" s="12">
        <f>I36/M36</f>
        <v>52500</v>
      </c>
      <c r="P36" s="17">
        <f>I36/M36/43560</f>
        <v>1.2052341597796143</v>
      </c>
      <c r="AP36"/>
    </row>
    <row r="37" spans="1:42" x14ac:dyDescent="0.25">
      <c r="A37" s="10" t="s">
        <v>84</v>
      </c>
      <c r="B37" s="10" t="s">
        <v>85</v>
      </c>
      <c r="C37" s="11">
        <v>45475</v>
      </c>
      <c r="D37" s="12">
        <v>46500</v>
      </c>
      <c r="E37" s="12">
        <v>46500</v>
      </c>
      <c r="F37" s="12">
        <v>26300</v>
      </c>
      <c r="G37" s="13">
        <f>F37/E37*100</f>
        <v>56.559139784946233</v>
      </c>
      <c r="H37" s="12">
        <v>60000</v>
      </c>
      <c r="I37" s="12">
        <f>E37-0</f>
        <v>46500</v>
      </c>
      <c r="J37" s="12">
        <v>60000</v>
      </c>
      <c r="K37" s="14">
        <v>0</v>
      </c>
      <c r="L37" s="15">
        <v>0</v>
      </c>
      <c r="M37" s="16">
        <v>1</v>
      </c>
      <c r="N37" s="12" t="e">
        <f>I37/K37</f>
        <v>#DIV/0!</v>
      </c>
      <c r="O37" s="12">
        <f>I37/M37</f>
        <v>46500</v>
      </c>
      <c r="P37" s="17">
        <f>I37/M37/43560</f>
        <v>1.0674931129476584</v>
      </c>
      <c r="AP37"/>
    </row>
    <row r="38" spans="1:42" x14ac:dyDescent="0.25">
      <c r="A38" s="10" t="s">
        <v>86</v>
      </c>
      <c r="B38" s="10" t="s">
        <v>87</v>
      </c>
      <c r="C38" s="11">
        <v>45475</v>
      </c>
      <c r="D38" s="12">
        <v>52500</v>
      </c>
      <c r="E38" s="12">
        <v>52500</v>
      </c>
      <c r="F38" s="12">
        <v>26300</v>
      </c>
      <c r="G38" s="13">
        <f>F38/E38*100</f>
        <v>50.095238095238095</v>
      </c>
      <c r="H38" s="12">
        <v>60000</v>
      </c>
      <c r="I38" s="12">
        <f>E38-0</f>
        <v>52500</v>
      </c>
      <c r="J38" s="12">
        <v>60000</v>
      </c>
      <c r="K38" s="14">
        <v>0</v>
      </c>
      <c r="L38" s="15">
        <v>0</v>
      </c>
      <c r="M38" s="16">
        <v>1</v>
      </c>
      <c r="N38" s="12" t="e">
        <f>I38/K38</f>
        <v>#DIV/0!</v>
      </c>
      <c r="O38" s="12">
        <f>I38/M38</f>
        <v>52500</v>
      </c>
      <c r="P38" s="17">
        <f>I38/M38/43560</f>
        <v>1.2052341597796143</v>
      </c>
      <c r="AP38"/>
    </row>
    <row r="39" spans="1:42" x14ac:dyDescent="0.25">
      <c r="A39" s="10" t="s">
        <v>88</v>
      </c>
      <c r="B39" s="10" t="s">
        <v>89</v>
      </c>
      <c r="C39" s="11">
        <v>45525</v>
      </c>
      <c r="D39" s="12">
        <v>46500</v>
      </c>
      <c r="E39" s="12">
        <v>46500</v>
      </c>
      <c r="F39" s="12">
        <v>26300</v>
      </c>
      <c r="G39" s="13">
        <f>F39/E39*100</f>
        <v>56.559139784946233</v>
      </c>
      <c r="H39" s="12">
        <v>60000</v>
      </c>
      <c r="I39" s="12">
        <f>E39-0</f>
        <v>46500</v>
      </c>
      <c r="J39" s="12">
        <v>60000</v>
      </c>
      <c r="K39" s="14">
        <v>0</v>
      </c>
      <c r="L39" s="15">
        <v>0</v>
      </c>
      <c r="M39" s="16">
        <v>1</v>
      </c>
      <c r="N39" s="12" t="e">
        <f>I39/K39</f>
        <v>#DIV/0!</v>
      </c>
      <c r="O39" s="12">
        <f>I39/M39</f>
        <v>46500</v>
      </c>
      <c r="P39" s="17">
        <f>I39/M39/43560</f>
        <v>1.0674931129476584</v>
      </c>
      <c r="AP39"/>
    </row>
    <row r="40" spans="1:42" x14ac:dyDescent="0.25">
      <c r="A40" s="10" t="s">
        <v>90</v>
      </c>
      <c r="B40" s="10" t="s">
        <v>91</v>
      </c>
      <c r="C40" s="11">
        <v>45030</v>
      </c>
      <c r="D40" s="12">
        <v>46500</v>
      </c>
      <c r="E40" s="12">
        <v>46500</v>
      </c>
      <c r="F40" s="12">
        <v>25000</v>
      </c>
      <c r="G40" s="13">
        <f>F40/E40*100</f>
        <v>53.763440860215049</v>
      </c>
      <c r="H40" s="12">
        <v>61667</v>
      </c>
      <c r="I40" s="12">
        <f>E40-0</f>
        <v>46500</v>
      </c>
      <c r="J40" s="12">
        <v>60000</v>
      </c>
      <c r="K40" s="14">
        <v>0</v>
      </c>
      <c r="L40" s="15">
        <v>0</v>
      </c>
      <c r="M40" s="16">
        <v>1</v>
      </c>
      <c r="N40" s="12" t="e">
        <f>I40/K40</f>
        <v>#DIV/0!</v>
      </c>
      <c r="O40" s="12">
        <f>I40/M40</f>
        <v>46500</v>
      </c>
      <c r="P40" s="17">
        <f>I40/M40/43560</f>
        <v>1.0674931129476584</v>
      </c>
      <c r="AP40"/>
    </row>
    <row r="41" spans="1:42" x14ac:dyDescent="0.25">
      <c r="A41" s="10" t="s">
        <v>92</v>
      </c>
      <c r="B41" s="10" t="s">
        <v>93</v>
      </c>
      <c r="C41" s="11">
        <v>45194</v>
      </c>
      <c r="D41" s="12">
        <v>52500</v>
      </c>
      <c r="E41" s="12">
        <v>52500</v>
      </c>
      <c r="F41" s="12">
        <v>25000</v>
      </c>
      <c r="G41" s="13">
        <f>F41/E41*100</f>
        <v>47.619047619047613</v>
      </c>
      <c r="H41" s="12">
        <v>62217</v>
      </c>
      <c r="I41" s="12">
        <f>E41-0</f>
        <v>52500</v>
      </c>
      <c r="J41" s="12">
        <v>60000</v>
      </c>
      <c r="K41" s="14">
        <v>0</v>
      </c>
      <c r="L41" s="15">
        <v>0</v>
      </c>
      <c r="M41" s="16">
        <v>1</v>
      </c>
      <c r="N41" s="12" t="e">
        <f>I41/K41</f>
        <v>#DIV/0!</v>
      </c>
      <c r="O41" s="12">
        <f>I41/M41</f>
        <v>52500</v>
      </c>
      <c r="P41" s="17">
        <f>I41/M41/43560</f>
        <v>1.2052341597796143</v>
      </c>
      <c r="AP41"/>
    </row>
    <row r="42" spans="1:42" x14ac:dyDescent="0.25">
      <c r="A42" s="10" t="s">
        <v>94</v>
      </c>
      <c r="B42" s="10" t="s">
        <v>95</v>
      </c>
      <c r="C42" s="11">
        <v>45181</v>
      </c>
      <c r="D42" s="12">
        <v>52500</v>
      </c>
      <c r="E42" s="12">
        <v>52500</v>
      </c>
      <c r="F42" s="12">
        <v>25000</v>
      </c>
      <c r="G42" s="13">
        <f>F42/E42*100</f>
        <v>47.619047619047613</v>
      </c>
      <c r="H42" s="12">
        <v>62360</v>
      </c>
      <c r="I42" s="12">
        <f>E42-0</f>
        <v>52500</v>
      </c>
      <c r="J42" s="12">
        <v>60000</v>
      </c>
      <c r="K42" s="14">
        <v>0</v>
      </c>
      <c r="L42" s="15">
        <v>0</v>
      </c>
      <c r="M42" s="16">
        <v>1</v>
      </c>
      <c r="N42" s="12" t="e">
        <f>I42/K42</f>
        <v>#DIV/0!</v>
      </c>
      <c r="O42" s="12">
        <f>I42/M42</f>
        <v>52500</v>
      </c>
      <c r="P42" s="17">
        <f>I42/M42/43560</f>
        <v>1.2052341597796143</v>
      </c>
      <c r="AP42"/>
    </row>
    <row r="43" spans="1:42" ht="15.75" thickBot="1" x14ac:dyDescent="0.3">
      <c r="A43" s="10" t="s">
        <v>96</v>
      </c>
      <c r="B43" s="10" t="s">
        <v>97</v>
      </c>
      <c r="C43" s="11">
        <v>45331</v>
      </c>
      <c r="D43" s="12">
        <v>46500</v>
      </c>
      <c r="E43" s="12">
        <v>46500</v>
      </c>
      <c r="F43" s="12">
        <v>25000</v>
      </c>
      <c r="G43" s="13">
        <f>F43/E43*100</f>
        <v>53.763440860215049</v>
      </c>
      <c r="H43" s="12">
        <v>62220</v>
      </c>
      <c r="I43" s="12">
        <f>E43-0</f>
        <v>46500</v>
      </c>
      <c r="J43" s="12">
        <v>60000</v>
      </c>
      <c r="K43" s="14">
        <v>0</v>
      </c>
      <c r="L43" s="15">
        <v>0</v>
      </c>
      <c r="M43" s="16">
        <v>1</v>
      </c>
      <c r="N43" s="12" t="e">
        <f>I43/K43</f>
        <v>#DIV/0!</v>
      </c>
      <c r="O43" s="12">
        <f>I43/M43</f>
        <v>46500</v>
      </c>
      <c r="P43" s="17">
        <f>I43/M43/43560</f>
        <v>1.0674931129476584</v>
      </c>
      <c r="AP43"/>
    </row>
    <row r="44" spans="1:42" ht="15.75" thickTop="1" x14ac:dyDescent="0.25">
      <c r="A44" s="18"/>
      <c r="B44" s="18"/>
      <c r="C44" s="19" t="s">
        <v>98</v>
      </c>
      <c r="D44" s="20">
        <f>+SUM(D2:D43)</f>
        <v>11626500</v>
      </c>
      <c r="E44" s="20">
        <f>+SUM(E2:E43)</f>
        <v>11626500</v>
      </c>
      <c r="F44" s="20">
        <f>+SUM(F2:F43)</f>
        <v>4770900</v>
      </c>
      <c r="G44" s="21"/>
      <c r="H44" s="20">
        <f>+SUM(H2:H43)</f>
        <v>11921510</v>
      </c>
      <c r="I44" s="20">
        <f>+SUM(I2:I43)</f>
        <v>2244254</v>
      </c>
      <c r="J44" s="20">
        <f>+SUM(J2:J43)</f>
        <v>2520000</v>
      </c>
      <c r="K44" s="22">
        <f>+SUM(K2:K43)</f>
        <v>0</v>
      </c>
      <c r="L44" s="23"/>
      <c r="M44" s="24">
        <f>+SUM(M2:M43)</f>
        <v>42</v>
      </c>
      <c r="N44" s="20"/>
      <c r="O44" s="20"/>
      <c r="P44" s="25"/>
      <c r="AP44"/>
    </row>
    <row r="45" spans="1:42" x14ac:dyDescent="0.25">
      <c r="A45" s="26"/>
      <c r="B45" s="26"/>
      <c r="C45" s="27"/>
      <c r="D45" s="28"/>
      <c r="E45" s="28"/>
      <c r="F45" s="28" t="s">
        <v>99</v>
      </c>
      <c r="G45" s="29">
        <f>F44/E44*100</f>
        <v>41.034705199329117</v>
      </c>
      <c r="H45" s="28" t="s">
        <v>100</v>
      </c>
      <c r="I45" s="30"/>
      <c r="J45" s="31"/>
      <c r="K45" s="32" t="s">
        <v>100</v>
      </c>
      <c r="L45" s="32"/>
      <c r="M45" s="28"/>
      <c r="N45" s="28" t="s">
        <v>100</v>
      </c>
      <c r="O45" s="33"/>
      <c r="P45" s="32"/>
      <c r="AP45"/>
    </row>
    <row r="46" spans="1:42" x14ac:dyDescent="0.25">
      <c r="A46" s="34"/>
      <c r="B46" s="34"/>
      <c r="C46" s="35"/>
      <c r="D46" s="36"/>
      <c r="E46" s="36"/>
      <c r="F46" s="36" t="s">
        <v>101</v>
      </c>
      <c r="G46" s="37">
        <f>STDEV(G2:G43)</f>
        <v>7.6004706230021855</v>
      </c>
      <c r="H46" s="36" t="s">
        <v>102</v>
      </c>
      <c r="I46" s="38" t="e">
        <f>I44/K44</f>
        <v>#DIV/0!</v>
      </c>
      <c r="J46" s="39"/>
      <c r="K46" s="40" t="s">
        <v>103</v>
      </c>
      <c r="L46" s="40">
        <f>I44/M44</f>
        <v>53434.619047619046</v>
      </c>
      <c r="M46" s="36"/>
      <c r="N46" s="36" t="s">
        <v>104</v>
      </c>
      <c r="O46" s="41">
        <f>I44/M44/43560</f>
        <v>1.2266900607809699</v>
      </c>
      <c r="P46" s="40"/>
      <c r="AP46"/>
    </row>
    <row r="49" spans="7:7" x14ac:dyDescent="0.25">
      <c r="G49" s="13" t="s">
        <v>105</v>
      </c>
    </row>
    <row r="50" spans="7:7" x14ac:dyDescent="0.25">
      <c r="G50" s="13" t="s">
        <v>106</v>
      </c>
    </row>
  </sheetData>
  <conditionalFormatting sqref="A2:P4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TOWNSQUARE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CD20-4E28-43B1-A999-ED1DB98F29F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2025-12-15T20:27:00Z</dcterms:created>
  <dcterms:modified xsi:type="dcterms:W3CDTF">2025-12-15T20:31:01Z</dcterms:modified>
</cp:coreProperties>
</file>