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404C17CA-F018-4FEE-8534-8741D72658EA}" xr6:coauthVersionLast="47" xr6:coauthVersionMax="47" xr10:uidLastSave="{00000000-0000-0000-0000-000000000000}"/>
  <bookViews>
    <workbookView xWindow="25080" yWindow="-120" windowWidth="25440" windowHeight="15270" xr2:uid="{E2197B31-712F-44FA-A4C8-1B539CF1EA3E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/>
  <c r="N2" i="2"/>
  <c r="G3" i="2"/>
  <c r="J3" i="2"/>
  <c r="L3" i="2"/>
  <c r="N3" i="2"/>
  <c r="G4" i="2"/>
  <c r="J4" i="2"/>
  <c r="L4" i="2"/>
  <c r="N4" i="2"/>
  <c r="G5" i="2"/>
  <c r="J5" i="2"/>
  <c r="L5" i="2"/>
  <c r="N5" i="2"/>
  <c r="G6" i="2"/>
  <c r="J6" i="2"/>
  <c r="N6" i="2" s="1"/>
  <c r="G7" i="2"/>
  <c r="J7" i="2"/>
  <c r="L7" i="2" s="1"/>
  <c r="G8" i="2"/>
  <c r="J8" i="2"/>
  <c r="L8" i="2" s="1"/>
  <c r="N8" i="2"/>
  <c r="D9" i="2"/>
  <c r="E9" i="2"/>
  <c r="F9" i="2"/>
  <c r="H9" i="2"/>
  <c r="K9" i="2"/>
  <c r="N7" i="2" l="1"/>
  <c r="L6" i="2"/>
  <c r="I11" i="2" s="1"/>
  <c r="G10" i="2"/>
  <c r="G11" i="2"/>
  <c r="N9" i="2"/>
  <c r="J9" i="2"/>
  <c r="I10" i="2" s="1"/>
  <c r="O2" i="2" l="1"/>
  <c r="O5" i="2"/>
  <c r="O4" i="2"/>
  <c r="O3" i="2"/>
  <c r="O8" i="2"/>
  <c r="O6" i="2"/>
  <c r="O9" i="2"/>
  <c r="O7" i="2"/>
  <c r="L10" i="2"/>
  <c r="L11" i="2" l="1"/>
  <c r="N11" i="2" s="1"/>
</calcChain>
</file>

<file path=xl/sharedStrings.xml><?xml version="1.0" encoding="utf-8"?>
<sst xmlns="http://schemas.openxmlformats.org/spreadsheetml/2006/main" count="40" uniqueCount="38">
  <si>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</si>
  <si>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</si>
  <si>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</si>
  <si>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</si>
  <si>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</si>
  <si>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</si>
  <si>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</si>
  <si>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</si>
  <si>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</si>
  <si>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</si>
  <si>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</si>
  <si>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</si>
  <si>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</si>
  <si>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</si>
  <si>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</si>
  <si>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Land Value</t>
  </si>
  <si>
    <t>41-11-32-398-019</t>
  </si>
  <si>
    <t>5818 ANALISE LN NE</t>
  </si>
  <si>
    <t>41-11-32-398-020</t>
  </si>
  <si>
    <t>5806 ANALISE LN NE</t>
  </si>
  <si>
    <t>41-11-32-398-029</t>
  </si>
  <si>
    <t>5981 ANALISE LN NE</t>
  </si>
  <si>
    <t>41-11-32-398-039</t>
  </si>
  <si>
    <t>5789 ANALISE LN NE</t>
  </si>
  <si>
    <t>41-11-32-398-040</t>
  </si>
  <si>
    <t>5781 ANALISE LN NE</t>
  </si>
  <si>
    <t>41-11-32-398-070</t>
  </si>
  <si>
    <t>5933 ANALISE LN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</si>
  <si>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</si>
  <si>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</si>
  <si>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</si>
  <si>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</si>
  <si>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</si>
  <si>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</si>
  <si>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</si>
  <si>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</si>
  <si>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1.15</t>
  </si>
  <si>
    <t>2026 USE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</si>
</sst>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B98E8-59A3-4BF4-BE8A-EC11316F2B41}">
  <dimension ref="A1:BG14"/>
  <sheetViews>
    <sheetView tabSelected="1" workbookViewId="0">
      <selection activeCell="F15" sqref="F15"/>
    </sheetView>
  </sheetViews>
  <sheetFormatPr defaultRowHeight="15" x14ac:dyDescent="0.25"/>
  <cols>
    <col min="1" max="1" width="13.140625" style="10" bestFit="1" customWidth="1"/>
    <col min="2" max="2" width="16.85546875" style="10" customWidth="1"/>
    <col min="3" max="3" width="7.28515625" style="11" bestFit="1" customWidth="1"/>
    <col min="4" max="5" width="9.140625" style="12" bestFit="1" customWidth="1"/>
    <col min="6" max="6" width="11" style="12" bestFit="1" customWidth="1"/>
    <col min="7" max="7" width="9.7109375" style="13" bestFit="1" customWidth="1"/>
    <col min="8" max="8" width="10.28515625" style="12" bestFit="1" customWidth="1"/>
    <col min="9" max="9" width="8.5703125" style="12" bestFit="1" customWidth="1"/>
    <col min="10" max="10" width="10.28515625" style="12" bestFit="1" customWidth="1"/>
    <col min="11" max="11" width="10" style="12" bestFit="1" customWidth="1"/>
    <col min="12" max="12" width="8" style="14" customWidth="1"/>
    <col min="13" max="13" width="7.7109375" style="15" bestFit="1" customWidth="1"/>
    <col min="14" max="14" width="12.140625" style="16" bestFit="1" customWidth="1"/>
    <col min="15" max="15" width="14.28515625" style="17" bestFit="1" customWidth="1"/>
    <col min="16" max="16" width="8.140625" style="12" bestFit="1" customWidth="1"/>
    <col min="17" max="17" width="8.85546875" bestFit="1" customWidth="1"/>
    <col min="18" max="18" width="8" bestFit="1" customWidth="1"/>
    <col min="19" max="19" width="14.85546875" bestFit="1" customWidth="1"/>
    <col min="20" max="20" width="8" bestFit="1" customWidth="1"/>
    <col min="21" max="21" width="10.7109375" bestFit="1" customWidth="1"/>
    <col min="22" max="22" width="10.42578125" bestFit="1" customWidth="1"/>
    <col min="23" max="23" width="14.28515625" bestFit="1" customWidth="1"/>
    <col min="24" max="24" width="5.5703125" bestFit="1" customWidth="1"/>
    <col min="25" max="25" width="9.85546875" bestFit="1" customWidth="1"/>
    <col min="26" max="26" width="5.140625" bestFit="1" customWidth="1"/>
    <col min="27" max="27" width="15.42578125" bestFit="1" customWidth="1"/>
    <col min="28" max="28" width="12.7109375" bestFit="1" customWidth="1"/>
    <col min="29" max="29" width="11.140625" bestFit="1" customWidth="1"/>
    <col min="30" max="30" width="8.28515625" bestFit="1" customWidth="1"/>
    <col min="31" max="31" width="12.42578125" bestFit="1" customWidth="1"/>
    <col min="32" max="32" width="15.85546875" bestFit="1" customWidth="1"/>
    <col min="33" max="33" width="15.7109375" bestFit="1" customWidth="1"/>
    <col min="34" max="34" width="12.85546875" bestFit="1" customWidth="1"/>
  </cols>
  <sheetData>
    <row r="1" spans="1:59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P1" s="4" t="s">
        <v>15</v>
      </c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x14ac:dyDescent="0.25">
      <c r="A2" s="10" t="s">
        <v>16</v>
      </c>
      <c r="B2" s="10" t="s">
        <v>17</v>
      </c>
      <c r="C2" s="11">
        <v>45089</v>
      </c>
      <c r="D2" s="12">
        <v>804000</v>
      </c>
      <c r="E2" s="12">
        <v>804000</v>
      </c>
      <c r="F2" s="12">
        <v>293600</v>
      </c>
      <c r="G2" s="13">
        <f>F2/E2*100</f>
        <v>36.517412935323385</v>
      </c>
      <c r="H2" s="12">
        <v>968014</v>
      </c>
      <c r="I2" s="12">
        <v>242980</v>
      </c>
      <c r="J2" s="12">
        <f>E2-I2</f>
        <v>561020</v>
      </c>
      <c r="K2" s="12">
        <v>630464.375</v>
      </c>
      <c r="L2" s="14">
        <f>J2/K2</f>
        <v>0.88985202375629868</v>
      </c>
      <c r="M2" s="15">
        <v>2957</v>
      </c>
      <c r="N2" s="16">
        <f>J2/M2</f>
        <v>189.72607372336827</v>
      </c>
      <c r="O2" s="17">
        <f>ABS(I11-L2)*100</f>
        <v>30.791242197364188</v>
      </c>
      <c r="P2" s="12">
        <v>187705</v>
      </c>
      <c r="AX2" s="1"/>
      <c r="AZ2" s="1"/>
    </row>
    <row r="3" spans="1:59" x14ac:dyDescent="0.25">
      <c r="A3" s="10" t="s">
        <v>18</v>
      </c>
      <c r="B3" s="10" t="s">
        <v>19</v>
      </c>
      <c r="C3" s="11">
        <v>45805</v>
      </c>
      <c r="D3" s="12">
        <v>1320000</v>
      </c>
      <c r="E3" s="12">
        <v>1320000</v>
      </c>
      <c r="F3" s="12">
        <v>522700</v>
      </c>
      <c r="G3" s="13">
        <f>F3/E3*100</f>
        <v>39.598484848484851</v>
      </c>
      <c r="H3" s="12">
        <v>1100125</v>
      </c>
      <c r="I3" s="12">
        <v>192376</v>
      </c>
      <c r="J3" s="12">
        <f>E3-I3</f>
        <v>1127624</v>
      </c>
      <c r="K3" s="12">
        <v>789346.9375</v>
      </c>
      <c r="L3" s="14">
        <f>J3/K3</f>
        <v>1.4285530815782763</v>
      </c>
      <c r="M3" s="15">
        <v>3058</v>
      </c>
      <c r="N3" s="16">
        <f>J3/M3</f>
        <v>368.74558534990189</v>
      </c>
      <c r="O3" s="17">
        <f>ABS(I11-L3)*100</f>
        <v>23.078863584833577</v>
      </c>
      <c r="P3" s="12">
        <v>183796</v>
      </c>
    </row>
    <row r="4" spans="1:59" x14ac:dyDescent="0.25">
      <c r="A4" s="10" t="s">
        <v>18</v>
      </c>
      <c r="B4" s="10" t="s">
        <v>19</v>
      </c>
      <c r="C4" s="11">
        <v>45454</v>
      </c>
      <c r="D4" s="12">
        <v>997000</v>
      </c>
      <c r="E4" s="12">
        <v>997000</v>
      </c>
      <c r="F4" s="12">
        <v>474300</v>
      </c>
      <c r="G4" s="13">
        <f>F4/E4*100</f>
        <v>47.572718154463388</v>
      </c>
      <c r="H4" s="12">
        <v>1100125</v>
      </c>
      <c r="I4" s="12">
        <v>192376</v>
      </c>
      <c r="J4" s="12">
        <f>E4-I4</f>
        <v>804624</v>
      </c>
      <c r="K4" s="12">
        <v>789346.9375</v>
      </c>
      <c r="L4" s="14">
        <f>J4/K4</f>
        <v>1.019354053045908</v>
      </c>
      <c r="M4" s="15">
        <v>3058</v>
      </c>
      <c r="N4" s="16">
        <f>J4/M4</f>
        <v>263.1209941137999</v>
      </c>
      <c r="O4" s="17">
        <f>ABS(I11-L4)*100</f>
        <v>17.841039268403257</v>
      </c>
      <c r="P4" s="12">
        <v>183796</v>
      </c>
    </row>
    <row r="5" spans="1:59" x14ac:dyDescent="0.25">
      <c r="A5" s="10" t="s">
        <v>20</v>
      </c>
      <c r="B5" s="10" t="s">
        <v>21</v>
      </c>
      <c r="C5" s="11">
        <v>45750</v>
      </c>
      <c r="D5" s="12">
        <v>1240000</v>
      </c>
      <c r="E5" s="12">
        <v>1240000</v>
      </c>
      <c r="F5" s="12">
        <v>514800</v>
      </c>
      <c r="G5" s="13">
        <f>F5/E5*100</f>
        <v>41.516129032258064</v>
      </c>
      <c r="H5" s="12">
        <v>1085984</v>
      </c>
      <c r="I5" s="12">
        <v>213013</v>
      </c>
      <c r="J5" s="12">
        <f>E5-I5</f>
        <v>1026987</v>
      </c>
      <c r="K5" s="12">
        <v>759105.1875</v>
      </c>
      <c r="L5" s="14">
        <f>J5/K5</f>
        <v>1.352891558259836</v>
      </c>
      <c r="M5" s="15">
        <v>2680</v>
      </c>
      <c r="N5" s="16">
        <f>J5/M5</f>
        <v>383.20410447761196</v>
      </c>
      <c r="O5" s="17">
        <f>ABS(I11-L5)*100</f>
        <v>15.512711252989542</v>
      </c>
      <c r="P5" s="12">
        <v>205203</v>
      </c>
    </row>
    <row r="6" spans="1:59" x14ac:dyDescent="0.25">
      <c r="A6" s="10" t="s">
        <v>22</v>
      </c>
      <c r="B6" s="10" t="s">
        <v>23</v>
      </c>
      <c r="C6" s="11">
        <v>45471</v>
      </c>
      <c r="D6" s="12">
        <v>1025000</v>
      </c>
      <c r="E6" s="12">
        <v>1025000</v>
      </c>
      <c r="F6" s="12">
        <v>399400</v>
      </c>
      <c r="G6" s="13">
        <f>F6/E6*100</f>
        <v>38.965853658536588</v>
      </c>
      <c r="H6" s="12">
        <v>929152</v>
      </c>
      <c r="I6" s="12">
        <v>167675</v>
      </c>
      <c r="J6" s="12">
        <f>E6-I6</f>
        <v>857325</v>
      </c>
      <c r="K6" s="12">
        <v>662153.9375</v>
      </c>
      <c r="L6" s="14">
        <f>J6/K6</f>
        <v>1.294751796292082</v>
      </c>
      <c r="M6" s="15">
        <v>2496</v>
      </c>
      <c r="N6" s="16">
        <f>J6/M6</f>
        <v>343.47956730769232</v>
      </c>
      <c r="O6" s="17">
        <f>ABS(I11-L6)*100</f>
        <v>9.6987350562141472</v>
      </c>
      <c r="P6" s="12">
        <v>160853</v>
      </c>
    </row>
    <row r="7" spans="1:59" x14ac:dyDescent="0.25">
      <c r="A7" s="10" t="s">
        <v>24</v>
      </c>
      <c r="B7" s="10" t="s">
        <v>25</v>
      </c>
      <c r="C7" s="11">
        <v>45398</v>
      </c>
      <c r="D7" s="12">
        <v>1149900</v>
      </c>
      <c r="E7" s="12">
        <v>1149900</v>
      </c>
      <c r="F7" s="12">
        <v>486000</v>
      </c>
      <c r="G7" s="13">
        <f>F7/E7*100</f>
        <v>42.264544743021133</v>
      </c>
      <c r="H7" s="12">
        <v>1165098</v>
      </c>
      <c r="I7" s="12">
        <v>207793</v>
      </c>
      <c r="J7" s="12">
        <f>E7-I7</f>
        <v>942107</v>
      </c>
      <c r="K7" s="12">
        <v>832439.125</v>
      </c>
      <c r="L7" s="14">
        <f>J7/K7</f>
        <v>1.1317428166293841</v>
      </c>
      <c r="M7" s="15">
        <v>3038</v>
      </c>
      <c r="N7" s="16">
        <f>J7/M7</f>
        <v>310.10763660302831</v>
      </c>
      <c r="O7" s="17">
        <f>ABS(I11-L7)*100</f>
        <v>6.6021629100556423</v>
      </c>
      <c r="P7" s="12">
        <v>163171</v>
      </c>
    </row>
    <row r="8" spans="1:59" ht="15.75" thickBot="1" x14ac:dyDescent="0.3">
      <c r="A8" s="10" t="s">
        <v>26</v>
      </c>
      <c r="B8" s="10" t="s">
        <v>27</v>
      </c>
      <c r="C8" s="11">
        <v>45489</v>
      </c>
      <c r="D8" s="12">
        <v>944000</v>
      </c>
      <c r="E8" s="12">
        <v>944000</v>
      </c>
      <c r="F8" s="12">
        <v>331900</v>
      </c>
      <c r="G8" s="13">
        <f>F8/E8*100</f>
        <v>35.158898305084747</v>
      </c>
      <c r="H8" s="12">
        <v>872574</v>
      </c>
      <c r="I8" s="12">
        <v>171756</v>
      </c>
      <c r="J8" s="12">
        <f>E8-I8</f>
        <v>772244</v>
      </c>
      <c r="K8" s="12">
        <v>609406.9375</v>
      </c>
      <c r="L8" s="14">
        <f>J8/K8</f>
        <v>1.267205790547798</v>
      </c>
      <c r="M8" s="15">
        <v>2190</v>
      </c>
      <c r="N8" s="16">
        <f>J8/M8</f>
        <v>352.62283105022829</v>
      </c>
      <c r="O8" s="17">
        <f>ABS(I11-L8)*100</f>
        <v>6.9441344817857464</v>
      </c>
      <c r="P8" s="12">
        <v>164675</v>
      </c>
    </row>
    <row r="9" spans="1:59" ht="15.75" thickTop="1" x14ac:dyDescent="0.25">
      <c r="A9" s="18"/>
      <c r="B9" s="18"/>
      <c r="C9" s="19" t="s">
        <v>28</v>
      </c>
      <c r="D9" s="20">
        <f>+SUM(D2:D8)</f>
        <v>7479900</v>
      </c>
      <c r="E9" s="20">
        <f>+SUM(E2:E8)</f>
        <v>7479900</v>
      </c>
      <c r="F9" s="20">
        <f>+SUM(F2:F8)</f>
        <v>3022700</v>
      </c>
      <c r="G9" s="21"/>
      <c r="H9" s="20">
        <f>+SUM(H2:H8)</f>
        <v>7221072</v>
      </c>
      <c r="I9" s="20"/>
      <c r="J9" s="20">
        <f>+SUM(J2:J8)</f>
        <v>6091931</v>
      </c>
      <c r="K9" s="20">
        <f>+SUM(K2:K8)</f>
        <v>5072263.4375</v>
      </c>
      <c r="L9" s="22"/>
      <c r="M9" s="23"/>
      <c r="N9" s="24">
        <f>AVERAGE(N2:N8)</f>
        <v>315.85811323223299</v>
      </c>
      <c r="O9" s="25">
        <f>ABS(I11-I10)*100</f>
        <v>0.32636702313570964</v>
      </c>
      <c r="P9" s="20"/>
    </row>
    <row r="10" spans="1:59" x14ac:dyDescent="0.25">
      <c r="A10" s="26"/>
      <c r="B10" s="26"/>
      <c r="C10" s="27"/>
      <c r="D10" s="28"/>
      <c r="E10" s="28"/>
      <c r="F10" s="28" t="s">
        <v>29</v>
      </c>
      <c r="G10" s="29">
        <f>F9/E9*100</f>
        <v>40.410968061070335</v>
      </c>
      <c r="H10" s="28" t="s">
        <v>30</v>
      </c>
      <c r="I10" s="30">
        <f>J9/K9</f>
        <v>1.2010281159612977</v>
      </c>
      <c r="J10" s="31"/>
      <c r="K10" s="32" t="s">
        <v>31</v>
      </c>
      <c r="L10" s="33">
        <f>STDEV(L2:L8)</f>
        <v>0.19259441206423439</v>
      </c>
      <c r="M10" s="34"/>
      <c r="N10" s="26"/>
      <c r="O10" s="28"/>
      <c r="P10" s="26"/>
    </row>
    <row r="11" spans="1:59" x14ac:dyDescent="0.25">
      <c r="A11" s="35"/>
      <c r="B11" s="35"/>
      <c r="C11" s="36"/>
      <c r="D11" s="37"/>
      <c r="E11" s="37"/>
      <c r="F11" s="37" t="s">
        <v>32</v>
      </c>
      <c r="G11" s="38">
        <f>STDEV(G2:G8)</f>
        <v>4.1070107983363986</v>
      </c>
      <c r="H11" s="37" t="s">
        <v>33</v>
      </c>
      <c r="I11" s="39">
        <f>AVERAGE(L2:L8)</f>
        <v>1.1977644457299406</v>
      </c>
      <c r="J11" s="40"/>
      <c r="K11" s="41" t="s">
        <v>34</v>
      </c>
      <c r="L11" s="42">
        <f>AVERAGE(O2:O8)</f>
        <v>15.781269821663731</v>
      </c>
      <c r="M11" s="43" t="s">
        <v>35</v>
      </c>
      <c r="N11" s="35">
        <f>+(L11/I11)</f>
        <v>13.175603832560185</v>
      </c>
      <c r="O11" s="37"/>
      <c r="P11" s="35"/>
    </row>
    <row r="13" spans="1:59" x14ac:dyDescent="0.25">
      <c r="F13" s="12" t="s">
        <v>36</v>
      </c>
    </row>
    <row r="14" spans="1:59" x14ac:dyDescent="0.25">
      <c r="F14" s="12" t="s">
        <v>37</v>
      </c>
    </row>
  </sheetData>
  <conditionalFormatting sqref="A2:P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VERBENA ECF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52B75-5C01-487A-AECE-7307D08A506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2025-12-23T14:39:27Z</dcterms:created>
  <dcterms:modified xsi:type="dcterms:W3CDTF">2025-12-23T14:42:11Z</dcterms:modified>
</cp:coreProperties>
</file>