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428E3AF2-37AD-4611-9D1A-435DBF268E63}" xr6:coauthVersionLast="47" xr6:coauthVersionMax="47" xr10:uidLastSave="{00000000-0000-0000-0000-000000000000}"/>
  <bookViews>
    <workbookView xWindow="25080" yWindow="-120" windowWidth="25440" windowHeight="15270" xr2:uid="{40B23A32-FCAF-4AA8-B8ED-C0D37024AE67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G2" i="2"/>
  <c r="I2" i="2"/>
  <c r="O2" i="2"/>
  <c r="P2" i="2"/>
  <c r="Q2" i="2"/>
  <c r="G3" i="2"/>
  <c r="I3" i="2"/>
  <c r="O3" i="2"/>
  <c r="P3" i="2"/>
  <c r="Q3" i="2"/>
  <c r="G4" i="2"/>
  <c r="I4" i="2"/>
  <c r="I29" i="2" s="1"/>
  <c r="K31" i="2" s="1"/>
  <c r="O4" i="2"/>
  <c r="P4" i="2"/>
  <c r="Q4" i="2"/>
  <c r="G5" i="2"/>
  <c r="I5" i="2"/>
  <c r="Q5" i="2" s="1"/>
  <c r="O5" i="2"/>
  <c r="P5" i="2"/>
  <c r="G6" i="2"/>
  <c r="I6" i="2"/>
  <c r="O6" i="2"/>
  <c r="P6" i="2"/>
  <c r="Q6" i="2"/>
  <c r="G7" i="2"/>
  <c r="I7" i="2"/>
  <c r="O7" i="2"/>
  <c r="P7" i="2"/>
  <c r="Q7" i="2"/>
  <c r="G8" i="2"/>
  <c r="I8" i="2"/>
  <c r="O8" i="2"/>
  <c r="P8" i="2"/>
  <c r="Q8" i="2"/>
  <c r="G9" i="2"/>
  <c r="I9" i="2"/>
  <c r="Q9" i="2" s="1"/>
  <c r="O9" i="2"/>
  <c r="P9" i="2"/>
  <c r="G10" i="2"/>
  <c r="I10" i="2"/>
  <c r="O10" i="2"/>
  <c r="P10" i="2"/>
  <c r="Q10" i="2"/>
  <c r="G11" i="2"/>
  <c r="I11" i="2"/>
  <c r="O11" i="2"/>
  <c r="P11" i="2"/>
  <c r="Q11" i="2"/>
  <c r="G12" i="2"/>
  <c r="I12" i="2"/>
  <c r="O12" i="2"/>
  <c r="P12" i="2"/>
  <c r="Q12" i="2"/>
  <c r="G13" i="2"/>
  <c r="I13" i="2"/>
  <c r="Q13" i="2" s="1"/>
  <c r="O13" i="2"/>
  <c r="P13" i="2"/>
  <c r="G14" i="2"/>
  <c r="I14" i="2"/>
  <c r="O14" i="2"/>
  <c r="P14" i="2"/>
  <c r="Q14" i="2"/>
  <c r="G15" i="2"/>
  <c r="I15" i="2"/>
  <c r="O15" i="2"/>
  <c r="P15" i="2"/>
  <c r="Q15" i="2"/>
  <c r="G16" i="2"/>
  <c r="I16" i="2"/>
  <c r="O16" i="2"/>
  <c r="P16" i="2"/>
  <c r="Q16" i="2"/>
  <c r="G17" i="2"/>
  <c r="I17" i="2"/>
  <c r="Q17" i="2" s="1"/>
  <c r="O17" i="2"/>
  <c r="P17" i="2"/>
  <c r="G18" i="2"/>
  <c r="I18" i="2"/>
  <c r="O18" i="2"/>
  <c r="P18" i="2"/>
  <c r="Q18" i="2"/>
  <c r="G19" i="2"/>
  <c r="I19" i="2"/>
  <c r="O19" i="2"/>
  <c r="P19" i="2"/>
  <c r="Q19" i="2"/>
  <c r="G20" i="2"/>
  <c r="I20" i="2"/>
  <c r="O20" i="2"/>
  <c r="P20" i="2"/>
  <c r="Q20" i="2"/>
  <c r="G21" i="2"/>
  <c r="I21" i="2"/>
  <c r="Q21" i="2" s="1"/>
  <c r="O21" i="2"/>
  <c r="P21" i="2"/>
  <c r="G22" i="2"/>
  <c r="I22" i="2"/>
  <c r="O22" i="2"/>
  <c r="P22" i="2"/>
  <c r="Q22" i="2"/>
  <c r="G23" i="2"/>
  <c r="I23" i="2"/>
  <c r="O23" i="2"/>
  <c r="P23" i="2"/>
  <c r="Q23" i="2"/>
  <c r="G24" i="2"/>
  <c r="I24" i="2"/>
  <c r="O24" i="2"/>
  <c r="P24" i="2"/>
  <c r="Q24" i="2"/>
  <c r="G25" i="2"/>
  <c r="I25" i="2"/>
  <c r="Q25" i="2" s="1"/>
  <c r="O25" i="2"/>
  <c r="P25" i="2"/>
  <c r="G26" i="2"/>
  <c r="I26" i="2"/>
  <c r="O26" i="2"/>
  <c r="P26" i="2"/>
  <c r="Q26" i="2"/>
  <c r="G27" i="2"/>
  <c r="I27" i="2"/>
  <c r="O27" i="2"/>
  <c r="P27" i="2"/>
  <c r="Q27" i="2"/>
  <c r="G28" i="2"/>
  <c r="I28" i="2"/>
  <c r="O28" i="2"/>
  <c r="P28" i="2"/>
  <c r="Q28" i="2"/>
  <c r="D29" i="2"/>
  <c r="E29" i="2"/>
  <c r="F29" i="2"/>
  <c r="G30" i="2" s="1"/>
  <c r="H29" i="2"/>
  <c r="J29" i="2"/>
  <c r="K29" i="2"/>
  <c r="M29" i="2"/>
  <c r="N29" i="2"/>
  <c r="G31" i="2" l="1"/>
  <c r="Q31" i="2"/>
  <c r="N31" i="2"/>
</calcChain>
</file>

<file path=xl/sharedStrings.xml><?xml version="1.0" encoding="utf-8"?>
<sst xmlns="http://schemas.openxmlformats.org/spreadsheetml/2006/main" count="82" uniqueCount="66">
  <si>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</si>
  <si>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</si>
  <si>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</si>
  <si>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</si>
  <si>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</si>
  <si>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</si>
  <si>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</si>
  <si>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</si>
  <si>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</si>
  <si>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</si>
  <si>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</si>
  <si>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</si>
  <si>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</si>
  <si>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</si>
  <si>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</si>
  <si>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</si>
  <si>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</si>
  <si>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41-11-32-398-002</t>
  </si>
  <si>
    <t>3711 CHERRY BLOSSOM DR NE</t>
  </si>
  <si>
    <t>41-11-32-398-012</t>
  </si>
  <si>
    <t>5902 ANALISE LN NE</t>
  </si>
  <si>
    <t>41-11-32-398-016</t>
  </si>
  <si>
    <t>5854 ANALISE LN NE</t>
  </si>
  <si>
    <t>41-11-32-398-019</t>
  </si>
  <si>
    <t>5818 ANALISE LN NE</t>
  </si>
  <si>
    <t>41-11-32-398-020</t>
  </si>
  <si>
    <t>5806 ANALISE LN NE</t>
  </si>
  <si>
    <t>41-11-32-398-025</t>
  </si>
  <si>
    <t>3769 CHERRY BLOSSOM DR NE</t>
  </si>
  <si>
    <t>41-11-32-398-026</t>
  </si>
  <si>
    <t>3757 CHERRY BLOSSOM DR NE</t>
  </si>
  <si>
    <t>41-11-32-398-027</t>
  </si>
  <si>
    <t>3745 CHERRY BLOSSOM DR NE</t>
  </si>
  <si>
    <t>41-11-32-398-029</t>
  </si>
  <si>
    <t>5981 ANALISE LN NE</t>
  </si>
  <si>
    <t>41-11-32-398-034</t>
  </si>
  <si>
    <t>5925 ANALISE LN NE</t>
  </si>
  <si>
    <t>41-11-32-398-036</t>
  </si>
  <si>
    <t>5881 ANALISE LN NE</t>
  </si>
  <si>
    <t>41-11-32-398-037</t>
  </si>
  <si>
    <t>5855 ANALISE LN NE</t>
  </si>
  <si>
    <t>41-11-32-398-039</t>
  </si>
  <si>
    <t>5789 ANALISE LN NE</t>
  </si>
  <si>
    <t>41-11-32-398-040</t>
  </si>
  <si>
    <t>5781 ANALISE LN NE</t>
  </si>
  <si>
    <t>41-11-32-398-041</t>
  </si>
  <si>
    <t>3706 CHERRY BLOSSOM DR NE</t>
  </si>
  <si>
    <t>41-11-32-398-057</t>
  </si>
  <si>
    <t>3887 CHERRY BLOSSOM DR NE</t>
  </si>
  <si>
    <t>41-11-32-398-063</t>
  </si>
  <si>
    <t>5986 ANALISE LN NE</t>
  </si>
  <si>
    <t>41-11-32-398-067</t>
  </si>
  <si>
    <t>5938 ANALISE LN NE</t>
  </si>
  <si>
    <t>41-11-32-398-070</t>
  </si>
  <si>
    <t>5933 ANALISE LN NE</t>
  </si>
  <si>
    <t>41-11-32-398-072</t>
  </si>
  <si>
    <t>3851 CHERRY BLOSSOM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</si>
  <si>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</si>
  <si>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</si>
  <si>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</si>
  <si>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</si>
  <si>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</si>
  <si>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</si>
  <si>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</si>
  <si>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1200</t>
  </si>
  <si>
    <t>2026 USE 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</si>
</sst>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/>
    <xf numFmtId="165" fontId="3" fillId="3" borderId="0" xfId="0" applyNumberFormat="1" applyFont="1" applyFill="1"/>
    <xf numFmtId="6" fontId="3" fillId="3" borderId="0" xfId="0" applyNumberFormat="1" applyFont="1" applyFill="1"/>
    <xf numFmtId="164" fontId="3" fillId="3" borderId="0" xfId="0" applyNumberFormat="1" applyFont="1" applyFill="1"/>
    <xf numFmtId="166" fontId="3" fillId="3" borderId="0" xfId="0" applyNumberFormat="1" applyFont="1" applyFill="1"/>
    <xf numFmtId="167" fontId="3" fillId="3" borderId="0" xfId="0" applyNumberFormat="1" applyFont="1" applyFill="1"/>
    <xf numFmtId="40" fontId="3" fillId="3" borderId="0" xfId="0" applyNumberFormat="1" applyFont="1" applyFill="1"/>
    <xf numFmtId="8" fontId="3" fillId="3" borderId="0" xfId="0" applyNumberFormat="1" applyFont="1" applyFill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6" fontId="4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05DC-5778-4D47-879F-1EA323F153C7}">
  <dimension ref="A1:BJ31"/>
  <sheetViews>
    <sheetView tabSelected="1" workbookViewId="0">
      <selection activeCell="D33" sqref="D33"/>
    </sheetView>
  </sheetViews>
  <sheetFormatPr defaultRowHeight="15" x14ac:dyDescent="0.25"/>
  <cols>
    <col min="1" max="1" width="13.140625" style="2" bestFit="1" customWidth="1"/>
    <col min="2" max="2" width="21.42578125" style="2" bestFit="1" customWidth="1"/>
    <col min="3" max="3" width="7.28515625" style="3" bestFit="1" customWidth="1"/>
    <col min="4" max="5" width="10" style="4" bestFit="1" customWidth="1"/>
    <col min="6" max="6" width="9.7109375" style="4" customWidth="1"/>
    <col min="7" max="7" width="8.140625" style="5" customWidth="1"/>
    <col min="8" max="8" width="10" style="4" customWidth="1"/>
    <col min="9" max="9" width="10.140625" style="4" bestFit="1" customWidth="1"/>
    <col min="10" max="10" width="11" style="4" bestFit="1" customWidth="1"/>
    <col min="11" max="11" width="6.7109375" style="6" customWidth="1"/>
    <col min="12" max="12" width="6" style="7" customWidth="1"/>
    <col min="13" max="13" width="5.7109375" style="8" customWidth="1"/>
    <col min="14" max="14" width="9.140625" style="8" bestFit="1" customWidth="1"/>
    <col min="15" max="15" width="7.7109375" style="4" bestFit="1" customWidth="1"/>
    <col min="16" max="16" width="9.28515625" style="4" bestFit="1" customWidth="1"/>
    <col min="17" max="17" width="9.28515625" style="9" bestFit="1" customWidth="1"/>
    <col min="18" max="18" width="7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8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28" width="10" bestFit="1" customWidth="1"/>
    <col min="29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23.25" customHeight="1" x14ac:dyDescent="0.25">
      <c r="A1" s="34">
        <f>SUM(S:AP)</f>
        <v>0</v>
      </c>
      <c r="B1" s="34" t="s">
        <v>0</v>
      </c>
      <c r="C1" s="35" t="s">
        <v>1</v>
      </c>
      <c r="D1" s="36" t="s">
        <v>2</v>
      </c>
      <c r="E1" s="36" t="s">
        <v>3</v>
      </c>
      <c r="F1" s="36" t="s">
        <v>4</v>
      </c>
      <c r="G1" s="37" t="s">
        <v>5</v>
      </c>
      <c r="H1" s="36" t="s">
        <v>6</v>
      </c>
      <c r="I1" s="36" t="s">
        <v>7</v>
      </c>
      <c r="J1" s="36" t="s">
        <v>8</v>
      </c>
      <c r="K1" s="38" t="s">
        <v>9</v>
      </c>
      <c r="L1" s="39" t="s">
        <v>10</v>
      </c>
      <c r="M1" s="40" t="s">
        <v>11</v>
      </c>
      <c r="N1" s="40" t="s">
        <v>12</v>
      </c>
      <c r="O1" s="36" t="s">
        <v>13</v>
      </c>
      <c r="P1" s="36" t="s">
        <v>14</v>
      </c>
      <c r="Q1" s="41" t="s">
        <v>15</v>
      </c>
      <c r="R1" s="40" t="s">
        <v>16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17</v>
      </c>
      <c r="B2" s="2" t="s">
        <v>18</v>
      </c>
      <c r="C2" s="3">
        <v>45222</v>
      </c>
      <c r="D2" s="4">
        <v>175000</v>
      </c>
      <c r="E2" s="4">
        <v>175000</v>
      </c>
      <c r="F2" s="4">
        <v>57500</v>
      </c>
      <c r="G2" s="5">
        <f t="shared" ref="G2:G28" si="0">F2/E2*100</f>
        <v>32.857142857142854</v>
      </c>
      <c r="H2" s="4">
        <v>157799</v>
      </c>
      <c r="I2" s="4">
        <f>E2-0</f>
        <v>175000</v>
      </c>
      <c r="J2" s="4">
        <v>153260</v>
      </c>
      <c r="K2" s="6">
        <v>127.71686099999999</v>
      </c>
      <c r="L2" s="7">
        <v>209</v>
      </c>
      <c r="M2" s="8">
        <v>0.64500000000000002</v>
      </c>
      <c r="N2" s="8">
        <v>0.64500000000000002</v>
      </c>
      <c r="O2" s="4">
        <f t="shared" ref="O2:O28" si="1">I2/K2</f>
        <v>1370.2184553377022</v>
      </c>
      <c r="P2" s="4">
        <f t="shared" ref="P2:P28" si="2">I2/M2</f>
        <v>271317.82945736434</v>
      </c>
      <c r="Q2" s="9">
        <f t="shared" ref="Q2:Q28" si="3">I2/M2/43560</f>
        <v>6.2286003089385753</v>
      </c>
      <c r="R2" s="8">
        <v>112</v>
      </c>
      <c r="BA2" s="1"/>
      <c r="BC2" s="1"/>
    </row>
    <row r="3" spans="1:62" x14ac:dyDescent="0.25">
      <c r="A3" s="2" t="s">
        <v>19</v>
      </c>
      <c r="B3" s="2" t="s">
        <v>20</v>
      </c>
      <c r="C3" s="3">
        <v>45433</v>
      </c>
      <c r="D3" s="4">
        <v>192000</v>
      </c>
      <c r="E3" s="4">
        <v>192000</v>
      </c>
      <c r="F3" s="4">
        <v>59700</v>
      </c>
      <c r="G3" s="5">
        <f t="shared" si="0"/>
        <v>31.093749999999996</v>
      </c>
      <c r="H3" s="4">
        <v>159067</v>
      </c>
      <c r="I3" s="4">
        <f>E3-0</f>
        <v>192000</v>
      </c>
      <c r="J3" s="4">
        <v>159067</v>
      </c>
      <c r="K3" s="6">
        <v>132.55569499999999</v>
      </c>
      <c r="L3" s="7">
        <v>198</v>
      </c>
      <c r="M3" s="8">
        <v>0.66500000000000004</v>
      </c>
      <c r="N3" s="8">
        <v>0.66500000000000004</v>
      </c>
      <c r="O3" s="4">
        <f t="shared" si="1"/>
        <v>1448.4477637871389</v>
      </c>
      <c r="P3" s="4">
        <f t="shared" si="2"/>
        <v>288721.80451127817</v>
      </c>
      <c r="Q3" s="9">
        <f t="shared" si="3"/>
        <v>6.6281405994324647</v>
      </c>
      <c r="R3" s="8">
        <v>112.04</v>
      </c>
    </row>
    <row r="4" spans="1:62" x14ac:dyDescent="0.25">
      <c r="A4" s="2" t="s">
        <v>19</v>
      </c>
      <c r="B4" s="2" t="s">
        <v>20</v>
      </c>
      <c r="C4" s="3">
        <v>45874</v>
      </c>
      <c r="D4" s="4">
        <v>219900</v>
      </c>
      <c r="E4" s="4">
        <v>219900</v>
      </c>
      <c r="F4" s="4">
        <v>79500</v>
      </c>
      <c r="G4" s="5">
        <f t="shared" si="0"/>
        <v>36.152796725784448</v>
      </c>
      <c r="H4" s="4">
        <v>159067</v>
      </c>
      <c r="I4" s="4">
        <f>E4-0</f>
        <v>219900</v>
      </c>
      <c r="J4" s="4">
        <v>159067</v>
      </c>
      <c r="K4" s="6">
        <v>132.55569499999999</v>
      </c>
      <c r="L4" s="7">
        <v>198</v>
      </c>
      <c r="M4" s="8">
        <v>0.66500000000000004</v>
      </c>
      <c r="N4" s="8">
        <v>0.66500000000000004</v>
      </c>
      <c r="O4" s="4">
        <f t="shared" si="1"/>
        <v>1658.9253294624575</v>
      </c>
      <c r="P4" s="4">
        <f t="shared" si="2"/>
        <v>330676.6917293233</v>
      </c>
      <c r="Q4" s="9">
        <f t="shared" si="3"/>
        <v>7.5912922802874956</v>
      </c>
      <c r="R4" s="8">
        <v>112.04</v>
      </c>
    </row>
    <row r="5" spans="1:62" x14ac:dyDescent="0.25">
      <c r="A5" s="2" t="s">
        <v>21</v>
      </c>
      <c r="B5" s="2" t="s">
        <v>22</v>
      </c>
      <c r="C5" s="3">
        <v>45516</v>
      </c>
      <c r="D5" s="4">
        <v>230000</v>
      </c>
      <c r="E5" s="4">
        <v>230000</v>
      </c>
      <c r="F5" s="4">
        <v>66500</v>
      </c>
      <c r="G5" s="5">
        <f t="shared" si="0"/>
        <v>28.913043478260867</v>
      </c>
      <c r="H5" s="4">
        <v>177457</v>
      </c>
      <c r="I5" s="4">
        <f>E5-0</f>
        <v>230000</v>
      </c>
      <c r="J5" s="4">
        <v>177457</v>
      </c>
      <c r="K5" s="6">
        <v>147.88112599999999</v>
      </c>
      <c r="L5" s="7">
        <v>269.5</v>
      </c>
      <c r="M5" s="8">
        <v>0.98199999999999998</v>
      </c>
      <c r="N5" s="8">
        <v>0.98199999999999998</v>
      </c>
      <c r="O5" s="4">
        <f t="shared" si="1"/>
        <v>1555.3032778503459</v>
      </c>
      <c r="P5" s="4">
        <f t="shared" si="2"/>
        <v>234215.88594704686</v>
      </c>
      <c r="Q5" s="9">
        <f t="shared" si="3"/>
        <v>5.3768568858367045</v>
      </c>
      <c r="R5" s="8">
        <v>112.05</v>
      </c>
    </row>
    <row r="6" spans="1:62" x14ac:dyDescent="0.25">
      <c r="A6" s="2" t="s">
        <v>21</v>
      </c>
      <c r="B6" s="2" t="s">
        <v>22</v>
      </c>
      <c r="C6" s="3">
        <v>45135</v>
      </c>
      <c r="D6" s="4">
        <v>200000</v>
      </c>
      <c r="E6" s="4">
        <v>200000</v>
      </c>
      <c r="F6" s="4">
        <v>51800</v>
      </c>
      <c r="G6" s="5">
        <f t="shared" si="0"/>
        <v>25.900000000000002</v>
      </c>
      <c r="H6" s="4">
        <v>177457</v>
      </c>
      <c r="I6" s="4">
        <f>E6-0</f>
        <v>200000</v>
      </c>
      <c r="J6" s="4">
        <v>177457</v>
      </c>
      <c r="K6" s="6">
        <v>147.88112599999999</v>
      </c>
      <c r="L6" s="7">
        <v>269.5</v>
      </c>
      <c r="M6" s="8">
        <v>0.98199999999999998</v>
      </c>
      <c r="N6" s="8">
        <v>0.98199999999999998</v>
      </c>
      <c r="O6" s="4">
        <f t="shared" si="1"/>
        <v>1352.4376329133443</v>
      </c>
      <c r="P6" s="4">
        <f t="shared" si="2"/>
        <v>203665.98778004074</v>
      </c>
      <c r="Q6" s="9">
        <f t="shared" si="3"/>
        <v>4.6755277268145257</v>
      </c>
      <c r="R6" s="8">
        <v>112.05</v>
      </c>
    </row>
    <row r="7" spans="1:62" x14ac:dyDescent="0.25">
      <c r="A7" s="2" t="s">
        <v>23</v>
      </c>
      <c r="B7" s="2" t="s">
        <v>24</v>
      </c>
      <c r="C7" s="3">
        <v>45089</v>
      </c>
      <c r="D7" s="4">
        <v>804000</v>
      </c>
      <c r="E7" s="4">
        <v>804000</v>
      </c>
      <c r="F7" s="4">
        <v>293600</v>
      </c>
      <c r="G7" s="5">
        <f t="shared" si="0"/>
        <v>36.517412935323385</v>
      </c>
      <c r="H7" s="4">
        <v>953575</v>
      </c>
      <c r="I7" s="4">
        <f>E7-780309</f>
        <v>23691</v>
      </c>
      <c r="J7" s="4">
        <v>173266</v>
      </c>
      <c r="K7" s="6">
        <v>144.38827499999999</v>
      </c>
      <c r="L7" s="7">
        <v>251.604996</v>
      </c>
      <c r="M7" s="8">
        <v>0.90100000000000002</v>
      </c>
      <c r="N7" s="8">
        <v>0.90100000000000002</v>
      </c>
      <c r="O7" s="4">
        <f t="shared" si="1"/>
        <v>164.07841980243896</v>
      </c>
      <c r="P7" s="4">
        <f t="shared" si="2"/>
        <v>26294.117647058822</v>
      </c>
      <c r="Q7" s="9">
        <f t="shared" si="3"/>
        <v>0.60362988170474796</v>
      </c>
      <c r="R7" s="8">
        <v>112.04</v>
      </c>
    </row>
    <row r="8" spans="1:62" x14ac:dyDescent="0.25">
      <c r="A8" s="2" t="s">
        <v>25</v>
      </c>
      <c r="B8" s="2" t="s">
        <v>26</v>
      </c>
      <c r="C8" s="3">
        <v>45805</v>
      </c>
      <c r="D8" s="4">
        <v>1320000</v>
      </c>
      <c r="E8" s="4">
        <v>1320000</v>
      </c>
      <c r="F8" s="4">
        <v>522700</v>
      </c>
      <c r="G8" s="5">
        <f t="shared" si="0"/>
        <v>39.598484848484851</v>
      </c>
      <c r="H8" s="4">
        <v>1085987</v>
      </c>
      <c r="I8" s="4">
        <f>E8-916329</f>
        <v>403671</v>
      </c>
      <c r="J8" s="4">
        <v>169658</v>
      </c>
      <c r="K8" s="6">
        <v>141.38157799999999</v>
      </c>
      <c r="L8" s="7">
        <v>270</v>
      </c>
      <c r="M8" s="8">
        <v>0.72799999999999998</v>
      </c>
      <c r="N8" s="8">
        <v>0.89400000000000002</v>
      </c>
      <c r="O8" s="4">
        <f t="shared" si="1"/>
        <v>2855.1881066145693</v>
      </c>
      <c r="P8" s="4">
        <f t="shared" si="2"/>
        <v>554493.13186813192</v>
      </c>
      <c r="Q8" s="9">
        <f t="shared" si="3"/>
        <v>12.729410740774378</v>
      </c>
      <c r="R8" s="8">
        <v>117.45</v>
      </c>
    </row>
    <row r="9" spans="1:62" x14ac:dyDescent="0.25">
      <c r="A9" s="2" t="s">
        <v>25</v>
      </c>
      <c r="B9" s="2" t="s">
        <v>26</v>
      </c>
      <c r="C9" s="3">
        <v>45454</v>
      </c>
      <c r="D9" s="4">
        <v>997000</v>
      </c>
      <c r="E9" s="4">
        <v>997000</v>
      </c>
      <c r="F9" s="4">
        <v>474300</v>
      </c>
      <c r="G9" s="5">
        <f t="shared" si="0"/>
        <v>47.572718154463388</v>
      </c>
      <c r="H9" s="4">
        <v>1085987</v>
      </c>
      <c r="I9" s="4">
        <f>E9-916329</f>
        <v>80671</v>
      </c>
      <c r="J9" s="4">
        <v>169658</v>
      </c>
      <c r="K9" s="6">
        <v>141.38157799999999</v>
      </c>
      <c r="L9" s="7">
        <v>270</v>
      </c>
      <c r="M9" s="8">
        <v>0.72799999999999998</v>
      </c>
      <c r="N9" s="8">
        <v>0.89400000000000002</v>
      </c>
      <c r="O9" s="4">
        <f t="shared" si="1"/>
        <v>570.59060410260804</v>
      </c>
      <c r="P9" s="4">
        <f t="shared" si="2"/>
        <v>110811.81318681319</v>
      </c>
      <c r="Q9" s="9">
        <f t="shared" si="3"/>
        <v>2.5438891916164645</v>
      </c>
      <c r="R9" s="8">
        <v>117.45</v>
      </c>
    </row>
    <row r="10" spans="1:62" x14ac:dyDescent="0.25">
      <c r="A10" s="2" t="s">
        <v>27</v>
      </c>
      <c r="B10" s="2" t="s">
        <v>28</v>
      </c>
      <c r="C10" s="3">
        <v>45051</v>
      </c>
      <c r="D10" s="4">
        <v>165000</v>
      </c>
      <c r="E10" s="4">
        <v>165000</v>
      </c>
      <c r="F10" s="4">
        <v>59500</v>
      </c>
      <c r="G10" s="5">
        <f t="shared" si="0"/>
        <v>36.060606060606062</v>
      </c>
      <c r="H10" s="4">
        <v>158561</v>
      </c>
      <c r="I10" s="4">
        <f>E10-0</f>
        <v>165000</v>
      </c>
      <c r="J10" s="4">
        <v>158561</v>
      </c>
      <c r="K10" s="6">
        <v>132.13401300000001</v>
      </c>
      <c r="L10" s="7">
        <v>219.5</v>
      </c>
      <c r="M10" s="8">
        <v>0.70499999999999996</v>
      </c>
      <c r="N10" s="8">
        <v>0.70499999999999996</v>
      </c>
      <c r="O10" s="4">
        <f t="shared" si="1"/>
        <v>1248.7322246089657</v>
      </c>
      <c r="P10" s="4">
        <f t="shared" si="2"/>
        <v>234042.55319148937</v>
      </c>
      <c r="Q10" s="9">
        <f t="shared" si="3"/>
        <v>5.3728777133032457</v>
      </c>
      <c r="R10" s="8">
        <v>113.06</v>
      </c>
    </row>
    <row r="11" spans="1:62" x14ac:dyDescent="0.25">
      <c r="A11" s="2" t="s">
        <v>29</v>
      </c>
      <c r="B11" s="2" t="s">
        <v>30</v>
      </c>
      <c r="C11" s="3">
        <v>45161</v>
      </c>
      <c r="D11" s="4">
        <v>165000</v>
      </c>
      <c r="E11" s="4">
        <v>165000</v>
      </c>
      <c r="F11" s="4">
        <v>72800</v>
      </c>
      <c r="G11" s="5">
        <f t="shared" si="0"/>
        <v>44.121212121212125</v>
      </c>
      <c r="H11" s="4">
        <v>194163</v>
      </c>
      <c r="I11" s="4">
        <f>E11-0</f>
        <v>165000</v>
      </c>
      <c r="J11" s="4">
        <v>194163</v>
      </c>
      <c r="K11" s="6">
        <v>161.802201</v>
      </c>
      <c r="L11" s="7">
        <v>242</v>
      </c>
      <c r="M11" s="8">
        <v>0.78</v>
      </c>
      <c r="N11" s="8">
        <v>0.78</v>
      </c>
      <c r="O11" s="4">
        <f t="shared" si="1"/>
        <v>1019.7636310274914</v>
      </c>
      <c r="P11" s="4">
        <f t="shared" si="2"/>
        <v>211538.46153846153</v>
      </c>
      <c r="Q11" s="9">
        <f t="shared" si="3"/>
        <v>4.8562548562548562</v>
      </c>
      <c r="R11" s="8">
        <v>212.8</v>
      </c>
    </row>
    <row r="12" spans="1:62" x14ac:dyDescent="0.25">
      <c r="A12" s="2" t="s">
        <v>29</v>
      </c>
      <c r="B12" s="2" t="s">
        <v>30</v>
      </c>
      <c r="C12" s="3">
        <v>45260</v>
      </c>
      <c r="D12" s="4">
        <v>170000</v>
      </c>
      <c r="E12" s="4">
        <v>170000</v>
      </c>
      <c r="F12" s="4">
        <v>72800</v>
      </c>
      <c r="G12" s="5">
        <f t="shared" si="0"/>
        <v>42.823529411764703</v>
      </c>
      <c r="H12" s="4">
        <v>194163</v>
      </c>
      <c r="I12" s="4">
        <f>E12-0</f>
        <v>170000</v>
      </c>
      <c r="J12" s="4">
        <v>194163</v>
      </c>
      <c r="K12" s="6">
        <v>161.802201</v>
      </c>
      <c r="L12" s="7">
        <v>242</v>
      </c>
      <c r="M12" s="8">
        <v>0.78</v>
      </c>
      <c r="N12" s="8">
        <v>0.78</v>
      </c>
      <c r="O12" s="4">
        <f t="shared" si="1"/>
        <v>1050.6655592404456</v>
      </c>
      <c r="P12" s="4">
        <f t="shared" si="2"/>
        <v>217948.71794871794</v>
      </c>
      <c r="Q12" s="9">
        <f t="shared" si="3"/>
        <v>5.0034140943231851</v>
      </c>
      <c r="R12" s="8">
        <v>212.8</v>
      </c>
    </row>
    <row r="13" spans="1:62" x14ac:dyDescent="0.25">
      <c r="A13" s="2" t="s">
        <v>31</v>
      </c>
      <c r="B13" s="2" t="s">
        <v>32</v>
      </c>
      <c r="C13" s="3">
        <v>45197</v>
      </c>
      <c r="D13" s="4">
        <v>175000</v>
      </c>
      <c r="E13" s="4">
        <v>175000</v>
      </c>
      <c r="F13" s="4">
        <v>71100</v>
      </c>
      <c r="G13" s="5">
        <f t="shared" si="0"/>
        <v>40.628571428571433</v>
      </c>
      <c r="H13" s="4">
        <v>198905</v>
      </c>
      <c r="I13" s="4">
        <f>E13-0</f>
        <v>175000</v>
      </c>
      <c r="J13" s="4">
        <v>189718</v>
      </c>
      <c r="K13" s="6">
        <v>158.098072</v>
      </c>
      <c r="L13" s="7">
        <v>240</v>
      </c>
      <c r="M13" s="8">
        <v>0.81399999999999995</v>
      </c>
      <c r="N13" s="8">
        <v>0.81399999999999995</v>
      </c>
      <c r="O13" s="4">
        <f t="shared" si="1"/>
        <v>1106.9078691864124</v>
      </c>
      <c r="P13" s="4">
        <f t="shared" si="2"/>
        <v>214987.71498771501</v>
      </c>
      <c r="Q13" s="9">
        <f t="shared" si="3"/>
        <v>4.9354388197363406</v>
      </c>
      <c r="R13" s="8">
        <v>184.99</v>
      </c>
    </row>
    <row r="14" spans="1:62" x14ac:dyDescent="0.25">
      <c r="A14" s="2" t="s">
        <v>33</v>
      </c>
      <c r="B14" s="2" t="s">
        <v>34</v>
      </c>
      <c r="C14" s="3">
        <v>45750</v>
      </c>
      <c r="D14" s="4">
        <v>1240000</v>
      </c>
      <c r="E14" s="4">
        <v>1240000</v>
      </c>
      <c r="F14" s="4">
        <v>514800</v>
      </c>
      <c r="G14" s="5">
        <f t="shared" si="0"/>
        <v>41.516129032258064</v>
      </c>
      <c r="H14" s="4">
        <v>1070199</v>
      </c>
      <c r="I14" s="4">
        <f>E14-880781</f>
        <v>359219</v>
      </c>
      <c r="J14" s="4">
        <v>189418</v>
      </c>
      <c r="K14" s="6">
        <v>157.848118</v>
      </c>
      <c r="L14" s="7">
        <v>268</v>
      </c>
      <c r="M14" s="8">
        <v>0.76900000000000002</v>
      </c>
      <c r="N14" s="8">
        <v>0.76900000000000002</v>
      </c>
      <c r="O14" s="4">
        <f t="shared" si="1"/>
        <v>2275.7255807129736</v>
      </c>
      <c r="P14" s="4">
        <f t="shared" si="2"/>
        <v>467124.83745123533</v>
      </c>
      <c r="Q14" s="9">
        <f t="shared" si="3"/>
        <v>10.723710685290067</v>
      </c>
      <c r="R14" s="8">
        <v>216.52</v>
      </c>
    </row>
    <row r="15" spans="1:62" x14ac:dyDescent="0.25">
      <c r="A15" s="2" t="s">
        <v>35</v>
      </c>
      <c r="B15" s="2" t="s">
        <v>36</v>
      </c>
      <c r="C15" s="3">
        <v>45199</v>
      </c>
      <c r="D15" s="4">
        <v>158000</v>
      </c>
      <c r="E15" s="4">
        <v>158000</v>
      </c>
      <c r="F15" s="4">
        <v>42600</v>
      </c>
      <c r="G15" s="5">
        <f t="shared" si="0"/>
        <v>26.962025316455694</v>
      </c>
      <c r="H15" s="4">
        <v>146212</v>
      </c>
      <c r="I15" s="4">
        <f>E15-0</f>
        <v>158000</v>
      </c>
      <c r="J15" s="4">
        <v>146212</v>
      </c>
      <c r="K15" s="6">
        <v>121.843374</v>
      </c>
      <c r="L15" s="7">
        <v>207</v>
      </c>
      <c r="M15" s="8">
        <v>0.56999999999999995</v>
      </c>
      <c r="N15" s="8">
        <v>0.56999999999999995</v>
      </c>
      <c r="O15" s="4">
        <f t="shared" si="1"/>
        <v>1296.7467562085076</v>
      </c>
      <c r="P15" s="4">
        <f t="shared" si="2"/>
        <v>277192.98245614039</v>
      </c>
      <c r="Q15" s="9">
        <f t="shared" si="3"/>
        <v>6.3634752629967952</v>
      </c>
      <c r="R15" s="8">
        <v>120.03</v>
      </c>
    </row>
    <row r="16" spans="1:62" x14ac:dyDescent="0.25">
      <c r="A16" s="2" t="s">
        <v>35</v>
      </c>
      <c r="B16" s="2" t="s">
        <v>36</v>
      </c>
      <c r="C16" s="3">
        <v>45457</v>
      </c>
      <c r="D16" s="4">
        <v>179900</v>
      </c>
      <c r="E16" s="4">
        <v>179900</v>
      </c>
      <c r="F16" s="4">
        <v>54800</v>
      </c>
      <c r="G16" s="5">
        <f t="shared" si="0"/>
        <v>30.461367426347969</v>
      </c>
      <c r="H16" s="4">
        <v>146212</v>
      </c>
      <c r="I16" s="4">
        <f>E16-0</f>
        <v>179900</v>
      </c>
      <c r="J16" s="4">
        <v>146212</v>
      </c>
      <c r="K16" s="6">
        <v>121.843374</v>
      </c>
      <c r="L16" s="7">
        <v>207</v>
      </c>
      <c r="M16" s="8">
        <v>0.56999999999999995</v>
      </c>
      <c r="N16" s="8">
        <v>0.56999999999999995</v>
      </c>
      <c r="O16" s="4">
        <f t="shared" si="1"/>
        <v>1476.4857053285475</v>
      </c>
      <c r="P16" s="4">
        <f t="shared" si="2"/>
        <v>315614.03508771933</v>
      </c>
      <c r="Q16" s="9">
        <f t="shared" si="3"/>
        <v>7.245501264640021</v>
      </c>
      <c r="R16" s="8">
        <v>120.03</v>
      </c>
    </row>
    <row r="17" spans="1:18" x14ac:dyDescent="0.25">
      <c r="A17" s="2" t="s">
        <v>37</v>
      </c>
      <c r="B17" s="2" t="s">
        <v>38</v>
      </c>
      <c r="C17" s="3">
        <v>45076</v>
      </c>
      <c r="D17" s="4">
        <v>165000</v>
      </c>
      <c r="E17" s="4">
        <v>165000</v>
      </c>
      <c r="F17" s="4">
        <v>61100</v>
      </c>
      <c r="G17" s="5">
        <f t="shared" si="0"/>
        <v>37.030303030303031</v>
      </c>
      <c r="H17" s="4">
        <v>209330</v>
      </c>
      <c r="I17" s="4">
        <f>E17-0</f>
        <v>165000</v>
      </c>
      <c r="J17" s="4">
        <v>209330</v>
      </c>
      <c r="K17" s="6">
        <v>174.441677</v>
      </c>
      <c r="L17" s="7">
        <v>235</v>
      </c>
      <c r="M17" s="8">
        <v>0.77700000000000002</v>
      </c>
      <c r="N17" s="8">
        <v>0.77700000000000002</v>
      </c>
      <c r="O17" s="4">
        <f t="shared" si="1"/>
        <v>945.87487828381745</v>
      </c>
      <c r="P17" s="4">
        <f t="shared" si="2"/>
        <v>212355.21235521234</v>
      </c>
      <c r="Q17" s="9">
        <f t="shared" si="3"/>
        <v>4.8750048750048744</v>
      </c>
      <c r="R17" s="8">
        <v>258.16000000000003</v>
      </c>
    </row>
    <row r="18" spans="1:18" x14ac:dyDescent="0.25">
      <c r="A18" s="2" t="s">
        <v>39</v>
      </c>
      <c r="B18" s="2" t="s">
        <v>40</v>
      </c>
      <c r="C18" s="3">
        <v>45104</v>
      </c>
      <c r="D18" s="4">
        <v>165000</v>
      </c>
      <c r="E18" s="4">
        <v>165000</v>
      </c>
      <c r="F18" s="4">
        <v>61500</v>
      </c>
      <c r="G18" s="5">
        <f t="shared" si="0"/>
        <v>37.272727272727273</v>
      </c>
      <c r="H18" s="4">
        <v>220805</v>
      </c>
      <c r="I18" s="4">
        <f>E18-0</f>
        <v>165000</v>
      </c>
      <c r="J18" s="4">
        <v>210984</v>
      </c>
      <c r="K18" s="6">
        <v>175.81970799999999</v>
      </c>
      <c r="L18" s="7">
        <v>235</v>
      </c>
      <c r="M18" s="8">
        <v>0.78500000000000003</v>
      </c>
      <c r="N18" s="8">
        <v>0.78500000000000003</v>
      </c>
      <c r="O18" s="4">
        <f t="shared" si="1"/>
        <v>938.46134700667346</v>
      </c>
      <c r="P18" s="4">
        <f t="shared" si="2"/>
        <v>210191.08280254775</v>
      </c>
      <c r="Q18" s="9">
        <f t="shared" si="3"/>
        <v>4.8253232966608754</v>
      </c>
      <c r="R18" s="8">
        <v>260.86</v>
      </c>
    </row>
    <row r="19" spans="1:18" x14ac:dyDescent="0.25">
      <c r="A19" s="2" t="s">
        <v>41</v>
      </c>
      <c r="B19" s="2" t="s">
        <v>42</v>
      </c>
      <c r="C19" s="3">
        <v>45471</v>
      </c>
      <c r="D19" s="4">
        <v>1025000</v>
      </c>
      <c r="E19" s="4">
        <v>1025000</v>
      </c>
      <c r="F19" s="4">
        <v>399400</v>
      </c>
      <c r="G19" s="5">
        <f t="shared" si="0"/>
        <v>38.965853658536588</v>
      </c>
      <c r="H19" s="4">
        <v>916778</v>
      </c>
      <c r="I19" s="4">
        <f>E19-768299</f>
        <v>256701</v>
      </c>
      <c r="J19" s="4">
        <v>148479</v>
      </c>
      <c r="K19" s="6">
        <v>123.732817</v>
      </c>
      <c r="L19" s="7">
        <v>215</v>
      </c>
      <c r="M19" s="8">
        <v>0.59699999999999998</v>
      </c>
      <c r="N19" s="8">
        <v>0.59699999999999998</v>
      </c>
      <c r="O19" s="4">
        <f t="shared" si="1"/>
        <v>2074.6395840967557</v>
      </c>
      <c r="P19" s="4">
        <f t="shared" si="2"/>
        <v>429984.92462311557</v>
      </c>
      <c r="Q19" s="9">
        <f t="shared" si="3"/>
        <v>9.8710956065912665</v>
      </c>
      <c r="R19" s="8">
        <v>121.81</v>
      </c>
    </row>
    <row r="20" spans="1:18" x14ac:dyDescent="0.25">
      <c r="A20" s="2" t="s">
        <v>43</v>
      </c>
      <c r="B20" s="2" t="s">
        <v>44</v>
      </c>
      <c r="C20" s="3">
        <v>45398</v>
      </c>
      <c r="D20" s="4">
        <v>1149900</v>
      </c>
      <c r="E20" s="4">
        <v>1149900</v>
      </c>
      <c r="F20" s="4">
        <v>486000</v>
      </c>
      <c r="G20" s="5">
        <f t="shared" si="0"/>
        <v>42.264544743021133</v>
      </c>
      <c r="H20" s="4">
        <v>1152547</v>
      </c>
      <c r="I20" s="4">
        <f>E20-1001927</f>
        <v>147973</v>
      </c>
      <c r="J20" s="4">
        <v>150620</v>
      </c>
      <c r="K20" s="6">
        <v>125.51636999999999</v>
      </c>
      <c r="L20" s="7">
        <v>225</v>
      </c>
      <c r="M20" s="8">
        <v>0.628</v>
      </c>
      <c r="N20" s="8">
        <v>0.628</v>
      </c>
      <c r="O20" s="4">
        <f t="shared" si="1"/>
        <v>1178.9139536141781</v>
      </c>
      <c r="P20" s="4">
        <f t="shared" si="2"/>
        <v>235625.79617834394</v>
      </c>
      <c r="Q20" s="9">
        <f t="shared" si="3"/>
        <v>5.4092239710363623</v>
      </c>
      <c r="R20" s="8">
        <v>123</v>
      </c>
    </row>
    <row r="21" spans="1:18" x14ac:dyDescent="0.25">
      <c r="A21" s="2" t="s">
        <v>45</v>
      </c>
      <c r="B21" s="2" t="s">
        <v>46</v>
      </c>
      <c r="C21" s="3">
        <v>45099</v>
      </c>
      <c r="D21" s="4">
        <v>167900</v>
      </c>
      <c r="E21" s="4">
        <v>167900</v>
      </c>
      <c r="F21" s="4">
        <v>57400</v>
      </c>
      <c r="G21" s="5">
        <f t="shared" si="0"/>
        <v>34.187016081000593</v>
      </c>
      <c r="H21" s="4">
        <v>159561</v>
      </c>
      <c r="I21" s="4">
        <f t="shared" ref="I21:I26" si="4">E21-0</f>
        <v>167900</v>
      </c>
      <c r="J21" s="4">
        <v>152948</v>
      </c>
      <c r="K21" s="6">
        <v>127.456514</v>
      </c>
      <c r="L21" s="7">
        <v>264</v>
      </c>
      <c r="M21" s="8">
        <v>0.64300000000000002</v>
      </c>
      <c r="N21" s="8">
        <v>0.64300000000000002</v>
      </c>
      <c r="O21" s="4">
        <f t="shared" si="1"/>
        <v>1317.3120363232279</v>
      </c>
      <c r="P21" s="4">
        <f t="shared" si="2"/>
        <v>261119.75116640746</v>
      </c>
      <c r="Q21" s="9">
        <f t="shared" si="3"/>
        <v>5.9944846456934675</v>
      </c>
      <c r="R21" s="8">
        <v>146.38999999999999</v>
      </c>
    </row>
    <row r="22" spans="1:18" x14ac:dyDescent="0.25">
      <c r="A22" s="2" t="s">
        <v>45</v>
      </c>
      <c r="B22" s="2" t="s">
        <v>46</v>
      </c>
      <c r="C22" s="3">
        <v>45037</v>
      </c>
      <c r="D22" s="4">
        <v>155000</v>
      </c>
      <c r="E22" s="4">
        <v>155000</v>
      </c>
      <c r="F22" s="4">
        <v>57400</v>
      </c>
      <c r="G22" s="5">
        <f t="shared" si="0"/>
        <v>37.032258064516128</v>
      </c>
      <c r="H22" s="4">
        <v>159561</v>
      </c>
      <c r="I22" s="4">
        <f t="shared" si="4"/>
        <v>155000</v>
      </c>
      <c r="J22" s="4">
        <v>152948</v>
      </c>
      <c r="K22" s="6">
        <v>127.456514</v>
      </c>
      <c r="L22" s="7">
        <v>264</v>
      </c>
      <c r="M22" s="8">
        <v>0.64300000000000002</v>
      </c>
      <c r="N22" s="8">
        <v>0.64300000000000002</v>
      </c>
      <c r="O22" s="4">
        <f t="shared" si="1"/>
        <v>1216.1010460399066</v>
      </c>
      <c r="P22" s="4">
        <f t="shared" si="2"/>
        <v>241057.54276827371</v>
      </c>
      <c r="Q22" s="9">
        <f t="shared" si="3"/>
        <v>5.5339197146068342</v>
      </c>
      <c r="R22" s="8">
        <v>146.38999999999999</v>
      </c>
    </row>
    <row r="23" spans="1:18" x14ac:dyDescent="0.25">
      <c r="A23" s="2" t="s">
        <v>47</v>
      </c>
      <c r="B23" s="2" t="s">
        <v>48</v>
      </c>
      <c r="C23" s="3">
        <v>45114</v>
      </c>
      <c r="D23" s="4">
        <v>182500</v>
      </c>
      <c r="E23" s="4">
        <v>182500</v>
      </c>
      <c r="F23" s="4">
        <v>51100</v>
      </c>
      <c r="G23" s="5">
        <f t="shared" si="0"/>
        <v>28.000000000000004</v>
      </c>
      <c r="H23" s="4">
        <v>175046</v>
      </c>
      <c r="I23" s="4">
        <f t="shared" si="4"/>
        <v>182500</v>
      </c>
      <c r="J23" s="4">
        <v>175046</v>
      </c>
      <c r="K23" s="6">
        <v>145.87142499999999</v>
      </c>
      <c r="L23" s="7">
        <v>225</v>
      </c>
      <c r="M23" s="8">
        <v>0.77600000000000002</v>
      </c>
      <c r="N23" s="8">
        <v>0.77600000000000002</v>
      </c>
      <c r="O23" s="4">
        <f t="shared" si="1"/>
        <v>1251.101783642684</v>
      </c>
      <c r="P23" s="4">
        <f t="shared" si="2"/>
        <v>235180.41237113401</v>
      </c>
      <c r="Q23" s="9">
        <f t="shared" si="3"/>
        <v>5.3989993657285122</v>
      </c>
      <c r="R23" s="8">
        <v>141</v>
      </c>
    </row>
    <row r="24" spans="1:18" x14ac:dyDescent="0.25">
      <c r="A24" s="2" t="s">
        <v>47</v>
      </c>
      <c r="B24" s="2" t="s">
        <v>48</v>
      </c>
      <c r="C24" s="3">
        <v>45565</v>
      </c>
      <c r="D24" s="4">
        <v>190000</v>
      </c>
      <c r="E24" s="4">
        <v>190000</v>
      </c>
      <c r="F24" s="4">
        <v>65600</v>
      </c>
      <c r="G24" s="5">
        <f t="shared" si="0"/>
        <v>34.526315789473685</v>
      </c>
      <c r="H24" s="4">
        <v>175046</v>
      </c>
      <c r="I24" s="4">
        <f t="shared" si="4"/>
        <v>190000</v>
      </c>
      <c r="J24" s="4">
        <v>175046</v>
      </c>
      <c r="K24" s="6">
        <v>145.87142499999999</v>
      </c>
      <c r="L24" s="7">
        <v>225</v>
      </c>
      <c r="M24" s="8">
        <v>0.77600000000000002</v>
      </c>
      <c r="N24" s="8">
        <v>0.77600000000000002</v>
      </c>
      <c r="O24" s="4">
        <f t="shared" si="1"/>
        <v>1302.516925436219</v>
      </c>
      <c r="P24" s="4">
        <f t="shared" si="2"/>
        <v>244845.36082474227</v>
      </c>
      <c r="Q24" s="9">
        <f t="shared" si="3"/>
        <v>5.6208760519913286</v>
      </c>
      <c r="R24" s="8">
        <v>141</v>
      </c>
    </row>
    <row r="25" spans="1:18" x14ac:dyDescent="0.25">
      <c r="A25" s="2" t="s">
        <v>49</v>
      </c>
      <c r="B25" s="2" t="s">
        <v>50</v>
      </c>
      <c r="C25" s="3">
        <v>45468</v>
      </c>
      <c r="D25" s="4">
        <v>270000</v>
      </c>
      <c r="E25" s="4">
        <v>270000</v>
      </c>
      <c r="F25" s="4">
        <v>69500</v>
      </c>
      <c r="G25" s="5">
        <f t="shared" si="0"/>
        <v>25.74074074074074</v>
      </c>
      <c r="H25" s="4">
        <v>166739</v>
      </c>
      <c r="I25" s="4">
        <f t="shared" si="4"/>
        <v>270000</v>
      </c>
      <c r="J25" s="4">
        <v>166739</v>
      </c>
      <c r="K25" s="6">
        <v>138.94883899999999</v>
      </c>
      <c r="L25" s="7">
        <v>224.5</v>
      </c>
      <c r="M25" s="8">
        <v>0.80300000000000005</v>
      </c>
      <c r="N25" s="8">
        <v>0.80300000000000005</v>
      </c>
      <c r="O25" s="4">
        <f t="shared" si="1"/>
        <v>1943.1612523225185</v>
      </c>
      <c r="P25" s="4">
        <f t="shared" si="2"/>
        <v>336239.103362391</v>
      </c>
      <c r="Q25" s="9">
        <f t="shared" si="3"/>
        <v>7.718987680495661</v>
      </c>
      <c r="R25" s="8">
        <v>104.37</v>
      </c>
    </row>
    <row r="26" spans="1:18" x14ac:dyDescent="0.25">
      <c r="A26" s="2" t="s">
        <v>51</v>
      </c>
      <c r="B26" s="2" t="s">
        <v>52</v>
      </c>
      <c r="C26" s="3">
        <v>45679</v>
      </c>
      <c r="D26" s="4">
        <v>245000</v>
      </c>
      <c r="E26" s="4">
        <v>245000</v>
      </c>
      <c r="F26" s="4">
        <v>66300</v>
      </c>
      <c r="G26" s="5">
        <f t="shared" si="0"/>
        <v>27.061224489795922</v>
      </c>
      <c r="H26" s="4">
        <v>176675</v>
      </c>
      <c r="I26" s="4">
        <f t="shared" si="4"/>
        <v>245000</v>
      </c>
      <c r="J26" s="4">
        <v>176675</v>
      </c>
      <c r="K26" s="6">
        <v>147.228769</v>
      </c>
      <c r="L26" s="7">
        <v>212</v>
      </c>
      <c r="M26" s="8">
        <v>0.72799999999999998</v>
      </c>
      <c r="N26" s="8">
        <v>0.72799999999999998</v>
      </c>
      <c r="O26" s="4">
        <f t="shared" si="1"/>
        <v>1664.07694409236</v>
      </c>
      <c r="P26" s="4">
        <f t="shared" si="2"/>
        <v>336538.46153846156</v>
      </c>
      <c r="Q26" s="9">
        <f t="shared" si="3"/>
        <v>7.7258599985872722</v>
      </c>
      <c r="R26" s="8">
        <v>154.24</v>
      </c>
    </row>
    <row r="27" spans="1:18" x14ac:dyDescent="0.25">
      <c r="A27" s="2" t="s">
        <v>53</v>
      </c>
      <c r="B27" s="2" t="s">
        <v>54</v>
      </c>
      <c r="C27" s="3">
        <v>45489</v>
      </c>
      <c r="D27" s="4">
        <v>944000</v>
      </c>
      <c r="E27" s="4">
        <v>944000</v>
      </c>
      <c r="F27" s="4">
        <v>331900</v>
      </c>
      <c r="G27" s="5">
        <f t="shared" si="0"/>
        <v>35.158898305084747</v>
      </c>
      <c r="H27" s="4">
        <v>859906</v>
      </c>
      <c r="I27" s="4">
        <f>E27-707899</f>
        <v>236101</v>
      </c>
      <c r="J27" s="4">
        <v>152007</v>
      </c>
      <c r="K27" s="6">
        <v>126.67281</v>
      </c>
      <c r="L27" s="7">
        <v>225</v>
      </c>
      <c r="M27" s="8">
        <v>0.63300000000000001</v>
      </c>
      <c r="N27" s="8">
        <v>0.63300000000000001</v>
      </c>
      <c r="O27" s="4">
        <f t="shared" si="1"/>
        <v>1863.8648657119077</v>
      </c>
      <c r="P27" s="4">
        <f t="shared" si="2"/>
        <v>372987.36176935228</v>
      </c>
      <c r="Q27" s="9">
        <f t="shared" si="3"/>
        <v>8.5626116108666732</v>
      </c>
      <c r="R27" s="8">
        <v>125.11</v>
      </c>
    </row>
    <row r="28" spans="1:18" ht="15.75" thickBot="1" x14ac:dyDescent="0.3">
      <c r="A28" s="2" t="s">
        <v>55</v>
      </c>
      <c r="B28" s="2" t="s">
        <v>56</v>
      </c>
      <c r="C28" s="3">
        <v>45100</v>
      </c>
      <c r="D28" s="4">
        <v>175000</v>
      </c>
      <c r="E28" s="4">
        <v>175000</v>
      </c>
      <c r="F28" s="4">
        <v>87500</v>
      </c>
      <c r="G28" s="5">
        <f t="shared" si="0"/>
        <v>50</v>
      </c>
      <c r="H28" s="4">
        <v>300052</v>
      </c>
      <c r="I28" s="4">
        <f>E28-0</f>
        <v>175000</v>
      </c>
      <c r="J28" s="4">
        <v>300052</v>
      </c>
      <c r="K28" s="6">
        <v>250.04316</v>
      </c>
      <c r="L28" s="7">
        <v>229.75</v>
      </c>
      <c r="M28" s="8">
        <v>1.4470000000000001</v>
      </c>
      <c r="N28" s="8">
        <v>1.4470000000000001</v>
      </c>
      <c r="O28" s="4">
        <f t="shared" si="1"/>
        <v>699.87917285959747</v>
      </c>
      <c r="P28" s="4">
        <f t="shared" si="2"/>
        <v>120939.87560469937</v>
      </c>
      <c r="Q28" s="9">
        <f t="shared" si="3"/>
        <v>2.7763975115863033</v>
      </c>
      <c r="R28" s="8">
        <v>313.01</v>
      </c>
    </row>
    <row r="29" spans="1:18" ht="24.75" thickTop="1" x14ac:dyDescent="0.4">
      <c r="A29" s="44" t="s">
        <v>64</v>
      </c>
      <c r="B29" s="10"/>
      <c r="C29" s="11" t="s">
        <v>57</v>
      </c>
      <c r="D29" s="12">
        <f>+SUM(D2:D28)</f>
        <v>11225100</v>
      </c>
      <c r="E29" s="12">
        <f>+SUM(E2:E28)</f>
        <v>11225100</v>
      </c>
      <c r="F29" s="12">
        <f>+SUM(F2:F28)</f>
        <v>4288700</v>
      </c>
      <c r="G29" s="13"/>
      <c r="H29" s="12">
        <f>+SUM(H2:H28)</f>
        <v>10736857</v>
      </c>
      <c r="I29" s="12">
        <f>+SUM(I2:I28)</f>
        <v>5253227</v>
      </c>
      <c r="J29" s="12">
        <f>+SUM(J2:J28)</f>
        <v>4728211</v>
      </c>
      <c r="K29" s="14">
        <f>+SUM(K2:K28)</f>
        <v>3940.1733149999995</v>
      </c>
      <c r="L29" s="15"/>
      <c r="M29" s="16">
        <f>+SUM(M2:M28)</f>
        <v>20.520000000000003</v>
      </c>
      <c r="N29" s="16">
        <f>+SUM(N2:N28)</f>
        <v>20.852</v>
      </c>
      <c r="O29" s="12"/>
      <c r="P29" s="12"/>
      <c r="Q29" s="17"/>
      <c r="R29" s="16"/>
    </row>
    <row r="30" spans="1:18" ht="24" x14ac:dyDescent="0.4">
      <c r="A30" s="44" t="s">
        <v>65</v>
      </c>
      <c r="B30" s="18"/>
      <c r="C30" s="19"/>
      <c r="D30" s="20"/>
      <c r="E30" s="20"/>
      <c r="F30" s="20" t="s">
        <v>58</v>
      </c>
      <c r="G30" s="21">
        <f>F29/E29*100</f>
        <v>38.20634114618133</v>
      </c>
      <c r="H30" s="20"/>
      <c r="I30" s="20"/>
      <c r="J30" s="20" t="s">
        <v>59</v>
      </c>
      <c r="K30" s="22"/>
      <c r="L30" s="23"/>
      <c r="M30" s="24" t="s">
        <v>59</v>
      </c>
      <c r="N30" s="24"/>
      <c r="O30" s="20"/>
      <c r="P30" s="20" t="s">
        <v>59</v>
      </c>
      <c r="Q30" s="25"/>
      <c r="R30" s="24"/>
    </row>
    <row r="31" spans="1:18" x14ac:dyDescent="0.25">
      <c r="A31" s="26"/>
      <c r="B31" s="26"/>
      <c r="C31" s="27"/>
      <c r="D31" s="28"/>
      <c r="E31" s="28"/>
      <c r="F31" s="28" t="s">
        <v>60</v>
      </c>
      <c r="G31" s="29">
        <f>STDEV(G2:G28)</f>
        <v>6.5419232779832575</v>
      </c>
      <c r="H31" s="28"/>
      <c r="I31" s="28"/>
      <c r="J31" s="28" t="s">
        <v>61</v>
      </c>
      <c r="K31" s="30">
        <f>I29/K29</f>
        <v>1333.2476975064233</v>
      </c>
      <c r="L31" s="31"/>
      <c r="M31" s="32" t="s">
        <v>62</v>
      </c>
      <c r="N31" s="32">
        <f>I29/M29</f>
        <v>256005.21442495123</v>
      </c>
      <c r="O31" s="28"/>
      <c r="P31" s="28" t="s">
        <v>63</v>
      </c>
      <c r="Q31" s="33">
        <f>I29/M29/43560</f>
        <v>5.877071038222021</v>
      </c>
      <c r="R31" s="32"/>
    </row>
  </sheetData>
  <conditionalFormatting sqref="A2:R2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VERBINA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9E10-C6DC-471A-8917-80FF8CEBBD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2025-12-23T14:34:51Z</dcterms:created>
  <dcterms:modified xsi:type="dcterms:W3CDTF">2025-12-23T14:42:42Z</dcterms:modified>
</cp:coreProperties>
</file>