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0"/>
  <workbookPr/>
  <mc:AlternateContent xmlns:mc="http://schemas.openxmlformats.org/markup-compatibility/2006">
    <mc:Choice Requires="x15">
      <x15ac:absPath xmlns:x15ac="http://schemas.microsoft.com/office/spreadsheetml/2010/11/ac" url="https://nreeducacional-my.sharepoint.com/personal/erica_nunes_afya_com_br/Documents/PCP Ensino/Modelo Custo Docente Matriz de Medicina e SHE/Medicina 2025/"/>
    </mc:Choice>
  </mc:AlternateContent>
  <xr:revisionPtr revIDLastSave="672" documentId="13_ncr:1_{D59EFAD4-3B31-0845-A5E6-072F121C32F1}" xr6:coauthVersionLast="47" xr6:coauthVersionMax="47" xr10:uidLastSave="{10EDC19F-A10A-40FF-9E60-9623A217E664}"/>
  <bookViews>
    <workbookView xWindow="-110" yWindow="-110" windowWidth="19420" windowHeight="10300" xr2:uid="{00000000-000D-0000-FFFF-FFFF00000000}"/>
  </bookViews>
  <sheets>
    <sheet name="Matriz em hora-aula" sheetId="1" r:id="rId1"/>
    <sheet name="Matriz em hora-relógio" sheetId="2" r:id="rId2"/>
  </sheets>
  <definedNames>
    <definedName name="_xlnm._FilterDatabase" localSheetId="0" hidden="1">'Matriz em hora-aula'!$G$4:$O$85</definedName>
    <definedName name="_xlnm._FilterDatabase" localSheetId="1" hidden="1">'Matriz em hora-relógio'!$G$4:$O$85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2" l="1"/>
  <c r="N34" i="2"/>
  <c r="O52" i="2"/>
  <c r="N76" i="2" s="1"/>
  <c r="L76" i="2" s="1"/>
  <c r="K34" i="2"/>
  <c r="L25" i="2"/>
  <c r="L31" i="2"/>
  <c r="L46" i="2"/>
  <c r="N49" i="2"/>
  <c r="N44" i="2"/>
  <c r="N39" i="2"/>
  <c r="M28" i="2"/>
  <c r="M22" i="2"/>
  <c r="I11" i="2"/>
  <c r="J11" i="2"/>
  <c r="J16" i="2" s="1"/>
  <c r="H12" i="2"/>
  <c r="L12" i="2" s="1"/>
  <c r="H13" i="2"/>
  <c r="I13" i="2"/>
  <c r="I16" i="2" s="1"/>
  <c r="K14" i="2"/>
  <c r="L14" i="2" s="1"/>
  <c r="H15" i="2"/>
  <c r="L15" i="2" s="1"/>
  <c r="I15" i="2"/>
  <c r="H22" i="2"/>
  <c r="I17" i="2"/>
  <c r="J17" i="2"/>
  <c r="J22" i="2" s="1"/>
  <c r="H18" i="2"/>
  <c r="K19" i="2"/>
  <c r="L19" i="2" s="1"/>
  <c r="H20" i="2"/>
  <c r="I20" i="2"/>
  <c r="H21" i="2"/>
  <c r="I21" i="2"/>
  <c r="I23" i="2"/>
  <c r="I28" i="2" s="1"/>
  <c r="J23" i="2"/>
  <c r="J28" i="2" s="1"/>
  <c r="H24" i="2"/>
  <c r="L24" i="2" s="1"/>
  <c r="K24" i="2"/>
  <c r="K25" i="2"/>
  <c r="H26" i="2"/>
  <c r="I26" i="2"/>
  <c r="I27" i="2"/>
  <c r="L27" i="2" s="1"/>
  <c r="H29" i="2"/>
  <c r="I29" i="2"/>
  <c r="I34" i="2" s="1"/>
  <c r="J29" i="2"/>
  <c r="J34" i="2" s="1"/>
  <c r="H30" i="2"/>
  <c r="K31" i="2"/>
  <c r="H32" i="2"/>
  <c r="I32" i="2"/>
  <c r="L32" i="2" s="1"/>
  <c r="I33" i="2"/>
  <c r="L33" i="2" s="1"/>
  <c r="H35" i="2"/>
  <c r="H39" i="2" s="1"/>
  <c r="K35" i="2"/>
  <c r="K39" i="2" s="1"/>
  <c r="L36" i="2"/>
  <c r="H37" i="2"/>
  <c r="L37" i="2" s="1"/>
  <c r="I37" i="2"/>
  <c r="H38" i="2"/>
  <c r="I38" i="2"/>
  <c r="J38" i="2"/>
  <c r="J39" i="2" s="1"/>
  <c r="H40" i="2"/>
  <c r="H44" i="2" s="1"/>
  <c r="K40" i="2"/>
  <c r="K44" i="2" s="1"/>
  <c r="K41" i="2"/>
  <c r="L41" i="2" s="1"/>
  <c r="H42" i="2"/>
  <c r="L42" i="2" s="1"/>
  <c r="I42" i="2"/>
  <c r="H43" i="2"/>
  <c r="I43" i="2"/>
  <c r="J43" i="2"/>
  <c r="J44" i="2" s="1"/>
  <c r="H45" i="2"/>
  <c r="H49" i="2" s="1"/>
  <c r="K45" i="2"/>
  <c r="K46" i="2"/>
  <c r="H47" i="2"/>
  <c r="I49" i="2"/>
  <c r="H48" i="2"/>
  <c r="I48" i="2"/>
  <c r="J48" i="2"/>
  <c r="J49" i="2" s="1"/>
  <c r="H6" i="2"/>
  <c r="L6" i="2" s="1"/>
  <c r="H7" i="2"/>
  <c r="I7" i="2"/>
  <c r="I10" i="2" s="1"/>
  <c r="K8" i="2"/>
  <c r="L8" i="2" s="1"/>
  <c r="H9" i="2"/>
  <c r="L9" i="2" s="1"/>
  <c r="I9" i="2"/>
  <c r="I5" i="2"/>
  <c r="J5" i="2"/>
  <c r="J10" i="2" s="1"/>
  <c r="H10" i="2"/>
  <c r="O70" i="2"/>
  <c r="G83" i="2" s="1"/>
  <c r="M50" i="1"/>
  <c r="M51" i="2" s="1"/>
  <c r="L75" i="2" s="1"/>
  <c r="O70" i="1"/>
  <c r="N78" i="1" s="1"/>
  <c r="O53" i="2" l="1"/>
  <c r="N77" i="2" s="1"/>
  <c r="M50" i="2"/>
  <c r="N75" i="2" s="1"/>
  <c r="L30" i="2"/>
  <c r="K28" i="2"/>
  <c r="L20" i="2"/>
  <c r="H16" i="2"/>
  <c r="L29" i="2"/>
  <c r="I44" i="2"/>
  <c r="L44" i="2" s="1"/>
  <c r="O44" i="2" s="1"/>
  <c r="I39" i="2"/>
  <c r="L39" i="2" s="1"/>
  <c r="O39" i="2" s="1"/>
  <c r="H28" i="2"/>
  <c r="L28" i="2" s="1"/>
  <c r="O28" i="2" s="1"/>
  <c r="K16" i="2"/>
  <c r="K22" i="2"/>
  <c r="L18" i="2"/>
  <c r="L13" i="2"/>
  <c r="L48" i="2"/>
  <c r="L38" i="2"/>
  <c r="L26" i="2"/>
  <c r="L21" i="2"/>
  <c r="L17" i="2"/>
  <c r="L45" i="2"/>
  <c r="L43" i="2"/>
  <c r="L7" i="2"/>
  <c r="L23" i="2"/>
  <c r="H34" i="2"/>
  <c r="L34" i="2" s="1"/>
  <c r="O34" i="2" s="1"/>
  <c r="K49" i="2"/>
  <c r="L49" i="2" s="1"/>
  <c r="L40" i="2"/>
  <c r="L11" i="2"/>
  <c r="L35" i="2"/>
  <c r="I22" i="2"/>
  <c r="L47" i="2"/>
  <c r="K10" i="2"/>
  <c r="L10" i="2"/>
  <c r="O10" i="2" s="1"/>
  <c r="J50" i="2"/>
  <c r="J74" i="2" s="1"/>
  <c r="L5" i="2"/>
  <c r="L78" i="2"/>
  <c r="N78" i="2"/>
  <c r="L22" i="2" l="1"/>
  <c r="O22" i="2" s="1"/>
  <c r="L16" i="2"/>
  <c r="O16" i="2" s="1"/>
  <c r="I50" i="2"/>
  <c r="K50" i="2"/>
  <c r="K74" i="2" s="1"/>
  <c r="K84" i="2" s="1"/>
  <c r="L50" i="2"/>
  <c r="N74" i="2" s="1"/>
  <c r="N79" i="2" s="1"/>
  <c r="I74" i="2"/>
  <c r="H50" i="2"/>
  <c r="O49" i="2"/>
  <c r="H74" i="2" l="1"/>
  <c r="O50" i="2"/>
  <c r="G81" i="2" l="1"/>
  <c r="G85" i="2"/>
  <c r="H10" i="1"/>
  <c r="H16" i="1"/>
  <c r="H34" i="1"/>
  <c r="L76" i="1" l="1"/>
  <c r="N76" i="1" s="1"/>
  <c r="L77" i="1" l="1"/>
  <c r="K84" i="1" s="1"/>
  <c r="L77" i="2"/>
  <c r="K49" i="1"/>
  <c r="J49" i="1"/>
  <c r="I49" i="1"/>
  <c r="H49" i="1"/>
  <c r="L48" i="1"/>
  <c r="L47" i="1"/>
  <c r="L46" i="1"/>
  <c r="L45" i="1"/>
  <c r="K44" i="1"/>
  <c r="J44" i="1"/>
  <c r="I44" i="1"/>
  <c r="H44" i="1"/>
  <c r="L43" i="1"/>
  <c r="L42" i="1"/>
  <c r="L41" i="1"/>
  <c r="L40" i="1"/>
  <c r="K39" i="1"/>
  <c r="J39" i="1"/>
  <c r="I39" i="1"/>
  <c r="H39" i="1"/>
  <c r="L38" i="1"/>
  <c r="L37" i="1"/>
  <c r="L36" i="1"/>
  <c r="L35" i="1"/>
  <c r="K34" i="1"/>
  <c r="J34" i="1"/>
  <c r="I34" i="1"/>
  <c r="L33" i="1"/>
  <c r="L32" i="1"/>
  <c r="L31" i="1"/>
  <c r="L30" i="1"/>
  <c r="L29" i="1"/>
  <c r="K28" i="1"/>
  <c r="J28" i="1"/>
  <c r="I28" i="1"/>
  <c r="H28" i="1"/>
  <c r="L27" i="1"/>
  <c r="L26" i="1"/>
  <c r="L25" i="1"/>
  <c r="L24" i="1"/>
  <c r="L23" i="1"/>
  <c r="K22" i="1"/>
  <c r="J22" i="1"/>
  <c r="I22" i="1"/>
  <c r="H22" i="1"/>
  <c r="L21" i="1"/>
  <c r="L20" i="1"/>
  <c r="L19" i="1"/>
  <c r="L18" i="1"/>
  <c r="L17" i="1"/>
  <c r="K16" i="1"/>
  <c r="J16" i="1"/>
  <c r="I16" i="1"/>
  <c r="L15" i="1"/>
  <c r="L14" i="1"/>
  <c r="L13" i="1"/>
  <c r="L12" i="1"/>
  <c r="L11" i="1"/>
  <c r="K10" i="1"/>
  <c r="J10" i="1"/>
  <c r="I10" i="1"/>
  <c r="L10" i="1" s="1"/>
  <c r="L9" i="1"/>
  <c r="L8" i="1"/>
  <c r="L7" i="1"/>
  <c r="L6" i="1"/>
  <c r="L5" i="1"/>
  <c r="N77" i="1" l="1"/>
  <c r="M51" i="1"/>
  <c r="N75" i="1" s="1"/>
  <c r="L75" i="1"/>
  <c r="L78" i="1"/>
  <c r="G83" i="1"/>
  <c r="L39" i="1"/>
  <c r="O39" i="1" s="1"/>
  <c r="L16" i="1"/>
  <c r="O16" i="1" s="1"/>
  <c r="O10" i="1"/>
  <c r="H50" i="1"/>
  <c r="J50" i="1"/>
  <c r="J51" i="2" s="1"/>
  <c r="L34" i="1"/>
  <c r="O34" i="1" s="1"/>
  <c r="K50" i="1"/>
  <c r="K51" i="2" s="1"/>
  <c r="L28" i="1"/>
  <c r="O28" i="1" s="1"/>
  <c r="L22" i="1"/>
  <c r="O22" i="1" s="1"/>
  <c r="I50" i="1"/>
  <c r="I51" i="2" s="1"/>
  <c r="L49" i="1"/>
  <c r="O49" i="1" s="1"/>
  <c r="L44" i="1"/>
  <c r="O44" i="1" s="1"/>
  <c r="H51" i="1" l="1"/>
  <c r="H51" i="2"/>
  <c r="J51" i="1"/>
  <c r="J74" i="1"/>
  <c r="H74" i="1"/>
  <c r="K74" i="1"/>
  <c r="I51" i="1"/>
  <c r="I74" i="1"/>
  <c r="K51" i="1"/>
  <c r="L50" i="1"/>
  <c r="O50" i="1" l="1"/>
  <c r="O51" i="2" s="1"/>
  <c r="L51" i="2"/>
  <c r="L74" i="2" s="1"/>
  <c r="L79" i="2" s="1"/>
  <c r="L74" i="1"/>
  <c r="L51" i="1"/>
  <c r="N74" i="1" l="1"/>
  <c r="N79" i="1" s="1"/>
  <c r="O51" i="1"/>
  <c r="L79" i="1"/>
  <c r="G85" i="1" s="1"/>
  <c r="G81" i="1" l="1"/>
</calcChain>
</file>

<file path=xl/sharedStrings.xml><?xml version="1.0" encoding="utf-8"?>
<sst xmlns="http://schemas.openxmlformats.org/spreadsheetml/2006/main" count="252" uniqueCount="108">
  <si>
    <t>MATRIZ CURRICULAR DE MEDICINA 2025</t>
  </si>
  <si>
    <t>Versão: 22/08/2024</t>
  </si>
  <si>
    <t>Período</t>
  </si>
  <si>
    <t>Eixos Estruturantes</t>
  </si>
  <si>
    <t>CARGA HORÁRIA (Componentes Curriculares + Eletivas)</t>
  </si>
  <si>
    <t>Atividades Educacionais (hora-aula)</t>
  </si>
  <si>
    <t>Componentes Curriculares (Módulos)</t>
  </si>
  <si>
    <t>Teóricas</t>
  </si>
  <si>
    <t>Práticas</t>
  </si>
  <si>
    <t>APG</t>
  </si>
  <si>
    <t>Extensão</t>
  </si>
  <si>
    <t>Sub total</t>
  </si>
  <si>
    <t>Eletivas</t>
  </si>
  <si>
    <t>Extensão Institucional</t>
  </si>
  <si>
    <t>Total</t>
  </si>
  <si>
    <r>
      <t>1</t>
    </r>
    <r>
      <rPr>
        <b/>
        <sz val="10"/>
        <rFont val="Calibri"/>
        <family val="2"/>
      </rPr>
      <t>°</t>
    </r>
  </si>
  <si>
    <t>Sistemas Orgânicos Integrados</t>
  </si>
  <si>
    <t>Sistemas Orgânicos Integrados I</t>
  </si>
  <si>
    <t>Integração Ensino-Serviço-Comunidade I</t>
  </si>
  <si>
    <t>Integração Ensino-Serviço-Comunidade</t>
  </si>
  <si>
    <t>Habilidades e Atitudes Médicas I</t>
  </si>
  <si>
    <t>Habilidades e Atitudes Médicas</t>
  </si>
  <si>
    <t>Práticas Interdisciplinares de Extensão, Pesquisa e Ensino</t>
  </si>
  <si>
    <t>Práticas Interdisciplinares de Extensão, Pesquisa e Ensino I</t>
  </si>
  <si>
    <t>Métodos Científicos em Medicina</t>
  </si>
  <si>
    <t>Métodos Científicos em Medicina I</t>
  </si>
  <si>
    <t>Subtotal</t>
  </si>
  <si>
    <r>
      <t>2</t>
    </r>
    <r>
      <rPr>
        <b/>
        <sz val="10"/>
        <rFont val="Calibri"/>
        <family val="2"/>
      </rPr>
      <t>°</t>
    </r>
  </si>
  <si>
    <t>Sistemas Orgânicos Integrados II</t>
  </si>
  <si>
    <t>Integração Ensino-Serviço-Comunidade II</t>
  </si>
  <si>
    <t>Habilidades e Atitudes Médicas II</t>
  </si>
  <si>
    <t>Práticas Interdisciplinares de Extensão, Pesquisa e Ensino II</t>
  </si>
  <si>
    <t>Métodos Científicos em Medicina II</t>
  </si>
  <si>
    <r>
      <t>3</t>
    </r>
    <r>
      <rPr>
        <b/>
        <sz val="10"/>
        <rFont val="Calibri"/>
        <family val="2"/>
      </rPr>
      <t>°</t>
    </r>
  </si>
  <si>
    <t>Sistemas Orgânicos Integrados III</t>
  </si>
  <si>
    <t>Integração Ensino-Serviço-Comunidade III</t>
  </si>
  <si>
    <t>Práticas Interdisciplinares de Extensão, Pesquisa e Ensino III</t>
  </si>
  <si>
    <t>Habilidades e Atitudes Médicas III</t>
  </si>
  <si>
    <t>Métodos Científicos em Medicina III</t>
  </si>
  <si>
    <r>
      <t>4</t>
    </r>
    <r>
      <rPr>
        <b/>
        <sz val="10"/>
        <rFont val="Calibri"/>
        <family val="2"/>
      </rPr>
      <t>°</t>
    </r>
  </si>
  <si>
    <t>Sistemas Orgânicos Integrados IV</t>
  </si>
  <si>
    <t>Integração Ensino-Serviço-Comunidade IV</t>
  </si>
  <si>
    <t>Práticas Interdisciplinares de Extensão, Pesquisa e Ensino IV</t>
  </si>
  <si>
    <t>Habilidades e Atitudes Médicas IV</t>
  </si>
  <si>
    <t>Métodos Científicos em Medicina IV</t>
  </si>
  <si>
    <r>
      <t>5</t>
    </r>
    <r>
      <rPr>
        <b/>
        <sz val="10"/>
        <rFont val="Calibri"/>
        <family val="2"/>
      </rPr>
      <t>°</t>
    </r>
  </si>
  <si>
    <t>Sistemas Orgânicos Integrados V</t>
  </si>
  <si>
    <t>Integração Ensino-Serviço-Comunidade V</t>
  </si>
  <si>
    <t>Práticas Interdisciplinares de Extensão, Pesquisa e Ensino V</t>
  </si>
  <si>
    <t>Habilidades e Atitudes Médicas V</t>
  </si>
  <si>
    <t>Métodos Científicos em Medicina V</t>
  </si>
  <si>
    <t>6°</t>
  </si>
  <si>
    <t>Integração Ensino-Serviço-Comunidade VI</t>
  </si>
  <si>
    <t>Práticas Interdisciplinares de Extensão, Pesquisa e Ensino VI</t>
  </si>
  <si>
    <t>Habilidades e Atitudes Médicas VI</t>
  </si>
  <si>
    <t>Clínicas Integradas</t>
  </si>
  <si>
    <t>Clínicas Integradas I</t>
  </si>
  <si>
    <t>7°</t>
  </si>
  <si>
    <t>Integração Ensino-Serviço-Comunidade VII</t>
  </si>
  <si>
    <t>Práticas Interdisciplinares de Extensão, Pesquisa e Ensino VII</t>
  </si>
  <si>
    <t>Habilidades e Atitudes Médicas VII</t>
  </si>
  <si>
    <t>Clínicas Integradas II</t>
  </si>
  <si>
    <t>8°</t>
  </si>
  <si>
    <t>Integração Ensino-Serviço-Comunidade VIII</t>
  </si>
  <si>
    <t>Práticas Interdisciplinares de Extensão, Pesquisa e Ensino VIII</t>
  </si>
  <si>
    <t>Habilidades e Atitudes Médicas VIII</t>
  </si>
  <si>
    <t>Clínicas Integradas III</t>
  </si>
  <si>
    <t>TOTAL (Componentes Curriculares Obrigatórios + Eletivas) hora-aula</t>
  </si>
  <si>
    <t>TOTAL (Componentes Curriculares Obrigatórios + Eletivas) hora-relógio</t>
  </si>
  <si>
    <t>Atividades Complementares (hora-aula)</t>
  </si>
  <si>
    <t>Extensão Institucional (hora-aula)</t>
  </si>
  <si>
    <t>OBSERVAÇÕES:
(1) Para ingressar no 6º período, o aluno deverá ter sido aprovado em todos os módulos e disciplinas anteriores e integralizado suas respectivas cargas horárias.
(2) Para ingressar no Internato, o aluno deverá ter sido aprovado em todos os módulos anteriores e integralizado suas respectivas cargas horárias.</t>
  </si>
  <si>
    <t>CARGA HORÁRIA (HORA-RELÓGIO)</t>
  </si>
  <si>
    <t>9º</t>
  </si>
  <si>
    <t>INTERNATO</t>
  </si>
  <si>
    <t>Estágio Curricular em Saúde Coletiva</t>
  </si>
  <si>
    <t>Estágio Curricular em Atenção Ambulatorial e Hospitalar em Ginecologia e Obstetrícia I</t>
  </si>
  <si>
    <t>Estágio Curricular em Atenção Primária em Saúde I</t>
  </si>
  <si>
    <t>Estágio Curricular em Atenção Primária em Saúde II</t>
  </si>
  <si>
    <t>10º</t>
  </si>
  <si>
    <t>Estágio Curricular em Urgências e Emergências I</t>
  </si>
  <si>
    <t xml:space="preserve">Estágio Curricular em Saúde Mental </t>
  </si>
  <si>
    <t>Estágio Curricular em Atenção Ambulatorial e Hospitalar em Clínica Médica I</t>
  </si>
  <si>
    <t>Estágio Curricular em Atenção Ambulatorial e Hospitalar em Pediatria I</t>
  </si>
  <si>
    <t>11º</t>
  </si>
  <si>
    <t>Estágio Curricular em Atenção Ambulatorial e Hospitalar em Clínica Cirúrgica I</t>
  </si>
  <si>
    <t>Estágio Curricular em Urgências e Emergências II</t>
  </si>
  <si>
    <t>Estágio Curricular em Atenção Ambulatorial e Hospitalar em Ginecologia e Obstetrícia II</t>
  </si>
  <si>
    <t>12º</t>
  </si>
  <si>
    <t>Estágio Curricular em Atenção Ambulatorial e Hospitalar em Pediatria II</t>
  </si>
  <si>
    <t>Estágio Curricular em Atenção Ambulatorial e Hospitalar em Clínica Médica II</t>
  </si>
  <si>
    <t>Estágio Curricular em Atenção Ambulatorial e Hospitalar em Clínica Cirúrgica II</t>
  </si>
  <si>
    <t xml:space="preserve">CARGA HORÁRIA TOTAL DA MATRIZ EM HORA-AULA E HORA-RELÓGIO </t>
  </si>
  <si>
    <t>Composição da Carga Horária (aula)</t>
  </si>
  <si>
    <t>Hora-aula</t>
  </si>
  <si>
    <t>Hora-relógio</t>
  </si>
  <si>
    <t>Teórica</t>
  </si>
  <si>
    <t>Componentes Curriculares Obrigatórios</t>
  </si>
  <si>
    <t xml:space="preserve">Disciplinas Eletivas </t>
  </si>
  <si>
    <t xml:space="preserve">Atividades Complementares </t>
  </si>
  <si>
    <t>Considera somente Hora-relógio</t>
  </si>
  <si>
    <t xml:space="preserve">Internato </t>
  </si>
  <si>
    <t xml:space="preserve">INTERNATO </t>
  </si>
  <si>
    <t>% da CH total</t>
  </si>
  <si>
    <t>INTERNATO –  Atenção Básica e Serviço de Urgência e Emergência do SUS</t>
  </si>
  <si>
    <t>CH Total</t>
  </si>
  <si>
    <t>Atividades Complementares (hora-relógio)</t>
  </si>
  <si>
    <t>Extensão Institucional (hora-relógio)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</si>
</sst>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3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sz val="10"/>
      <name val="Calibri"/>
      <family val="2"/>
    </font>
    <font>
      <sz val="8"/>
      <color rgb="FF000000"/>
      <name val="Calibri"/>
      <family val="2"/>
    </font>
    <font>
      <sz val="8"/>
      <color rgb="FFFFFFFF"/>
      <name val="Calibri"/>
      <family val="2"/>
    </font>
    <font>
      <sz val="9"/>
      <color rgb="FFFFFFFF"/>
      <name val="Calibri"/>
      <family val="2"/>
    </font>
    <font>
      <sz val="10"/>
      <color rgb="FF000000"/>
      <name val="Calibri"/>
      <family val="2"/>
    </font>
    <font>
      <b/>
      <sz val="8"/>
      <color rgb="FFFFFFFF"/>
      <name val="Calibri"/>
      <family val="2"/>
    </font>
    <font>
      <sz val="8"/>
      <name val="Calibri"/>
      <family val="2"/>
    </font>
    <font>
      <sz val="8"/>
      <color rgb="FF44546A"/>
      <name val="Calibri"/>
      <family val="2"/>
    </font>
    <font>
      <sz val="8"/>
      <color rgb="FFFF0000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9"/>
      <name val="Calibri"/>
      <family val="2"/>
    </font>
    <font>
      <b/>
      <sz val="12"/>
      <color rgb="FF000000"/>
      <name val="Calibri"/>
      <family val="2"/>
    </font>
    <font>
      <b/>
      <sz val="8"/>
      <color rgb="FF44546A"/>
      <name val="Calibri"/>
      <family val="2"/>
    </font>
    <font>
      <b/>
      <sz val="10"/>
      <color rgb="FF000000"/>
      <name val="Arial"/>
      <family val="2"/>
    </font>
    <font>
      <sz val="9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F2F2F2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rgb="FFD31C5B"/>
        <bgColor rgb="FFCCCCFF"/>
      </patternFill>
    </fill>
    <fill>
      <patternFill patternType="solid">
        <fgColor rgb="FF8E9794"/>
        <bgColor rgb="FFCCCCFF"/>
      </patternFill>
    </fill>
    <fill>
      <patternFill patternType="solid">
        <fgColor rgb="FFD31C5B"/>
        <bgColor rgb="FFCC99FF"/>
      </patternFill>
    </fill>
    <fill>
      <patternFill patternType="solid">
        <fgColor rgb="FFBFBFBF"/>
        <bgColor rgb="FF99CCFF"/>
      </patternFill>
    </fill>
    <fill>
      <patternFill patternType="solid">
        <fgColor rgb="FFFFC000"/>
        <bgColor rgb="FF000000"/>
      </patternFill>
    </fill>
    <fill>
      <patternFill patternType="solid">
        <fgColor rgb="FF000000"/>
        <bgColor rgb="FF969696"/>
      </patternFill>
    </fill>
    <fill>
      <patternFill patternType="solid">
        <fgColor rgb="FFF29DBB"/>
        <bgColor rgb="FF000000"/>
      </patternFill>
    </fill>
    <fill>
      <patternFill patternType="solid">
        <fgColor rgb="FFBBCDE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69726F"/>
        <bgColor rgb="FF000000"/>
      </patternFill>
    </fill>
    <fill>
      <patternFill patternType="solid">
        <fgColor rgb="FFD31C5B"/>
        <bgColor rgb="FF969696"/>
      </patternFill>
    </fill>
    <fill>
      <patternFill patternType="solid">
        <fgColor rgb="FF8E9794"/>
        <bgColor rgb="FFCC99FF"/>
      </patternFill>
    </fill>
    <fill>
      <patternFill patternType="solid">
        <fgColor rgb="FFAEAAAA"/>
        <bgColor rgb="FF969696"/>
      </patternFill>
    </fill>
    <fill>
      <patternFill patternType="solid">
        <fgColor rgb="FF232323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2DEF0"/>
        <bgColor rgb="FF000000"/>
      </patternFill>
    </fill>
    <fill>
      <patternFill patternType="solid">
        <fgColor rgb="FFFAE0CD"/>
        <bgColor rgb="FF000000"/>
      </patternFill>
    </fill>
    <fill>
      <patternFill patternType="solid">
        <fgColor rgb="FFFCEADC"/>
        <bgColor rgb="FF969696"/>
      </patternFill>
    </fill>
    <fill>
      <patternFill patternType="solid">
        <fgColor rgb="FF000000"/>
        <bgColor rgb="FF000000"/>
      </patternFill>
    </fill>
    <fill>
      <patternFill patternType="solid">
        <fgColor rgb="FFF29DBB"/>
        <bgColor rgb="FFCC99FF"/>
      </patternFill>
    </fill>
    <fill>
      <patternFill patternType="solid">
        <fgColor rgb="FFF9CEDD"/>
        <bgColor rgb="FFCC99FF"/>
      </patternFill>
    </fill>
    <fill>
      <patternFill patternType="solid">
        <fgColor rgb="FFF29DBB"/>
        <bgColor rgb="FF969696"/>
      </patternFill>
    </fill>
    <fill>
      <patternFill patternType="solid">
        <fgColor rgb="FFFFFFFF"/>
        <bgColor rgb="FF969696"/>
      </patternFill>
    </fill>
    <fill>
      <patternFill patternType="solid">
        <fgColor rgb="FFF9CEDD"/>
        <bgColor rgb="FF000000"/>
      </patternFill>
    </fill>
    <fill>
      <patternFill patternType="solid">
        <fgColor rgb="FFBBCDEA"/>
        <bgColor rgb="FF969696"/>
      </patternFill>
    </fill>
    <fill>
      <patternFill patternType="solid">
        <fgColor rgb="FFF7CBAC"/>
        <bgColor rgb="FF00000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6">
    <xf numFmtId="0" fontId="0" fillId="0" borderId="0" xfId="0"/>
    <xf numFmtId="0" fontId="5" fillId="0" borderId="0" xfId="0" applyFont="1"/>
    <xf numFmtId="0" fontId="7" fillId="6" borderId="19" xfId="0" applyFont="1" applyFill="1" applyBorder="1"/>
    <xf numFmtId="0" fontId="7" fillId="6" borderId="20" xfId="0" applyFont="1" applyFill="1" applyBorder="1"/>
    <xf numFmtId="1" fontId="8" fillId="0" borderId="6" xfId="2" applyNumberFormat="1" applyFont="1" applyBorder="1" applyAlignment="1">
      <alignment horizontal="center" vertical="center" wrapText="1"/>
    </xf>
    <xf numFmtId="1" fontId="3" fillId="7" borderId="21" xfId="2" applyNumberFormat="1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vertical="center" textRotation="90"/>
    </xf>
    <xf numFmtId="0" fontId="7" fillId="8" borderId="12" xfId="0" applyFont="1" applyFill="1" applyBorder="1"/>
    <xf numFmtId="0" fontId="7" fillId="8" borderId="13" xfId="0" applyFont="1" applyFill="1" applyBorder="1"/>
    <xf numFmtId="1" fontId="8" fillId="0" borderId="27" xfId="2" applyNumberFormat="1" applyFont="1" applyBorder="1" applyAlignment="1">
      <alignment horizontal="center" vertical="center" wrapText="1"/>
    </xf>
    <xf numFmtId="1" fontId="8" fillId="0" borderId="14" xfId="2" applyNumberFormat="1" applyFont="1" applyBorder="1" applyAlignment="1">
      <alignment horizontal="center" vertical="center" wrapText="1"/>
    </xf>
    <xf numFmtId="1" fontId="3" fillId="7" borderId="23" xfId="2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vertical="center" textRotation="90"/>
    </xf>
    <xf numFmtId="0" fontId="7" fillId="9" borderId="19" xfId="0" applyFont="1" applyFill="1" applyBorder="1" applyAlignment="1">
      <alignment horizontal="center" vertical="center" textRotation="90"/>
    </xf>
    <xf numFmtId="0" fontId="7" fillId="9" borderId="5" xfId="0" applyFont="1" applyFill="1" applyBorder="1" applyAlignment="1">
      <alignment horizontal="center" vertical="center" textRotation="90"/>
    </xf>
    <xf numFmtId="0" fontId="11" fillId="10" borderId="20" xfId="0" applyFont="1" applyFill="1" applyBorder="1" applyAlignment="1">
      <alignment horizontal="center" vertical="center" textRotation="90"/>
    </xf>
    <xf numFmtId="1" fontId="3" fillId="7" borderId="31" xfId="2" applyNumberFormat="1" applyFont="1" applyFill="1" applyBorder="1" applyAlignment="1">
      <alignment horizontal="center" vertical="center" wrapText="1"/>
    </xf>
    <xf numFmtId="1" fontId="13" fillId="12" borderId="32" xfId="2" applyNumberFormat="1" applyFont="1" applyFill="1" applyBorder="1" applyAlignment="1">
      <alignment horizontal="center" vertical="center" wrapText="1"/>
    </xf>
    <xf numFmtId="1" fontId="13" fillId="12" borderId="33" xfId="2" applyNumberFormat="1" applyFont="1" applyFill="1" applyBorder="1" applyAlignment="1">
      <alignment horizontal="center" vertical="center" wrapText="1"/>
    </xf>
    <xf numFmtId="1" fontId="13" fillId="12" borderId="34" xfId="2" applyNumberFormat="1" applyFont="1" applyFill="1" applyBorder="1" applyAlignment="1">
      <alignment horizontal="center" vertical="center" wrapText="1"/>
    </xf>
    <xf numFmtId="1" fontId="3" fillId="14" borderId="20" xfId="2" applyNumberFormat="1" applyFont="1" applyFill="1" applyBorder="1" applyAlignment="1">
      <alignment horizontal="center" vertical="center" wrapText="1"/>
    </xf>
    <xf numFmtId="1" fontId="3" fillId="7" borderId="39" xfId="2" applyNumberFormat="1" applyFont="1" applyFill="1" applyBorder="1" applyAlignment="1">
      <alignment horizontal="center" vertical="center" wrapText="1"/>
    </xf>
    <xf numFmtId="1" fontId="3" fillId="14" borderId="41" xfId="2" applyNumberFormat="1" applyFont="1" applyFill="1" applyBorder="1" applyAlignment="1">
      <alignment horizontal="center" vertical="center" wrapText="1"/>
    </xf>
    <xf numFmtId="1" fontId="3" fillId="14" borderId="31" xfId="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textRotation="90"/>
    </xf>
    <xf numFmtId="0" fontId="7" fillId="10" borderId="9" xfId="0" applyFont="1" applyFill="1" applyBorder="1" applyAlignment="1">
      <alignment horizontal="center" vertical="center" textRotation="90"/>
    </xf>
    <xf numFmtId="1" fontId="3" fillId="14" borderId="23" xfId="2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/>
    </xf>
    <xf numFmtId="1" fontId="3" fillId="7" borderId="42" xfId="2" applyNumberFormat="1" applyFont="1" applyFill="1" applyBorder="1" applyAlignment="1">
      <alignment horizontal="center" vertical="center" wrapText="1"/>
    </xf>
    <xf numFmtId="0" fontId="7" fillId="0" borderId="27" xfId="0" applyFont="1" applyBorder="1"/>
    <xf numFmtId="0" fontId="7" fillId="9" borderId="20" xfId="0" applyFont="1" applyFill="1" applyBorder="1" applyAlignment="1">
      <alignment horizontal="center" vertical="center" textRotation="90"/>
    </xf>
    <xf numFmtId="1" fontId="3" fillId="7" borderId="43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textRotation="90"/>
    </xf>
    <xf numFmtId="1" fontId="8" fillId="0" borderId="13" xfId="2" applyNumberFormat="1" applyFont="1" applyBorder="1" applyAlignment="1">
      <alignment horizontal="center" vertical="center" wrapText="1"/>
    </xf>
    <xf numFmtId="1" fontId="3" fillId="7" borderId="44" xfId="2" applyNumberFormat="1" applyFont="1" applyFill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 wrapText="1"/>
    </xf>
    <xf numFmtId="1" fontId="13" fillId="12" borderId="16" xfId="2" applyNumberFormat="1" applyFont="1" applyFill="1" applyBorder="1" applyAlignment="1">
      <alignment horizontal="center" vertical="center" wrapText="1"/>
    </xf>
    <xf numFmtId="1" fontId="13" fillId="12" borderId="48" xfId="2" applyNumberFormat="1" applyFont="1" applyFill="1" applyBorder="1" applyAlignment="1">
      <alignment horizontal="center" vertical="center" wrapText="1"/>
    </xf>
    <xf numFmtId="1" fontId="13" fillId="12" borderId="49" xfId="2" applyNumberFormat="1" applyFont="1" applyFill="1" applyBorder="1" applyAlignment="1">
      <alignment horizontal="center" vertical="center" wrapText="1"/>
    </xf>
    <xf numFmtId="1" fontId="3" fillId="14" borderId="14" xfId="2" applyNumberFormat="1" applyFont="1" applyFill="1" applyBorder="1" applyAlignment="1">
      <alignment horizontal="center" vertical="center" wrapText="1"/>
    </xf>
    <xf numFmtId="1" fontId="20" fillId="0" borderId="42" xfId="2" applyNumberFormat="1" applyFont="1" applyBorder="1" applyAlignment="1">
      <alignment horizontal="center" vertical="center" wrapText="1"/>
    </xf>
    <xf numFmtId="1" fontId="20" fillId="0" borderId="43" xfId="2" applyNumberFormat="1" applyFont="1" applyBorder="1" applyAlignment="1">
      <alignment horizontal="center" vertical="center" wrapText="1"/>
    </xf>
    <xf numFmtId="0" fontId="18" fillId="22" borderId="25" xfId="2" applyFont="1" applyFill="1" applyBorder="1" applyAlignment="1">
      <alignment horizontal="center" vertical="center" wrapText="1"/>
    </xf>
    <xf numFmtId="164" fontId="18" fillId="23" borderId="25" xfId="1" applyNumberFormat="1" applyFont="1" applyFill="1" applyBorder="1" applyAlignment="1">
      <alignment horizontal="center" vertical="center" wrapText="1"/>
    </xf>
    <xf numFmtId="164" fontId="18" fillId="0" borderId="25" xfId="1" applyNumberFormat="1" applyFont="1" applyFill="1" applyBorder="1" applyAlignment="1">
      <alignment horizontal="center" vertical="center" wrapText="1"/>
    </xf>
    <xf numFmtId="164" fontId="25" fillId="0" borderId="25" xfId="1" applyNumberFormat="1" applyFont="1" applyFill="1" applyBorder="1" applyAlignment="1">
      <alignment horizontal="center" vertical="center" wrapText="1"/>
    </xf>
    <xf numFmtId="0" fontId="27" fillId="0" borderId="0" xfId="0" applyFont="1"/>
    <xf numFmtId="0" fontId="17" fillId="6" borderId="21" xfId="0" applyFont="1" applyFill="1" applyBorder="1"/>
    <xf numFmtId="0" fontId="17" fillId="8" borderId="23" xfId="0" applyFont="1" applyFill="1" applyBorder="1"/>
    <xf numFmtId="0" fontId="17" fillId="9" borderId="23" xfId="0" applyFont="1" applyFill="1" applyBorder="1"/>
    <xf numFmtId="0" fontId="7" fillId="0" borderId="23" xfId="0" applyFont="1" applyBorder="1"/>
    <xf numFmtId="0" fontId="29" fillId="11" borderId="23" xfId="0" applyFont="1" applyFill="1" applyBorder="1"/>
    <xf numFmtId="0" fontId="28" fillId="12" borderId="23" xfId="2" applyFont="1" applyFill="1" applyBorder="1" applyAlignment="1">
      <alignment horizontal="justify" vertical="center" wrapText="1"/>
    </xf>
    <xf numFmtId="0" fontId="17" fillId="6" borderId="23" xfId="0" applyFont="1" applyFill="1" applyBorder="1"/>
    <xf numFmtId="0" fontId="28" fillId="12" borderId="40" xfId="2" applyFont="1" applyFill="1" applyBorder="1" applyAlignment="1">
      <alignment horizontal="justify" vertical="center" wrapText="1"/>
    </xf>
    <xf numFmtId="0" fontId="17" fillId="6" borderId="40" xfId="0" applyFont="1" applyFill="1" applyBorder="1"/>
    <xf numFmtId="0" fontId="17" fillId="8" borderId="40" xfId="0" applyFont="1" applyFill="1" applyBorder="1"/>
    <xf numFmtId="0" fontId="7" fillId="0" borderId="40" xfId="0" applyFont="1" applyBorder="1"/>
    <xf numFmtId="0" fontId="17" fillId="9" borderId="40" xfId="0" applyFont="1" applyFill="1" applyBorder="1"/>
    <xf numFmtId="0" fontId="11" fillId="15" borderId="23" xfId="0" applyFont="1" applyFill="1" applyBorder="1" applyAlignment="1">
      <alignment vertical="center" wrapText="1"/>
    </xf>
    <xf numFmtId="0" fontId="11" fillId="15" borderId="41" xfId="0" applyFont="1" applyFill="1" applyBorder="1" applyAlignment="1">
      <alignment vertical="center" wrapText="1"/>
    </xf>
    <xf numFmtId="0" fontId="28" fillId="12" borderId="17" xfId="2" applyFont="1" applyFill="1" applyBorder="1" applyAlignment="1">
      <alignment horizontal="justify" vertical="center" wrapText="1"/>
    </xf>
    <xf numFmtId="0" fontId="27" fillId="20" borderId="36" xfId="0" applyFont="1" applyFill="1" applyBorder="1"/>
    <xf numFmtId="0" fontId="27" fillId="20" borderId="24" xfId="0" applyFont="1" applyFill="1" applyBorder="1"/>
    <xf numFmtId="0" fontId="17" fillId="0" borderId="24" xfId="0" applyFont="1" applyBorder="1" applyAlignment="1">
      <alignment horizontal="left" vertical="center" wrapText="1"/>
    </xf>
    <xf numFmtId="0" fontId="17" fillId="0" borderId="24" xfId="0" applyFont="1" applyBorder="1" applyAlignment="1">
      <alignment vertical="center" wrapText="1"/>
    </xf>
    <xf numFmtId="0" fontId="17" fillId="25" borderId="28" xfId="0" applyFont="1" applyFill="1" applyBorder="1" applyAlignment="1">
      <alignment horizontal="left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1" fontId="3" fillId="14" borderId="35" xfId="2" applyNumberFormat="1" applyFont="1" applyFill="1" applyBorder="1" applyAlignment="1">
      <alignment horizontal="center" vertical="center" wrapText="1"/>
    </xf>
    <xf numFmtId="1" fontId="3" fillId="14" borderId="35" xfId="1" applyNumberFormat="1" applyFont="1" applyFill="1" applyBorder="1" applyAlignment="1">
      <alignment horizontal="center" vertical="center" wrapText="1"/>
    </xf>
    <xf numFmtId="1" fontId="30" fillId="0" borderId="35" xfId="2" applyNumberFormat="1" applyFont="1" applyBorder="1" applyAlignment="1">
      <alignment horizontal="center" vertical="center" wrapText="1"/>
    </xf>
    <xf numFmtId="164" fontId="18" fillId="23" borderId="26" xfId="1" applyNumberFormat="1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left" vertical="center" wrapText="1"/>
    </xf>
    <xf numFmtId="164" fontId="25" fillId="0" borderId="26" xfId="1" applyNumberFormat="1" applyFont="1" applyFill="1" applyBorder="1" applyAlignment="1">
      <alignment horizontal="center" vertical="center" wrapText="1"/>
    </xf>
    <xf numFmtId="165" fontId="31" fillId="10" borderId="51" xfId="1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8" fillId="2" borderId="4" xfId="2" applyFont="1" applyFill="1" applyBorder="1" applyAlignment="1">
      <alignment vertical="center" wrapText="1"/>
    </xf>
    <xf numFmtId="0" fontId="28" fillId="2" borderId="10" xfId="2" applyFont="1" applyFill="1" applyBorder="1" applyAlignment="1">
      <alignment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0" fillId="0" borderId="19" xfId="0" applyBorder="1"/>
    <xf numFmtId="1" fontId="30" fillId="0" borderId="19" xfId="2" applyNumberFormat="1" applyFont="1" applyBorder="1" applyAlignment="1">
      <alignment vertical="center" wrapText="1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6" fillId="4" borderId="54" xfId="2" applyFont="1" applyFill="1" applyBorder="1" applyAlignment="1">
      <alignment horizontal="center" vertical="center" wrapText="1"/>
    </xf>
    <xf numFmtId="0" fontId="6" fillId="4" borderId="33" xfId="2" applyFont="1" applyFill="1" applyBorder="1" applyAlignment="1">
      <alignment horizontal="center" vertical="center" wrapText="1"/>
    </xf>
    <xf numFmtId="0" fontId="6" fillId="4" borderId="34" xfId="2" applyFont="1" applyFill="1" applyBorder="1" applyAlignment="1">
      <alignment horizontal="center" vertical="center" wrapText="1"/>
    </xf>
    <xf numFmtId="0" fontId="28" fillId="2" borderId="49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4" borderId="50" xfId="2" applyFont="1" applyFill="1" applyBorder="1" applyAlignment="1">
      <alignment horizontal="center" vertical="center" wrapText="1"/>
    </xf>
    <xf numFmtId="1" fontId="9" fillId="0" borderId="36" xfId="2" applyNumberFormat="1" applyFont="1" applyBorder="1" applyAlignment="1">
      <alignment horizontal="center" vertical="center"/>
    </xf>
    <xf numFmtId="1" fontId="9" fillId="0" borderId="37" xfId="2" applyNumberFormat="1" applyFont="1" applyBorder="1" applyAlignment="1">
      <alignment horizontal="center" vertical="center" wrapText="1"/>
    </xf>
    <xf numFmtId="1" fontId="9" fillId="0" borderId="38" xfId="2" applyNumberFormat="1" applyFont="1" applyBorder="1" applyAlignment="1">
      <alignment horizontal="center" vertical="center" wrapText="1"/>
    </xf>
    <xf numFmtId="1" fontId="9" fillId="0" borderId="24" xfId="2" applyNumberFormat="1" applyFont="1" applyBorder="1" applyAlignment="1">
      <alignment horizontal="center" vertical="center"/>
    </xf>
    <xf numFmtId="1" fontId="9" fillId="0" borderId="25" xfId="2" applyNumberFormat="1" applyFont="1" applyBorder="1" applyAlignment="1">
      <alignment horizontal="center" vertical="center"/>
    </xf>
    <xf numFmtId="1" fontId="9" fillId="0" borderId="25" xfId="2" applyNumberFormat="1" applyFont="1" applyBorder="1" applyAlignment="1">
      <alignment horizontal="center" vertical="center" wrapText="1"/>
    </xf>
    <xf numFmtId="1" fontId="9" fillId="0" borderId="26" xfId="2" applyNumberFormat="1" applyFont="1" applyBorder="1" applyAlignment="1">
      <alignment horizontal="center" vertical="center" wrapText="1"/>
    </xf>
    <xf numFmtId="1" fontId="9" fillId="0" borderId="28" xfId="2" applyNumberFormat="1" applyFont="1" applyBorder="1" applyAlignment="1">
      <alignment horizontal="center" vertical="center"/>
    </xf>
    <xf numFmtId="1" fontId="9" fillId="0" borderId="29" xfId="2" applyNumberFormat="1" applyFont="1" applyBorder="1" applyAlignment="1">
      <alignment horizontal="center" vertical="center" wrapText="1"/>
    </xf>
    <xf numFmtId="1" fontId="9" fillId="0" borderId="30" xfId="2" applyNumberFormat="1" applyFont="1" applyBorder="1" applyAlignment="1">
      <alignment horizontal="center" vertical="center" wrapText="1"/>
    </xf>
    <xf numFmtId="1" fontId="8" fillId="0" borderId="18" xfId="2" applyNumberFormat="1" applyFont="1" applyBorder="1" applyAlignment="1">
      <alignment horizontal="center" vertical="center" wrapText="1"/>
    </xf>
    <xf numFmtId="1" fontId="9" fillId="0" borderId="26" xfId="2" applyNumberFormat="1" applyFont="1" applyBorder="1" applyAlignment="1">
      <alignment horizontal="center" vertical="center"/>
    </xf>
    <xf numFmtId="1" fontId="14" fillId="0" borderId="36" xfId="2" applyNumberFormat="1" applyFont="1" applyBorder="1" applyAlignment="1">
      <alignment horizontal="center" vertical="center"/>
    </xf>
    <xf numFmtId="1" fontId="14" fillId="0" borderId="37" xfId="2" applyNumberFormat="1" applyFont="1" applyBorder="1" applyAlignment="1">
      <alignment horizontal="center" vertical="center" wrapText="1"/>
    </xf>
    <xf numFmtId="1" fontId="14" fillId="0" borderId="38" xfId="2" applyNumberFormat="1" applyFont="1" applyBorder="1" applyAlignment="1">
      <alignment horizontal="center" vertical="center" wrapText="1"/>
    </xf>
    <xf numFmtId="1" fontId="14" fillId="0" borderId="24" xfId="2" applyNumberFormat="1" applyFont="1" applyBorder="1" applyAlignment="1">
      <alignment horizontal="center" vertical="center"/>
    </xf>
    <xf numFmtId="1" fontId="14" fillId="0" borderId="25" xfId="2" applyNumberFormat="1" applyFont="1" applyBorder="1" applyAlignment="1">
      <alignment horizontal="center" vertical="center"/>
    </xf>
    <xf numFmtId="1" fontId="15" fillId="0" borderId="26" xfId="2" applyNumberFormat="1" applyFont="1" applyBorder="1" applyAlignment="1">
      <alignment horizontal="center" vertical="center"/>
    </xf>
    <xf numFmtId="1" fontId="16" fillId="0" borderId="26" xfId="2" applyNumberFormat="1" applyFont="1" applyBorder="1" applyAlignment="1">
      <alignment horizontal="center" vertical="center"/>
    </xf>
    <xf numFmtId="1" fontId="14" fillId="0" borderId="28" xfId="2" applyNumberFormat="1" applyFont="1" applyBorder="1" applyAlignment="1">
      <alignment horizontal="center" vertical="center"/>
    </xf>
    <xf numFmtId="1" fontId="14" fillId="0" borderId="29" xfId="2" applyNumberFormat="1" applyFont="1" applyBorder="1" applyAlignment="1">
      <alignment horizontal="center" vertical="center" wrapText="1"/>
    </xf>
    <xf numFmtId="1" fontId="15" fillId="0" borderId="30" xfId="2" applyNumberFormat="1" applyFont="1" applyBorder="1" applyAlignment="1">
      <alignment horizontal="center" vertical="center" wrapText="1"/>
    </xf>
    <xf numFmtId="1" fontId="15" fillId="0" borderId="38" xfId="2" applyNumberFormat="1" applyFont="1" applyBorder="1" applyAlignment="1">
      <alignment horizontal="center" vertical="center"/>
    </xf>
    <xf numFmtId="1" fontId="9" fillId="0" borderId="29" xfId="0" applyNumberFormat="1" applyFont="1" applyBorder="1" applyAlignment="1">
      <alignment horizontal="center" vertical="center" wrapText="1"/>
    </xf>
    <xf numFmtId="1" fontId="14" fillId="0" borderId="30" xfId="2" applyNumberFormat="1" applyFont="1" applyBorder="1" applyAlignment="1">
      <alignment horizontal="center" vertical="center" wrapText="1"/>
    </xf>
    <xf numFmtId="1" fontId="9" fillId="0" borderId="38" xfId="2" applyNumberFormat="1" applyFont="1" applyBorder="1" applyAlignment="1">
      <alignment horizontal="center" vertical="center"/>
    </xf>
    <xf numFmtId="1" fontId="9" fillId="0" borderId="45" xfId="2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47" xfId="2" applyNumberFormat="1" applyFont="1" applyBorder="1" applyAlignment="1">
      <alignment horizontal="center" vertical="center" wrapText="1"/>
    </xf>
    <xf numFmtId="1" fontId="3" fillId="14" borderId="50" xfId="2" applyNumberFormat="1" applyFont="1" applyFill="1" applyBorder="1" applyAlignment="1">
      <alignment horizontal="center" vertical="center" wrapText="1"/>
    </xf>
    <xf numFmtId="1" fontId="10" fillId="13" borderId="11" xfId="2" applyNumberFormat="1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/>
    </xf>
    <xf numFmtId="1" fontId="3" fillId="0" borderId="6" xfId="2" applyNumberFormat="1" applyFont="1" applyBorder="1" applyAlignment="1">
      <alignment horizontal="center" vertical="center" wrapText="1"/>
    </xf>
    <xf numFmtId="1" fontId="3" fillId="0" borderId="14" xfId="2" applyNumberFormat="1" applyFont="1" applyBorder="1" applyAlignment="1">
      <alignment horizontal="center" vertical="center" wrapText="1"/>
    </xf>
    <xf numFmtId="1" fontId="13" fillId="12" borderId="19" xfId="2" applyNumberFormat="1" applyFont="1" applyFill="1" applyBorder="1" applyAlignment="1">
      <alignment horizontal="center" vertical="center" wrapText="1"/>
    </xf>
    <xf numFmtId="1" fontId="14" fillId="0" borderId="26" xfId="2" applyNumberFormat="1" applyFont="1" applyBorder="1" applyAlignment="1">
      <alignment horizontal="center" vertical="center"/>
    </xf>
    <xf numFmtId="1" fontId="14" fillId="0" borderId="38" xfId="2" applyNumberFormat="1" applyFont="1" applyBorder="1" applyAlignment="1">
      <alignment horizontal="center" vertical="center"/>
    </xf>
    <xf numFmtId="1" fontId="3" fillId="14" borderId="12" xfId="1" applyNumberFormat="1" applyFont="1" applyFill="1" applyBorder="1" applyAlignment="1">
      <alignment horizontal="center" vertical="center" wrapText="1"/>
    </xf>
    <xf numFmtId="1" fontId="10" fillId="4" borderId="57" xfId="2" applyNumberFormat="1" applyFont="1" applyFill="1" applyBorder="1" applyAlignment="1">
      <alignment horizontal="center" vertical="center" wrapText="1"/>
    </xf>
    <xf numFmtId="1" fontId="10" fillId="4" borderId="7" xfId="2" applyNumberFormat="1" applyFont="1" applyFill="1" applyBorder="1" applyAlignment="1">
      <alignment horizontal="center" vertical="center" wrapText="1"/>
    </xf>
    <xf numFmtId="0" fontId="3" fillId="5" borderId="35" xfId="2" applyFont="1" applyFill="1" applyBorder="1" applyAlignment="1">
      <alignment horizontal="center" vertical="center" wrapText="1"/>
    </xf>
    <xf numFmtId="164" fontId="23" fillId="19" borderId="18" xfId="1" applyNumberFormat="1" applyFont="1" applyFill="1" applyBorder="1" applyAlignment="1">
      <alignment horizontal="center" vertical="top" wrapText="1"/>
    </xf>
    <xf numFmtId="165" fontId="31" fillId="10" borderId="55" xfId="1" applyNumberFormat="1" applyFont="1" applyFill="1" applyBorder="1" applyAlignment="1">
      <alignment horizontal="right"/>
    </xf>
    <xf numFmtId="1" fontId="13" fillId="4" borderId="57" xfId="2" applyNumberFormat="1" applyFont="1" applyFill="1" applyBorder="1" applyAlignment="1">
      <alignment horizontal="center" vertical="center" wrapText="1"/>
    </xf>
    <xf numFmtId="1" fontId="13" fillId="4" borderId="7" xfId="2" applyNumberFormat="1" applyFont="1" applyFill="1" applyBorder="1" applyAlignment="1">
      <alignment horizontal="center" vertical="center" wrapText="1"/>
    </xf>
    <xf numFmtId="1" fontId="13" fillId="4" borderId="58" xfId="2" applyNumberFormat="1" applyFont="1" applyFill="1" applyBorder="1" applyAlignment="1">
      <alignment horizontal="center" vertical="center" wrapText="1"/>
    </xf>
    <xf numFmtId="1" fontId="13" fillId="13" borderId="50" xfId="2" applyNumberFormat="1" applyFont="1" applyFill="1" applyBorder="1" applyAlignment="1">
      <alignment horizontal="center" vertical="center" wrapText="1"/>
    </xf>
    <xf numFmtId="1" fontId="13" fillId="4" borderId="15" xfId="2" applyNumberFormat="1" applyFont="1" applyFill="1" applyBorder="1" applyAlignment="1">
      <alignment horizontal="center" vertical="center" wrapText="1"/>
    </xf>
    <xf numFmtId="1" fontId="13" fillId="13" borderId="11" xfId="2" applyNumberFormat="1" applyFont="1" applyFill="1" applyBorder="1" applyAlignment="1">
      <alignment horizontal="center" vertical="center" wrapText="1"/>
    </xf>
    <xf numFmtId="0" fontId="3" fillId="5" borderId="50" xfId="2" applyFont="1" applyFill="1" applyBorder="1" applyAlignment="1">
      <alignment horizontal="center" vertical="center" wrapText="1"/>
    </xf>
    <xf numFmtId="1" fontId="9" fillId="0" borderId="39" xfId="2" applyNumberFormat="1" applyFont="1" applyBorder="1" applyAlignment="1">
      <alignment horizontal="center" vertical="center"/>
    </xf>
    <xf numFmtId="1" fontId="3" fillId="14" borderId="20" xfId="1" applyNumberFormat="1" applyFont="1" applyFill="1" applyBorder="1" applyAlignment="1">
      <alignment horizontal="center" vertical="center" wrapText="1"/>
    </xf>
    <xf numFmtId="1" fontId="9" fillId="0" borderId="14" xfId="2" applyNumberFormat="1" applyFont="1" applyBorder="1" applyAlignment="1">
      <alignment horizontal="center" vertical="center"/>
    </xf>
    <xf numFmtId="0" fontId="26" fillId="27" borderId="25" xfId="0" applyFont="1" applyFill="1" applyBorder="1"/>
    <xf numFmtId="164" fontId="0" fillId="0" borderId="0" xfId="0" applyNumberFormat="1"/>
    <xf numFmtId="0" fontId="18" fillId="19" borderId="53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164" fontId="18" fillId="26" borderId="29" xfId="1" applyNumberFormat="1" applyFont="1" applyFill="1" applyBorder="1" applyAlignment="1">
      <alignment horizontal="center" vertical="center" wrapText="1"/>
    </xf>
    <xf numFmtId="164" fontId="18" fillId="24" borderId="25" xfId="1" applyNumberFormat="1" applyFont="1" applyFill="1" applyBorder="1" applyAlignment="1">
      <alignment horizontal="center" vertical="center" wrapText="1"/>
    </xf>
    <xf numFmtId="164" fontId="18" fillId="24" borderId="26" xfId="1" applyNumberFormat="1" applyFont="1" applyFill="1" applyBorder="1" applyAlignment="1">
      <alignment horizontal="center" vertical="center" wrapText="1"/>
    </xf>
    <xf numFmtId="0" fontId="5" fillId="25" borderId="0" xfId="0" applyFont="1" applyFill="1" applyAlignment="1">
      <alignment horizontal="center"/>
    </xf>
    <xf numFmtId="0" fontId="5" fillId="25" borderId="9" xfId="0" applyFont="1" applyFill="1" applyBorder="1" applyAlignment="1">
      <alignment horizontal="center"/>
    </xf>
    <xf numFmtId="164" fontId="18" fillId="23" borderId="25" xfId="1" applyNumberFormat="1" applyFont="1" applyFill="1" applyBorder="1" applyAlignment="1">
      <alignment horizontal="center" vertical="center" wrapText="1"/>
    </xf>
    <xf numFmtId="0" fontId="26" fillId="27" borderId="7" xfId="0" applyFont="1" applyFill="1" applyBorder="1" applyAlignment="1">
      <alignment horizontal="center"/>
    </xf>
    <xf numFmtId="0" fontId="26" fillId="27" borderId="52" xfId="0" applyFont="1" applyFill="1" applyBorder="1" applyAlignment="1">
      <alignment horizontal="center"/>
    </xf>
    <xf numFmtId="0" fontId="26" fillId="27" borderId="24" xfId="0" applyFont="1" applyFill="1" applyBorder="1" applyAlignment="1">
      <alignment horizontal="center"/>
    </xf>
    <xf numFmtId="164" fontId="26" fillId="27" borderId="26" xfId="0" applyNumberFormat="1" applyFont="1" applyFill="1" applyBorder="1" applyAlignment="1">
      <alignment horizontal="left" vertical="center"/>
    </xf>
    <xf numFmtId="0" fontId="26" fillId="27" borderId="52" xfId="0" applyFont="1" applyFill="1" applyBorder="1" applyAlignment="1">
      <alignment horizontal="left" vertical="center"/>
    </xf>
    <xf numFmtId="0" fontId="26" fillId="27" borderId="23" xfId="0" applyFont="1" applyFill="1" applyBorder="1" applyAlignment="1">
      <alignment horizontal="left" vertical="center"/>
    </xf>
    <xf numFmtId="0" fontId="18" fillId="21" borderId="37" xfId="2" applyFont="1" applyFill="1" applyBorder="1" applyAlignment="1">
      <alignment horizontal="center" vertical="center" wrapText="1"/>
    </xf>
    <xf numFmtId="0" fontId="18" fillId="22" borderId="26" xfId="2" applyFont="1" applyFill="1" applyBorder="1" applyAlignment="1">
      <alignment horizontal="center" vertical="center" wrapText="1"/>
    </xf>
    <xf numFmtId="0" fontId="18" fillId="22" borderId="24" xfId="2" applyFont="1" applyFill="1" applyBorder="1" applyAlignment="1">
      <alignment horizontal="center" vertical="center" wrapText="1"/>
    </xf>
    <xf numFmtId="0" fontId="18" fillId="22" borderId="25" xfId="2" applyFont="1" applyFill="1" applyBorder="1" applyAlignment="1">
      <alignment horizontal="center" vertical="center" wrapText="1"/>
    </xf>
    <xf numFmtId="0" fontId="18" fillId="21" borderId="38" xfId="2" applyFont="1" applyFill="1" applyBorder="1" applyAlignment="1">
      <alignment horizontal="center" vertical="center" wrapText="1"/>
    </xf>
    <xf numFmtId="0" fontId="18" fillId="21" borderId="56" xfId="2" applyFont="1" applyFill="1" applyBorder="1" applyAlignment="1">
      <alignment horizontal="center" vertical="center" wrapText="1"/>
    </xf>
    <xf numFmtId="0" fontId="18" fillId="21" borderId="36" xfId="2" applyFont="1" applyFill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6" fillId="27" borderId="59" xfId="0" applyFont="1" applyFill="1" applyBorder="1" applyAlignment="1">
      <alignment horizontal="center"/>
    </xf>
    <xf numFmtId="0" fontId="26" fillId="27" borderId="22" xfId="0" applyFont="1" applyFill="1" applyBorder="1" applyAlignment="1">
      <alignment horizontal="center"/>
    </xf>
    <xf numFmtId="0" fontId="26" fillId="27" borderId="60" xfId="0" applyFont="1" applyFill="1" applyBorder="1" applyAlignment="1">
      <alignment horizontal="center"/>
    </xf>
    <xf numFmtId="10" fontId="5" fillId="10" borderId="25" xfId="0" applyNumberFormat="1" applyFont="1" applyFill="1" applyBorder="1" applyAlignment="1">
      <alignment horizontal="left"/>
    </xf>
    <xf numFmtId="10" fontId="5" fillId="10" borderId="40" xfId="0" applyNumberFormat="1" applyFont="1" applyFill="1" applyBorder="1" applyAlignment="1">
      <alignment horizontal="left"/>
    </xf>
    <xf numFmtId="0" fontId="26" fillId="27" borderId="55" xfId="0" applyFont="1" applyFill="1" applyBorder="1" applyAlignment="1">
      <alignment horizontal="center"/>
    </xf>
    <xf numFmtId="0" fontId="26" fillId="27" borderId="25" xfId="0" applyFont="1" applyFill="1" applyBorder="1" applyAlignment="1">
      <alignment horizontal="center"/>
    </xf>
    <xf numFmtId="0" fontId="26" fillId="27" borderId="40" xfId="0" applyFont="1" applyFill="1" applyBorder="1" applyAlignment="1">
      <alignment horizontal="center"/>
    </xf>
    <xf numFmtId="10" fontId="5" fillId="10" borderId="46" xfId="0" applyNumberFormat="1" applyFont="1" applyFill="1" applyBorder="1" applyAlignment="1">
      <alignment horizontal="left"/>
    </xf>
    <xf numFmtId="10" fontId="5" fillId="10" borderId="61" xfId="0" applyNumberFormat="1" applyFont="1" applyFill="1" applyBorder="1" applyAlignment="1">
      <alignment horizontal="left"/>
    </xf>
    <xf numFmtId="0" fontId="6" fillId="4" borderId="50" xfId="2" applyFont="1" applyFill="1" applyBorder="1" applyAlignment="1">
      <alignment horizontal="center" vertical="center" wrapText="1"/>
    </xf>
    <xf numFmtId="0" fontId="6" fillId="4" borderId="19" xfId="2" applyFont="1" applyFill="1" applyBorder="1" applyAlignment="1">
      <alignment horizontal="center" vertical="center" wrapText="1"/>
    </xf>
    <xf numFmtId="0" fontId="6" fillId="4" borderId="20" xfId="2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164" fontId="18" fillId="26" borderId="30" xfId="1" applyNumberFormat="1" applyFont="1" applyFill="1" applyBorder="1" applyAlignment="1">
      <alignment horizontal="center" vertical="center" wrapText="1"/>
    </xf>
    <xf numFmtId="164" fontId="18" fillId="26" borderId="28" xfId="1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5" xfId="2" applyFont="1" applyFill="1" applyBorder="1" applyAlignment="1">
      <alignment horizontal="center" vertical="center" wrapText="1"/>
    </xf>
    <xf numFmtId="0" fontId="20" fillId="16" borderId="2" xfId="0" applyFont="1" applyFill="1" applyBorder="1" applyAlignment="1">
      <alignment horizontal="center" vertical="center" wrapText="1"/>
    </xf>
    <xf numFmtId="0" fontId="20" fillId="16" borderId="5" xfId="0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0" fontId="21" fillId="2" borderId="0" xfId="2" applyFont="1" applyFill="1" applyAlignment="1">
      <alignment horizontal="center" vertical="center" wrapText="1"/>
    </xf>
    <xf numFmtId="0" fontId="21" fillId="2" borderId="13" xfId="2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/>
    </xf>
    <xf numFmtId="0" fontId="6" fillId="2" borderId="14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textRotation="90"/>
    </xf>
    <xf numFmtId="0" fontId="7" fillId="6" borderId="8" xfId="0" applyFont="1" applyFill="1" applyBorder="1" applyAlignment="1">
      <alignment horizontal="center" vertical="center" textRotation="90"/>
    </xf>
    <xf numFmtId="0" fontId="7" fillId="6" borderId="11" xfId="0" applyFont="1" applyFill="1" applyBorder="1" applyAlignment="1">
      <alignment horizontal="center" vertical="center" textRotation="90"/>
    </xf>
    <xf numFmtId="0" fontId="7" fillId="8" borderId="14" xfId="0" applyFont="1" applyFill="1" applyBorder="1" applyAlignment="1">
      <alignment horizontal="center" vertical="center" textRotation="90"/>
    </xf>
    <xf numFmtId="0" fontId="7" fillId="8" borderId="18" xfId="0" applyFont="1" applyFill="1" applyBorder="1" applyAlignment="1">
      <alignment horizontal="center" vertical="center" textRotation="90"/>
    </xf>
    <xf numFmtId="0" fontId="7" fillId="9" borderId="8" xfId="0" applyFont="1" applyFill="1" applyBorder="1" applyAlignment="1">
      <alignment horizontal="center" vertical="center" textRotation="90"/>
    </xf>
    <xf numFmtId="0" fontId="7" fillId="9" borderId="11" xfId="0" applyFont="1" applyFill="1" applyBorder="1" applyAlignment="1">
      <alignment horizontal="center" vertical="center" textRotation="90"/>
    </xf>
    <xf numFmtId="0" fontId="7" fillId="10" borderId="1" xfId="0" applyFont="1" applyFill="1" applyBorder="1" applyAlignment="1">
      <alignment horizontal="center" vertical="center" textRotation="90"/>
    </xf>
    <xf numFmtId="0" fontId="7" fillId="10" borderId="8" xfId="0" applyFont="1" applyFill="1" applyBorder="1" applyAlignment="1">
      <alignment horizontal="center" vertical="center" textRotation="90"/>
    </xf>
    <xf numFmtId="0" fontId="7" fillId="10" borderId="11" xfId="0" applyFont="1" applyFill="1" applyBorder="1" applyAlignment="1">
      <alignment horizontal="center" vertical="center" textRotation="90"/>
    </xf>
    <xf numFmtId="0" fontId="3" fillId="0" borderId="6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23" fillId="14" borderId="50" xfId="2" applyFont="1" applyFill="1" applyBorder="1" applyAlignment="1">
      <alignment horizontal="center" vertical="center" wrapText="1"/>
    </xf>
    <xf numFmtId="0" fontId="23" fillId="14" borderId="19" xfId="2" applyFont="1" applyFill="1" applyBorder="1" applyAlignment="1">
      <alignment horizontal="center" vertical="center" wrapText="1"/>
    </xf>
    <xf numFmtId="0" fontId="23" fillId="14" borderId="20" xfId="2" applyFont="1" applyFill="1" applyBorder="1" applyAlignment="1">
      <alignment horizontal="center" vertical="center" wrapText="1"/>
    </xf>
    <xf numFmtId="0" fontId="8" fillId="18" borderId="25" xfId="0" applyFont="1" applyFill="1" applyBorder="1" applyAlignment="1">
      <alignment horizontal="center" vertical="center" wrapText="1"/>
    </xf>
    <xf numFmtId="0" fontId="8" fillId="18" borderId="26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textRotation="90" wrapText="1"/>
    </xf>
    <xf numFmtId="0" fontId="10" fillId="11" borderId="1" xfId="0" applyFont="1" applyFill="1" applyBorder="1" applyAlignment="1">
      <alignment horizontal="center" vertical="center" textRotation="90"/>
    </xf>
    <xf numFmtId="0" fontId="10" fillId="11" borderId="8" xfId="0" applyFont="1" applyFill="1" applyBorder="1" applyAlignment="1">
      <alignment horizontal="center" vertical="center" textRotation="90"/>
    </xf>
    <xf numFmtId="0" fontId="11" fillId="15" borderId="5" xfId="0" applyFont="1" applyFill="1" applyBorder="1" applyAlignment="1">
      <alignment horizontal="center" vertical="center" textRotation="90"/>
    </xf>
    <xf numFmtId="0" fontId="11" fillId="15" borderId="27" xfId="0" applyFont="1" applyFill="1" applyBorder="1" applyAlignment="1">
      <alignment horizontal="center" vertical="center" textRotation="90"/>
    </xf>
    <xf numFmtId="0" fontId="11" fillId="15" borderId="13" xfId="0" applyFont="1" applyFill="1" applyBorder="1" applyAlignment="1">
      <alignment horizontal="center" vertical="center" textRotation="90"/>
    </xf>
    <xf numFmtId="0" fontId="19" fillId="0" borderId="50" xfId="0" applyFont="1" applyBorder="1" applyAlignment="1">
      <alignment horizontal="right" vertical="center"/>
    </xf>
    <xf numFmtId="0" fontId="19" fillId="0" borderId="19" xfId="0" applyFont="1" applyBorder="1" applyAlignment="1">
      <alignment horizontal="right" vertical="center"/>
    </xf>
    <xf numFmtId="0" fontId="20" fillId="0" borderId="50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2" fillId="17" borderId="1" xfId="0" applyFont="1" applyFill="1" applyBorder="1" applyAlignment="1">
      <alignment horizontal="center" vertical="center"/>
    </xf>
    <xf numFmtId="0" fontId="22" fillId="17" borderId="2" xfId="0" applyFont="1" applyFill="1" applyBorder="1" applyAlignment="1">
      <alignment horizontal="center" vertical="center"/>
    </xf>
    <xf numFmtId="0" fontId="22" fillId="17" borderId="8" xfId="0" applyFont="1" applyFill="1" applyBorder="1" applyAlignment="1">
      <alignment horizontal="center" vertical="center"/>
    </xf>
    <xf numFmtId="0" fontId="22" fillId="17" borderId="0" xfId="0" applyFont="1" applyFill="1" applyAlignment="1">
      <alignment horizontal="center" vertical="center"/>
    </xf>
    <xf numFmtId="0" fontId="22" fillId="17" borderId="11" xfId="0" applyFont="1" applyFill="1" applyBorder="1" applyAlignment="1">
      <alignment horizontal="center" vertical="center"/>
    </xf>
    <xf numFmtId="0" fontId="22" fillId="17" borderId="12" xfId="0" applyFont="1" applyFill="1" applyBorder="1" applyAlignment="1">
      <alignment horizontal="center" vertical="center"/>
    </xf>
    <xf numFmtId="164" fontId="26" fillId="27" borderId="26" xfId="0" applyNumberFormat="1" applyFont="1" applyFill="1" applyBorder="1" applyAlignment="1">
      <alignment vertical="top"/>
    </xf>
    <xf numFmtId="0" fontId="26" fillId="27" borderId="52" xfId="0" applyFont="1" applyFill="1" applyBorder="1" applyAlignment="1">
      <alignment vertical="top"/>
    </xf>
    <xf numFmtId="0" fontId="26" fillId="27" borderId="23" xfId="0" applyFont="1" applyFill="1" applyBorder="1" applyAlignment="1">
      <alignment vertical="top"/>
    </xf>
  </cellXfs>
  <cellStyles count="3">
    <cellStyle name="Excel Built-in Normal" xfId="2" xr:uid="{00000000-0005-0000-0000-000000000000}"/>
    <cellStyle name="Normal" xfId="0" builtinId="0"/>
    <cellStyle name="Vírgula" xfId="1" builtinId="3"/>
  </cellStyles>
  <dxfs count="0"/>
  <tableStyles count="1" defaultTableStyle="TableStyleMedium2" defaultPivotStyle="PivotStyleLight16">
    <tableStyle name="Invisible" pivot="0" table="0" count="0" xr9:uid="{8CE4841B-6918-4BB7-9E9E-09928579F0B6}"/>
  </tableStyles>
  <colors>
    <mruColors>
      <color rgb="FF43B4E2"/>
      <color rgb="FFFCE2D6"/>
      <color rgb="FFFDF4EF"/>
      <color rgb="FFD31C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771072</xdr:colOff>
      <xdr:row>71</xdr:row>
      <xdr:rowOff>27216</xdr:rowOff>
    </xdr:from>
    <xdr:to>
      <xdr:col>6</xdr:col>
      <xdr:colOff>1454604</xdr:colOff>
      <xdr:row>73</xdr:row>
      <xdr:rowOff>12336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EAE9ACC-9856-2CAF-CDCE-BC578C19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1358" y="13579930"/>
          <a:ext cx="680357" cy="351152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108853</xdr:colOff>
      <xdr:row>0</xdr:row>
      <xdr:rowOff>99787</xdr:rowOff>
    </xdr:from>
    <xdr:to>
      <xdr:col>1</xdr:col>
      <xdr:colOff>83941</xdr:colOff>
      <xdr:row>0</xdr:row>
      <xdr:rowOff>468539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B01E37C-6DFA-21ED-6230-396B84F3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3" y="99787"/>
          <a:ext cx="842770" cy="3719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771072</xdr:colOff>
      <xdr:row>71</xdr:row>
      <xdr:rowOff>27216</xdr:rowOff>
    </xdr:from>
    <xdr:to>
      <xdr:col>6</xdr:col>
      <xdr:colOff>1454604</xdr:colOff>
      <xdr:row>73</xdr:row>
      <xdr:rowOff>12336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4F8FC0B-4A38-4037-A662-A8DD6D3FC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022" y="14587766"/>
          <a:ext cx="680357" cy="356595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108853</xdr:colOff>
      <xdr:row>0</xdr:row>
      <xdr:rowOff>99787</xdr:rowOff>
    </xdr:from>
    <xdr:to>
      <xdr:col>1</xdr:col>
      <xdr:colOff>83941</xdr:colOff>
      <xdr:row>0</xdr:row>
      <xdr:rowOff>468539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65F6F3D-CE11-4F99-8282-387A62565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3" y="99787"/>
          <a:ext cx="841863" cy="371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showGridLines="0" tabSelected="1" zoomScale="80" zoomScaleNormal="80" workbookViewId="0">
      <pane xSplit="7" ySplit="4" topLeftCell="H54" activePane="bottomRight" state="frozen"/>
      <selection pane="bottomRight" activeCell="P56" sqref="P56:P69"/>
      <selection pane="bottomLeft" activeCell="A5" sqref="A5"/>
      <selection pane="topRight" activeCell="H1" sqref="H1"/>
    </sheetView>
  </sheetViews>
  <sheetFormatPr defaultColWidth="8.85546875" defaultRowHeight="14.45"/>
  <cols>
    <col min="1" max="1" width="12.42578125" customWidth="1"/>
    <col min="2" max="6" width="3.5703125" customWidth="1"/>
    <col min="7" max="7" width="47.7109375" style="68" customWidth="1"/>
  </cols>
  <sheetData>
    <row r="1" spans="1:15" ht="44.45" customHeight="1" thickBot="1">
      <c r="A1" s="231" t="s">
        <v>0</v>
      </c>
      <c r="B1" s="231"/>
      <c r="C1" s="231"/>
      <c r="D1" s="231"/>
      <c r="E1" s="231"/>
      <c r="F1" s="231"/>
      <c r="G1" s="231"/>
      <c r="H1" s="190" t="s">
        <v>1</v>
      </c>
      <c r="I1" s="190"/>
      <c r="J1" s="190"/>
      <c r="K1" s="190"/>
      <c r="L1" s="190"/>
      <c r="M1" s="190"/>
      <c r="N1" s="190"/>
      <c r="O1" s="190"/>
    </row>
    <row r="2" spans="1:15" ht="14.45" customHeight="1" thickBot="1">
      <c r="A2" s="206" t="s">
        <v>2</v>
      </c>
      <c r="B2" s="209" t="s">
        <v>3</v>
      </c>
      <c r="C2" s="210"/>
      <c r="D2" s="210"/>
      <c r="E2" s="210"/>
      <c r="F2" s="211"/>
      <c r="G2" s="78"/>
      <c r="H2" s="193" t="s">
        <v>4</v>
      </c>
      <c r="I2" s="194"/>
      <c r="J2" s="194"/>
      <c r="K2" s="194"/>
      <c r="L2" s="194"/>
      <c r="M2" s="194"/>
      <c r="N2" s="194"/>
      <c r="O2" s="195"/>
    </row>
    <row r="3" spans="1:15" ht="15" customHeight="1" thickBot="1">
      <c r="A3" s="207"/>
      <c r="B3" s="212"/>
      <c r="C3" s="213"/>
      <c r="D3" s="213"/>
      <c r="E3" s="213"/>
      <c r="F3" s="214"/>
      <c r="G3" s="79"/>
      <c r="H3" s="187" t="s">
        <v>5</v>
      </c>
      <c r="I3" s="188"/>
      <c r="J3" s="188"/>
      <c r="K3" s="188"/>
      <c r="L3" s="188"/>
      <c r="M3" s="188"/>
      <c r="N3" s="189"/>
      <c r="O3" s="80"/>
    </row>
    <row r="4" spans="1:15" s="69" customFormat="1" ht="26.45" customHeight="1" thickBot="1">
      <c r="A4" s="208"/>
      <c r="B4" s="215"/>
      <c r="C4" s="216"/>
      <c r="D4" s="216"/>
      <c r="E4" s="216"/>
      <c r="F4" s="217"/>
      <c r="G4" s="88" t="s">
        <v>6</v>
      </c>
      <c r="H4" s="85" t="s">
        <v>7</v>
      </c>
      <c r="I4" s="86" t="s">
        <v>8</v>
      </c>
      <c r="J4" s="86" t="s">
        <v>9</v>
      </c>
      <c r="K4" s="87" t="s">
        <v>10</v>
      </c>
      <c r="L4" s="90" t="s">
        <v>11</v>
      </c>
      <c r="M4" s="131" t="s">
        <v>12</v>
      </c>
      <c r="N4" s="131" t="s">
        <v>13</v>
      </c>
      <c r="O4" s="89" t="s">
        <v>14</v>
      </c>
    </row>
    <row r="5" spans="1:15" ht="15" thickBot="1">
      <c r="A5" s="228" t="s">
        <v>15</v>
      </c>
      <c r="B5" s="218" t="s">
        <v>16</v>
      </c>
      <c r="C5" s="2"/>
      <c r="D5" s="2"/>
      <c r="E5" s="2"/>
      <c r="F5" s="3"/>
      <c r="G5" s="48" t="s">
        <v>17</v>
      </c>
      <c r="H5" s="91">
        <v>44</v>
      </c>
      <c r="I5" s="92">
        <v>132</v>
      </c>
      <c r="J5" s="93">
        <v>132</v>
      </c>
      <c r="K5" s="93"/>
      <c r="L5" s="134">
        <f t="shared" ref="L5:L49" si="0">SUM(H5:K5)</f>
        <v>308</v>
      </c>
      <c r="M5" s="4"/>
      <c r="N5" s="9"/>
      <c r="O5" s="21"/>
    </row>
    <row r="6" spans="1:15" ht="15" thickBot="1">
      <c r="A6" s="229"/>
      <c r="B6" s="219"/>
      <c r="C6" s="6"/>
      <c r="D6" s="7"/>
      <c r="E6" s="7"/>
      <c r="F6" s="8"/>
      <c r="G6" s="49" t="s">
        <v>18</v>
      </c>
      <c r="H6" s="94">
        <v>22</v>
      </c>
      <c r="I6" s="96"/>
      <c r="J6" s="97"/>
      <c r="K6" s="97">
        <v>44</v>
      </c>
      <c r="L6" s="135">
        <f t="shared" si="0"/>
        <v>66</v>
      </c>
      <c r="M6" s="10"/>
      <c r="N6" s="9"/>
      <c r="O6" s="11"/>
    </row>
    <row r="7" spans="1:15" ht="15" thickBot="1">
      <c r="A7" s="229"/>
      <c r="B7" s="219"/>
      <c r="C7" s="221" t="s">
        <v>19</v>
      </c>
      <c r="D7" s="12"/>
      <c r="E7" s="13"/>
      <c r="F7" s="14"/>
      <c r="G7" s="50" t="s">
        <v>20</v>
      </c>
      <c r="H7" s="94">
        <v>22</v>
      </c>
      <c r="I7" s="96">
        <v>44</v>
      </c>
      <c r="J7" s="97"/>
      <c r="K7" s="97"/>
      <c r="L7" s="135">
        <f t="shared" si="0"/>
        <v>66</v>
      </c>
      <c r="M7" s="10"/>
      <c r="N7" s="9"/>
      <c r="O7" s="11"/>
    </row>
    <row r="8" spans="1:15" ht="15" thickBot="1">
      <c r="A8" s="229"/>
      <c r="B8" s="219"/>
      <c r="C8" s="221"/>
      <c r="D8" s="223" t="s">
        <v>21</v>
      </c>
      <c r="E8" s="225" t="s">
        <v>22</v>
      </c>
      <c r="F8" s="15"/>
      <c r="G8" s="51" t="s">
        <v>23</v>
      </c>
      <c r="H8" s="94"/>
      <c r="I8" s="96"/>
      <c r="J8" s="97"/>
      <c r="K8" s="97">
        <v>44</v>
      </c>
      <c r="L8" s="135">
        <f t="shared" si="0"/>
        <v>44</v>
      </c>
      <c r="M8" s="10"/>
      <c r="N8" s="9"/>
      <c r="O8" s="11"/>
    </row>
    <row r="9" spans="1:15" ht="15" thickBot="1">
      <c r="A9" s="229"/>
      <c r="B9" s="219"/>
      <c r="C9" s="221"/>
      <c r="D9" s="223"/>
      <c r="E9" s="226"/>
      <c r="F9" s="238" t="s">
        <v>24</v>
      </c>
      <c r="G9" s="52" t="s">
        <v>25</v>
      </c>
      <c r="H9" s="98">
        <v>22</v>
      </c>
      <c r="I9" s="99">
        <v>22</v>
      </c>
      <c r="J9" s="100"/>
      <c r="K9" s="100"/>
      <c r="L9" s="136">
        <f t="shared" si="0"/>
        <v>44</v>
      </c>
      <c r="M9" s="10"/>
      <c r="N9" s="9"/>
      <c r="O9" s="16"/>
    </row>
    <row r="10" spans="1:15" ht="15" thickBot="1">
      <c r="A10" s="230"/>
      <c r="B10" s="219"/>
      <c r="C10" s="221"/>
      <c r="D10" s="223"/>
      <c r="E10" s="226"/>
      <c r="F10" s="239"/>
      <c r="G10" s="53" t="s">
        <v>26</v>
      </c>
      <c r="H10" s="17">
        <f>SUM(H5:H9)</f>
        <v>110</v>
      </c>
      <c r="I10" s="18">
        <f t="shared" ref="I10:K10" si="1">SUM(I5:I9)</f>
        <v>198</v>
      </c>
      <c r="J10" s="19">
        <f t="shared" si="1"/>
        <v>132</v>
      </c>
      <c r="K10" s="19">
        <f t="shared" si="1"/>
        <v>88</v>
      </c>
      <c r="L10" s="137">
        <f t="shared" si="0"/>
        <v>528</v>
      </c>
      <c r="M10" s="10"/>
      <c r="N10" s="19">
        <v>21</v>
      </c>
      <c r="O10" s="20">
        <f>SUM(L10,M10)</f>
        <v>528</v>
      </c>
    </row>
    <row r="11" spans="1:15">
      <c r="A11" s="228" t="s">
        <v>27</v>
      </c>
      <c r="B11" s="219"/>
      <c r="C11" s="221"/>
      <c r="D11" s="223"/>
      <c r="E11" s="226"/>
      <c r="F11" s="239"/>
      <c r="G11" s="54" t="s">
        <v>28</v>
      </c>
      <c r="H11" s="91">
        <v>44</v>
      </c>
      <c r="I11" s="92">
        <v>132</v>
      </c>
      <c r="J11" s="93">
        <v>132</v>
      </c>
      <c r="K11" s="93"/>
      <c r="L11" s="134">
        <f t="shared" si="0"/>
        <v>308</v>
      </c>
      <c r="M11" s="10"/>
      <c r="N11" s="9"/>
      <c r="O11" s="21"/>
    </row>
    <row r="12" spans="1:15">
      <c r="A12" s="229"/>
      <c r="B12" s="219"/>
      <c r="C12" s="221"/>
      <c r="D12" s="223"/>
      <c r="E12" s="226"/>
      <c r="F12" s="239"/>
      <c r="G12" s="49" t="s">
        <v>29</v>
      </c>
      <c r="H12" s="94">
        <v>22</v>
      </c>
      <c r="J12" s="97"/>
      <c r="K12" s="97">
        <v>44</v>
      </c>
      <c r="L12" s="135">
        <f t="shared" si="0"/>
        <v>66</v>
      </c>
      <c r="M12" s="10"/>
      <c r="N12" s="9"/>
      <c r="O12" s="11"/>
    </row>
    <row r="13" spans="1:15">
      <c r="A13" s="229"/>
      <c r="B13" s="219"/>
      <c r="C13" s="221"/>
      <c r="D13" s="223"/>
      <c r="E13" s="226"/>
      <c r="F13" s="239"/>
      <c r="G13" s="50" t="s">
        <v>30</v>
      </c>
      <c r="H13" s="94">
        <v>22</v>
      </c>
      <c r="I13" s="95">
        <v>44</v>
      </c>
      <c r="J13" s="97"/>
      <c r="K13" s="97"/>
      <c r="L13" s="135">
        <f t="shared" si="0"/>
        <v>66</v>
      </c>
      <c r="M13" s="10"/>
      <c r="N13" s="9"/>
      <c r="O13" s="11"/>
    </row>
    <row r="14" spans="1:15">
      <c r="A14" s="229"/>
      <c r="B14" s="219"/>
      <c r="C14" s="221"/>
      <c r="D14" s="223"/>
      <c r="E14" s="226"/>
      <c r="F14" s="239"/>
      <c r="G14" s="51" t="s">
        <v>31</v>
      </c>
      <c r="H14" s="94"/>
      <c r="I14" s="95"/>
      <c r="J14" s="97"/>
      <c r="K14" s="97">
        <v>44</v>
      </c>
      <c r="L14" s="135">
        <f t="shared" si="0"/>
        <v>44</v>
      </c>
      <c r="M14" s="10"/>
      <c r="N14" s="9"/>
      <c r="O14" s="11"/>
    </row>
    <row r="15" spans="1:15" ht="15" thickBot="1">
      <c r="A15" s="229"/>
      <c r="B15" s="219"/>
      <c r="C15" s="221"/>
      <c r="D15" s="223"/>
      <c r="E15" s="226"/>
      <c r="F15" s="239"/>
      <c r="G15" s="52" t="s">
        <v>32</v>
      </c>
      <c r="H15" s="98">
        <v>22</v>
      </c>
      <c r="I15" s="99">
        <v>22</v>
      </c>
      <c r="J15" s="100"/>
      <c r="K15" s="100"/>
      <c r="L15" s="136">
        <f t="shared" si="0"/>
        <v>44</v>
      </c>
      <c r="M15" s="10"/>
      <c r="N15" s="9"/>
      <c r="O15" s="16"/>
    </row>
    <row r="16" spans="1:15" ht="15" thickBot="1">
      <c r="A16" s="230"/>
      <c r="B16" s="219"/>
      <c r="C16" s="221"/>
      <c r="D16" s="223"/>
      <c r="E16" s="226"/>
      <c r="F16" s="239"/>
      <c r="G16" s="55" t="s">
        <v>26</v>
      </c>
      <c r="H16" s="17">
        <f>SUM(H11:H15)</f>
        <v>110</v>
      </c>
      <c r="I16" s="18">
        <f t="shared" ref="I16:K16" si="2">SUM(I11:I15)</f>
        <v>198</v>
      </c>
      <c r="J16" s="19">
        <f t="shared" si="2"/>
        <v>132</v>
      </c>
      <c r="K16" s="19">
        <f t="shared" si="2"/>
        <v>88</v>
      </c>
      <c r="L16" s="137">
        <f t="shared" si="0"/>
        <v>528</v>
      </c>
      <c r="M16" s="19">
        <v>44</v>
      </c>
      <c r="N16" s="19">
        <v>21</v>
      </c>
      <c r="O16" s="20">
        <f>SUM(L16,M16)</f>
        <v>572</v>
      </c>
    </row>
    <row r="17" spans="1:15">
      <c r="A17" s="228" t="s">
        <v>33</v>
      </c>
      <c r="B17" s="219"/>
      <c r="C17" s="221"/>
      <c r="D17" s="223"/>
      <c r="E17" s="226"/>
      <c r="F17" s="239"/>
      <c r="G17" s="56" t="s">
        <v>34</v>
      </c>
      <c r="H17" s="91">
        <v>66</v>
      </c>
      <c r="I17" s="92">
        <v>132</v>
      </c>
      <c r="J17" s="93">
        <v>132</v>
      </c>
      <c r="K17" s="93"/>
      <c r="L17" s="134">
        <f t="shared" si="0"/>
        <v>330</v>
      </c>
      <c r="M17" s="10"/>
      <c r="N17" s="9"/>
      <c r="O17" s="21"/>
    </row>
    <row r="18" spans="1:15">
      <c r="A18" s="229"/>
      <c r="B18" s="219"/>
      <c r="C18" s="221"/>
      <c r="D18" s="223"/>
      <c r="E18" s="226"/>
      <c r="F18" s="239"/>
      <c r="G18" s="57" t="s">
        <v>35</v>
      </c>
      <c r="H18" s="94">
        <v>22</v>
      </c>
      <c r="J18" s="102"/>
      <c r="K18" s="102">
        <v>44</v>
      </c>
      <c r="L18" s="135">
        <f t="shared" si="0"/>
        <v>66</v>
      </c>
      <c r="M18" s="10"/>
      <c r="N18" s="9"/>
      <c r="O18" s="11"/>
    </row>
    <row r="19" spans="1:15">
      <c r="A19" s="229"/>
      <c r="B19" s="219"/>
      <c r="C19" s="221"/>
      <c r="D19" s="223"/>
      <c r="E19" s="226"/>
      <c r="F19" s="239"/>
      <c r="G19" s="58" t="s">
        <v>36</v>
      </c>
      <c r="H19" s="94"/>
      <c r="I19" s="95"/>
      <c r="J19" s="102"/>
      <c r="K19" s="100">
        <v>44</v>
      </c>
      <c r="L19" s="135">
        <f t="shared" si="0"/>
        <v>44</v>
      </c>
      <c r="M19" s="10"/>
      <c r="N19" s="9"/>
      <c r="O19" s="11"/>
    </row>
    <row r="20" spans="1:15">
      <c r="A20" s="229"/>
      <c r="B20" s="219"/>
      <c r="C20" s="221"/>
      <c r="D20" s="223"/>
      <c r="E20" s="226"/>
      <c r="F20" s="239"/>
      <c r="G20" s="59" t="s">
        <v>37</v>
      </c>
      <c r="H20" s="94">
        <v>44</v>
      </c>
      <c r="I20" s="95">
        <v>88</v>
      </c>
      <c r="J20" s="100"/>
      <c r="K20" s="100"/>
      <c r="L20" s="136">
        <f t="shared" si="0"/>
        <v>132</v>
      </c>
      <c r="M20" s="10"/>
      <c r="N20" s="9"/>
      <c r="O20" s="11"/>
    </row>
    <row r="21" spans="1:15" ht="15" thickBot="1">
      <c r="A21" s="229"/>
      <c r="B21" s="219"/>
      <c r="C21" s="221"/>
      <c r="D21" s="223"/>
      <c r="E21" s="226"/>
      <c r="F21" s="239"/>
      <c r="G21" s="52" t="s">
        <v>38</v>
      </c>
      <c r="H21" s="98">
        <v>22</v>
      </c>
      <c r="I21" s="99">
        <v>22</v>
      </c>
      <c r="J21" s="100"/>
      <c r="K21" s="100"/>
      <c r="L21" s="136">
        <f t="shared" si="0"/>
        <v>44</v>
      </c>
      <c r="M21" s="10"/>
      <c r="N21" s="9"/>
      <c r="O21" s="16"/>
    </row>
    <row r="22" spans="1:15" ht="15" thickBot="1">
      <c r="A22" s="230"/>
      <c r="B22" s="219"/>
      <c r="C22" s="221"/>
      <c r="D22" s="223"/>
      <c r="E22" s="226"/>
      <c r="F22" s="239"/>
      <c r="G22" s="55" t="s">
        <v>26</v>
      </c>
      <c r="H22" s="17">
        <f>SUM(H17:H21)</f>
        <v>154</v>
      </c>
      <c r="I22" s="17">
        <f t="shared" ref="I22:K22" si="3">SUM(I17:I21)</f>
        <v>242</v>
      </c>
      <c r="J22" s="17">
        <f t="shared" si="3"/>
        <v>132</v>
      </c>
      <c r="K22" s="125">
        <f t="shared" si="3"/>
        <v>88</v>
      </c>
      <c r="L22" s="137">
        <f t="shared" si="0"/>
        <v>616</v>
      </c>
      <c r="M22" s="19">
        <v>44</v>
      </c>
      <c r="N22" s="19">
        <v>21</v>
      </c>
      <c r="O22" s="22">
        <f>SUM(L22,M22)</f>
        <v>660</v>
      </c>
    </row>
    <row r="23" spans="1:15">
      <c r="A23" s="228" t="s">
        <v>39</v>
      </c>
      <c r="B23" s="219"/>
      <c r="C23" s="221"/>
      <c r="D23" s="223"/>
      <c r="E23" s="226"/>
      <c r="F23" s="239"/>
      <c r="G23" s="56" t="s">
        <v>40</v>
      </c>
      <c r="H23" s="103">
        <v>66</v>
      </c>
      <c r="I23" s="104">
        <v>132</v>
      </c>
      <c r="J23" s="105">
        <v>132</v>
      </c>
      <c r="K23" s="105"/>
      <c r="L23" s="134">
        <f t="shared" si="0"/>
        <v>330</v>
      </c>
      <c r="M23" s="10"/>
      <c r="N23" s="9"/>
      <c r="O23" s="21"/>
    </row>
    <row r="24" spans="1:15">
      <c r="A24" s="229"/>
      <c r="B24" s="219"/>
      <c r="C24" s="221"/>
      <c r="D24" s="223"/>
      <c r="E24" s="226"/>
      <c r="F24" s="239"/>
      <c r="G24" s="57" t="s">
        <v>41</v>
      </c>
      <c r="H24" s="106">
        <v>22</v>
      </c>
      <c r="J24" s="108"/>
      <c r="K24" s="126">
        <v>44</v>
      </c>
      <c r="L24" s="135">
        <f t="shared" si="0"/>
        <v>66</v>
      </c>
      <c r="M24" s="10"/>
      <c r="N24" s="9"/>
      <c r="O24" s="11"/>
    </row>
    <row r="25" spans="1:15">
      <c r="A25" s="229"/>
      <c r="B25" s="219"/>
      <c r="C25" s="221"/>
      <c r="D25" s="223"/>
      <c r="E25" s="226"/>
      <c r="F25" s="239"/>
      <c r="G25" s="58" t="s">
        <v>42</v>
      </c>
      <c r="H25" s="106"/>
      <c r="I25" s="107"/>
      <c r="J25" s="109"/>
      <c r="K25" s="102">
        <v>44</v>
      </c>
      <c r="L25" s="135">
        <f t="shared" si="0"/>
        <v>44</v>
      </c>
      <c r="M25" s="10"/>
      <c r="N25" s="9"/>
      <c r="O25" s="11"/>
    </row>
    <row r="26" spans="1:15">
      <c r="A26" s="229"/>
      <c r="B26" s="219"/>
      <c r="C26" s="221"/>
      <c r="D26" s="223"/>
      <c r="E26" s="226"/>
      <c r="F26" s="239"/>
      <c r="G26" s="59" t="s">
        <v>43</v>
      </c>
      <c r="H26" s="110">
        <v>44</v>
      </c>
      <c r="I26" s="111">
        <v>88</v>
      </c>
      <c r="J26" s="112"/>
      <c r="K26" s="112"/>
      <c r="L26" s="136">
        <f t="shared" si="0"/>
        <v>132</v>
      </c>
      <c r="M26" s="10"/>
      <c r="N26" s="9"/>
      <c r="O26" s="11"/>
    </row>
    <row r="27" spans="1:15" ht="15" thickBot="1">
      <c r="A27" s="229"/>
      <c r="B27" s="219"/>
      <c r="C27" s="221"/>
      <c r="D27" s="223"/>
      <c r="E27" s="226"/>
      <c r="F27" s="239"/>
      <c r="G27" s="52" t="s">
        <v>44</v>
      </c>
      <c r="H27" s="98">
        <v>0</v>
      </c>
      <c r="I27" s="99">
        <v>22</v>
      </c>
      <c r="J27" s="100"/>
      <c r="K27" s="100"/>
      <c r="L27" s="136">
        <f t="shared" si="0"/>
        <v>22</v>
      </c>
      <c r="M27" s="10"/>
      <c r="N27" s="9"/>
      <c r="O27" s="16"/>
    </row>
    <row r="28" spans="1:15" ht="15" thickBot="1">
      <c r="A28" s="230"/>
      <c r="B28" s="219"/>
      <c r="C28" s="221"/>
      <c r="D28" s="223"/>
      <c r="E28" s="226"/>
      <c r="F28" s="239"/>
      <c r="G28" s="55" t="s">
        <v>26</v>
      </c>
      <c r="H28" s="17">
        <f>SUM(H23:H27)</f>
        <v>132</v>
      </c>
      <c r="I28" s="17">
        <f t="shared" ref="I28:J28" si="4">SUM(I23:I27)</f>
        <v>242</v>
      </c>
      <c r="J28" s="17">
        <f t="shared" si="4"/>
        <v>132</v>
      </c>
      <c r="K28" s="125">
        <f>SUM(K23:K27)</f>
        <v>88</v>
      </c>
      <c r="L28" s="137">
        <f t="shared" si="0"/>
        <v>594</v>
      </c>
      <c r="M28" s="19">
        <v>44</v>
      </c>
      <c r="N28" s="19">
        <v>21</v>
      </c>
      <c r="O28" s="23">
        <f>SUM(L28,M28)</f>
        <v>638</v>
      </c>
    </row>
    <row r="29" spans="1:15" ht="15" thickBot="1">
      <c r="A29" s="228" t="s">
        <v>45</v>
      </c>
      <c r="B29" s="220"/>
      <c r="C29" s="221"/>
      <c r="D29" s="223"/>
      <c r="E29" s="226"/>
      <c r="F29" s="239"/>
      <c r="G29" s="56" t="s">
        <v>46</v>
      </c>
      <c r="H29" s="91">
        <v>66</v>
      </c>
      <c r="I29" s="92">
        <v>132</v>
      </c>
      <c r="J29" s="93">
        <v>132</v>
      </c>
      <c r="K29" s="93"/>
      <c r="L29" s="134">
        <f t="shared" si="0"/>
        <v>330</v>
      </c>
      <c r="M29" s="10"/>
      <c r="N29" s="9"/>
      <c r="O29" s="5"/>
    </row>
    <row r="30" spans="1:15">
      <c r="A30" s="229"/>
      <c r="B30" s="24"/>
      <c r="C30" s="221"/>
      <c r="D30" s="223"/>
      <c r="E30" s="226"/>
      <c r="F30" s="239"/>
      <c r="G30" s="57" t="s">
        <v>47</v>
      </c>
      <c r="H30" s="94">
        <v>22</v>
      </c>
      <c r="J30" s="102"/>
      <c r="K30" s="102">
        <v>44</v>
      </c>
      <c r="L30" s="135">
        <f t="shared" si="0"/>
        <v>66</v>
      </c>
      <c r="M30" s="10"/>
      <c r="N30" s="9"/>
      <c r="O30" s="11"/>
    </row>
    <row r="31" spans="1:15">
      <c r="A31" s="229"/>
      <c r="B31" s="24"/>
      <c r="C31" s="221"/>
      <c r="D31" s="223"/>
      <c r="E31" s="226"/>
      <c r="F31" s="239"/>
      <c r="G31" s="58" t="s">
        <v>48</v>
      </c>
      <c r="H31" s="94"/>
      <c r="I31" s="95"/>
      <c r="J31" s="102"/>
      <c r="K31" s="97">
        <v>44</v>
      </c>
      <c r="L31" s="135">
        <f t="shared" si="0"/>
        <v>44</v>
      </c>
      <c r="M31" s="10"/>
      <c r="N31" s="9"/>
      <c r="O31" s="11"/>
    </row>
    <row r="32" spans="1:15">
      <c r="A32" s="229"/>
      <c r="B32" s="24"/>
      <c r="C32" s="221"/>
      <c r="D32" s="223"/>
      <c r="E32" s="226"/>
      <c r="F32" s="239"/>
      <c r="G32" s="59" t="s">
        <v>49</v>
      </c>
      <c r="H32" s="94">
        <v>44</v>
      </c>
      <c r="I32" s="95">
        <v>66</v>
      </c>
      <c r="J32" s="97"/>
      <c r="K32" s="97"/>
      <c r="L32" s="135">
        <f t="shared" si="0"/>
        <v>110</v>
      </c>
      <c r="M32" s="10"/>
      <c r="N32" s="9"/>
      <c r="O32" s="11"/>
    </row>
    <row r="33" spans="1:15" ht="15" thickBot="1">
      <c r="A33" s="229"/>
      <c r="B33" s="237"/>
      <c r="C33" s="221"/>
      <c r="D33" s="223"/>
      <c r="E33" s="226"/>
      <c r="F33" s="239"/>
      <c r="G33" s="52" t="s">
        <v>50</v>
      </c>
      <c r="H33" s="98">
        <v>0</v>
      </c>
      <c r="I33" s="99">
        <v>22</v>
      </c>
      <c r="J33" s="100"/>
      <c r="K33" s="100"/>
      <c r="L33" s="136">
        <f t="shared" si="0"/>
        <v>22</v>
      </c>
      <c r="M33" s="10"/>
      <c r="N33" s="9"/>
      <c r="O33" s="16"/>
    </row>
    <row r="34" spans="1:15" ht="15" thickBot="1">
      <c r="A34" s="230"/>
      <c r="B34" s="237"/>
      <c r="C34" s="221"/>
      <c r="D34" s="223"/>
      <c r="E34" s="226"/>
      <c r="F34" s="25"/>
      <c r="G34" s="55" t="s">
        <v>26</v>
      </c>
      <c r="H34" s="17">
        <f>SUM(H29:H33)</f>
        <v>132</v>
      </c>
      <c r="I34" s="17">
        <f>SUM(I29:I33)</f>
        <v>220</v>
      </c>
      <c r="J34" s="17">
        <f>SUM(J29:J33)</f>
        <v>132</v>
      </c>
      <c r="K34" s="125">
        <f>SUM(K29:K33)</f>
        <v>88</v>
      </c>
      <c r="L34" s="137">
        <f t="shared" si="0"/>
        <v>572</v>
      </c>
      <c r="M34" s="122"/>
      <c r="N34" s="19">
        <v>21</v>
      </c>
      <c r="O34" s="22">
        <f>SUM(L34,M34)</f>
        <v>572</v>
      </c>
    </row>
    <row r="35" spans="1:15">
      <c r="A35" s="228" t="s">
        <v>51</v>
      </c>
      <c r="B35" s="237"/>
      <c r="C35" s="221"/>
      <c r="D35" s="223"/>
      <c r="E35" s="226"/>
      <c r="F35" s="25"/>
      <c r="G35" s="57" t="s">
        <v>52</v>
      </c>
      <c r="H35" s="103">
        <v>22</v>
      </c>
      <c r="J35" s="113"/>
      <c r="K35" s="127">
        <v>44</v>
      </c>
      <c r="L35" s="134">
        <f t="shared" si="0"/>
        <v>66</v>
      </c>
      <c r="M35" s="10"/>
      <c r="N35" s="9"/>
      <c r="O35" s="21"/>
    </row>
    <row r="36" spans="1:15">
      <c r="A36" s="229"/>
      <c r="B36" s="237"/>
      <c r="C36" s="221"/>
      <c r="D36" s="223"/>
      <c r="E36" s="226"/>
      <c r="F36" s="25"/>
      <c r="G36" s="58" t="s">
        <v>53</v>
      </c>
      <c r="H36" s="106"/>
      <c r="I36" s="107"/>
      <c r="J36" s="109"/>
      <c r="K36" s="102">
        <v>44</v>
      </c>
      <c r="L36" s="135">
        <f t="shared" si="0"/>
        <v>44</v>
      </c>
      <c r="M36" s="10"/>
      <c r="N36" s="9"/>
      <c r="O36" s="11"/>
    </row>
    <row r="37" spans="1:15" ht="15" thickBot="1">
      <c r="A37" s="229"/>
      <c r="B37" s="237"/>
      <c r="C37" s="221"/>
      <c r="D37" s="223"/>
      <c r="E37" s="226"/>
      <c r="F37" s="25"/>
      <c r="G37" s="59" t="s">
        <v>54</v>
      </c>
      <c r="H37" s="106">
        <v>22</v>
      </c>
      <c r="I37" s="107">
        <v>44</v>
      </c>
      <c r="J37" s="108"/>
      <c r="K37" s="108"/>
      <c r="L37" s="135">
        <f t="shared" si="0"/>
        <v>66</v>
      </c>
      <c r="M37" s="10"/>
      <c r="N37" s="9"/>
      <c r="O37" s="11"/>
    </row>
    <row r="38" spans="1:15" ht="15" thickBot="1">
      <c r="A38" s="229"/>
      <c r="B38" s="237"/>
      <c r="C38" s="221"/>
      <c r="D38" s="223"/>
      <c r="E38" s="226"/>
      <c r="F38" s="240" t="s">
        <v>55</v>
      </c>
      <c r="G38" s="60" t="s">
        <v>56</v>
      </c>
      <c r="H38" s="110">
        <v>88</v>
      </c>
      <c r="I38" s="114">
        <v>264</v>
      </c>
      <c r="J38" s="115">
        <v>132</v>
      </c>
      <c r="K38" s="115"/>
      <c r="L38" s="136">
        <f t="shared" si="0"/>
        <v>484</v>
      </c>
      <c r="M38" s="10"/>
      <c r="N38" s="9"/>
      <c r="O38" s="11"/>
    </row>
    <row r="39" spans="1:15" ht="15" thickBot="1">
      <c r="A39" s="230"/>
      <c r="B39" s="237"/>
      <c r="C39" s="221"/>
      <c r="D39" s="223"/>
      <c r="E39" s="226"/>
      <c r="F39" s="241"/>
      <c r="G39" s="53" t="s">
        <v>26</v>
      </c>
      <c r="H39" s="17">
        <f>SUM(H35:H38)</f>
        <v>132</v>
      </c>
      <c r="I39" s="18">
        <f>SUM(I35:I38)</f>
        <v>308</v>
      </c>
      <c r="J39" s="19">
        <f>SUM(J35:J38)</f>
        <v>132</v>
      </c>
      <c r="K39" s="19">
        <f>SUM(K35:K38)</f>
        <v>88</v>
      </c>
      <c r="L39" s="137">
        <f t="shared" si="0"/>
        <v>660</v>
      </c>
      <c r="M39" s="10"/>
      <c r="N39" s="19">
        <v>20</v>
      </c>
      <c r="O39" s="26">
        <f>SUM(L39,M39)</f>
        <v>660</v>
      </c>
    </row>
    <row r="40" spans="1:15">
      <c r="A40" s="228" t="s">
        <v>57</v>
      </c>
      <c r="B40" s="237"/>
      <c r="C40" s="221"/>
      <c r="D40" s="223"/>
      <c r="E40" s="226"/>
      <c r="F40" s="241"/>
      <c r="G40" s="49" t="s">
        <v>58</v>
      </c>
      <c r="H40" s="103">
        <v>22</v>
      </c>
      <c r="J40" s="113"/>
      <c r="K40" s="127">
        <v>44</v>
      </c>
      <c r="L40" s="134">
        <f t="shared" si="0"/>
        <v>66</v>
      </c>
      <c r="M40" s="10"/>
      <c r="N40" s="9"/>
      <c r="O40" s="11"/>
    </row>
    <row r="41" spans="1:15">
      <c r="A41" s="229"/>
      <c r="B41" s="237"/>
      <c r="C41" s="221"/>
      <c r="D41" s="223"/>
      <c r="E41" s="226"/>
      <c r="F41" s="241"/>
      <c r="G41" s="51" t="s">
        <v>59</v>
      </c>
      <c r="H41" s="106"/>
      <c r="I41" s="107"/>
      <c r="J41" s="109"/>
      <c r="K41" s="102">
        <v>44</v>
      </c>
      <c r="L41" s="135">
        <f t="shared" si="0"/>
        <v>44</v>
      </c>
      <c r="M41" s="10"/>
      <c r="N41" s="9"/>
      <c r="O41" s="11"/>
    </row>
    <row r="42" spans="1:15">
      <c r="A42" s="229"/>
      <c r="B42" s="237"/>
      <c r="C42" s="221"/>
      <c r="D42" s="223"/>
      <c r="E42" s="226"/>
      <c r="F42" s="241"/>
      <c r="G42" s="50" t="s">
        <v>60</v>
      </c>
      <c r="H42" s="106">
        <v>44</v>
      </c>
      <c r="I42" s="107">
        <v>88</v>
      </c>
      <c r="J42" s="108"/>
      <c r="K42" s="108"/>
      <c r="L42" s="135">
        <f t="shared" si="0"/>
        <v>132</v>
      </c>
      <c r="M42" s="10"/>
      <c r="N42" s="9"/>
      <c r="O42" s="11"/>
    </row>
    <row r="43" spans="1:15" ht="15" thickBot="1">
      <c r="A43" s="229"/>
      <c r="B43" s="237"/>
      <c r="C43" s="221"/>
      <c r="D43" s="223"/>
      <c r="E43" s="226"/>
      <c r="F43" s="241"/>
      <c r="G43" s="60" t="s">
        <v>61</v>
      </c>
      <c r="H43" s="110">
        <v>88</v>
      </c>
      <c r="I43" s="114">
        <v>264</v>
      </c>
      <c r="J43" s="115">
        <v>132</v>
      </c>
      <c r="K43" s="115"/>
      <c r="L43" s="136">
        <f t="shared" si="0"/>
        <v>484</v>
      </c>
      <c r="M43" s="10"/>
      <c r="N43" s="9"/>
      <c r="O43" s="11"/>
    </row>
    <row r="44" spans="1:15" ht="15" thickBot="1">
      <c r="A44" s="230"/>
      <c r="B44" s="237"/>
      <c r="C44" s="221"/>
      <c r="D44" s="223"/>
      <c r="E44" s="226"/>
      <c r="F44" s="241"/>
      <c r="G44" s="53" t="s">
        <v>26</v>
      </c>
      <c r="H44" s="17">
        <f>SUM(H40:H43)</f>
        <v>154</v>
      </c>
      <c r="I44" s="18">
        <f>SUM(I40:I43)</f>
        <v>352</v>
      </c>
      <c r="J44" s="19">
        <f>SUM(J40:J43)</f>
        <v>132</v>
      </c>
      <c r="K44" s="19">
        <f>SUM(K40:K43)</f>
        <v>88</v>
      </c>
      <c r="L44" s="137">
        <f t="shared" si="0"/>
        <v>726</v>
      </c>
      <c r="M44" s="10"/>
      <c r="N44" s="19">
        <v>20</v>
      </c>
      <c r="O44" s="26">
        <f>SUM(L44,M44)</f>
        <v>726</v>
      </c>
    </row>
    <row r="45" spans="1:15" ht="15" thickBot="1">
      <c r="A45" s="228" t="s">
        <v>62</v>
      </c>
      <c r="B45" s="237"/>
      <c r="C45" s="222"/>
      <c r="D45" s="223"/>
      <c r="E45" s="226"/>
      <c r="F45" s="241"/>
      <c r="G45" s="49" t="s">
        <v>63</v>
      </c>
      <c r="H45" s="91">
        <v>22</v>
      </c>
      <c r="J45" s="116"/>
      <c r="K45" s="116">
        <v>44</v>
      </c>
      <c r="L45" s="134">
        <f t="shared" si="0"/>
        <v>66</v>
      </c>
      <c r="M45" s="10"/>
      <c r="N45" s="9"/>
      <c r="O45" s="16"/>
    </row>
    <row r="46" spans="1:15" ht="15" thickBot="1">
      <c r="A46" s="229"/>
      <c r="B46" s="237"/>
      <c r="C46" s="27"/>
      <c r="D46" s="223"/>
      <c r="E46" s="227"/>
      <c r="F46" s="241"/>
      <c r="G46" s="51" t="s">
        <v>64</v>
      </c>
      <c r="H46" s="106"/>
      <c r="I46" s="107"/>
      <c r="J46" s="109"/>
      <c r="K46" s="102">
        <v>44</v>
      </c>
      <c r="L46" s="135">
        <f t="shared" si="0"/>
        <v>44</v>
      </c>
      <c r="M46" s="10"/>
      <c r="N46" s="9"/>
      <c r="O46" s="28"/>
    </row>
    <row r="47" spans="1:15" ht="15" thickBot="1">
      <c r="A47" s="229"/>
      <c r="B47" s="237"/>
      <c r="C47" s="29"/>
      <c r="D47" s="224"/>
      <c r="E47" s="30"/>
      <c r="F47" s="241"/>
      <c r="G47" s="50" t="s">
        <v>65</v>
      </c>
      <c r="H47" s="94">
        <v>22</v>
      </c>
      <c r="I47" s="95">
        <v>44</v>
      </c>
      <c r="J47" s="102"/>
      <c r="K47" s="102"/>
      <c r="L47" s="135">
        <f t="shared" si="0"/>
        <v>66</v>
      </c>
      <c r="M47" s="10"/>
      <c r="N47" s="9"/>
      <c r="O47" s="31"/>
    </row>
    <row r="48" spans="1:15" ht="15" thickBot="1">
      <c r="A48" s="229"/>
      <c r="B48" s="1"/>
      <c r="C48" s="1"/>
      <c r="D48" s="32"/>
      <c r="E48" s="32"/>
      <c r="F48" s="242"/>
      <c r="G48" s="61" t="s">
        <v>66</v>
      </c>
      <c r="H48" s="117">
        <v>88</v>
      </c>
      <c r="I48" s="118">
        <v>264</v>
      </c>
      <c r="J48" s="119">
        <v>132</v>
      </c>
      <c r="K48" s="119"/>
      <c r="L48" s="138">
        <f t="shared" si="0"/>
        <v>484</v>
      </c>
      <c r="M48" s="10"/>
      <c r="N48" s="33"/>
      <c r="O48" s="34"/>
    </row>
    <row r="49" spans="1:17" ht="15" thickBot="1">
      <c r="A49" s="230"/>
      <c r="B49" s="35"/>
      <c r="C49" s="35"/>
      <c r="D49" s="35"/>
      <c r="E49" s="35"/>
      <c r="F49" s="36"/>
      <c r="G49" s="62" t="s">
        <v>26</v>
      </c>
      <c r="H49" s="37">
        <f>SUM(H45:H48)</f>
        <v>132</v>
      </c>
      <c r="I49" s="38">
        <f>SUM(I45:I48)</f>
        <v>308</v>
      </c>
      <c r="J49" s="39">
        <f>SUM(J45:J48)</f>
        <v>132</v>
      </c>
      <c r="K49" s="39">
        <f>SUM(K45:K48)</f>
        <v>88</v>
      </c>
      <c r="L49" s="139">
        <f t="shared" si="0"/>
        <v>660</v>
      </c>
      <c r="M49" s="101"/>
      <c r="N49" s="19">
        <v>20</v>
      </c>
      <c r="O49" s="40">
        <f>SUM(L49,M49)</f>
        <v>660</v>
      </c>
    </row>
    <row r="50" spans="1:17" ht="15.95" customHeight="1" thickBot="1">
      <c r="A50" s="232" t="s">
        <v>67</v>
      </c>
      <c r="B50" s="233"/>
      <c r="C50" s="233"/>
      <c r="D50" s="233"/>
      <c r="E50" s="233"/>
      <c r="F50" s="233"/>
      <c r="G50" s="234"/>
      <c r="H50" s="70">
        <f t="shared" ref="H50:L50" si="5">SUM(H49,H44,H39,H34,H28,H22,H16,H10)</f>
        <v>1056</v>
      </c>
      <c r="I50" s="70">
        <f t="shared" si="5"/>
        <v>2068</v>
      </c>
      <c r="J50" s="70">
        <f t="shared" si="5"/>
        <v>1056</v>
      </c>
      <c r="K50" s="70">
        <f t="shared" si="5"/>
        <v>704</v>
      </c>
      <c r="L50" s="70">
        <f t="shared" si="5"/>
        <v>4884</v>
      </c>
      <c r="M50" s="128">
        <f>SUM(M5:M49)</f>
        <v>132</v>
      </c>
      <c r="N50" s="71"/>
      <c r="O50" s="71">
        <f>SUM(L50:M50)</f>
        <v>5016</v>
      </c>
    </row>
    <row r="51" spans="1:17" ht="15.95" customHeight="1" thickBot="1">
      <c r="A51" s="232" t="s">
        <v>68</v>
      </c>
      <c r="B51" s="233"/>
      <c r="C51" s="233"/>
      <c r="D51" s="233"/>
      <c r="E51" s="233"/>
      <c r="F51" s="233"/>
      <c r="G51" s="234"/>
      <c r="H51" s="70">
        <f t="shared" ref="H51:M51" si="6">H50*50/60</f>
        <v>880</v>
      </c>
      <c r="I51" s="70">
        <f t="shared" si="6"/>
        <v>1723.3333333333333</v>
      </c>
      <c r="J51" s="70">
        <f t="shared" si="6"/>
        <v>880</v>
      </c>
      <c r="K51" s="70">
        <f t="shared" si="6"/>
        <v>586.66666666666663</v>
      </c>
      <c r="L51" s="70">
        <f t="shared" si="6"/>
        <v>4070</v>
      </c>
      <c r="M51" s="70">
        <f t="shared" si="6"/>
        <v>110</v>
      </c>
      <c r="N51" s="70"/>
      <c r="O51" s="71">
        <f>SUM(L51:M51)</f>
        <v>4180</v>
      </c>
    </row>
    <row r="52" spans="1:17" ht="15.95" customHeight="1" thickBot="1">
      <c r="A52" s="243" t="s">
        <v>69</v>
      </c>
      <c r="B52" s="244"/>
      <c r="C52" s="244"/>
      <c r="D52" s="244"/>
      <c r="E52" s="244"/>
      <c r="F52" s="244"/>
      <c r="G52" s="244"/>
      <c r="H52" s="81"/>
      <c r="I52" s="82"/>
      <c r="J52" s="82"/>
      <c r="K52" s="82"/>
      <c r="L52" s="82"/>
      <c r="M52" s="82"/>
      <c r="N52" s="82"/>
      <c r="O52" s="72">
        <v>150</v>
      </c>
    </row>
    <row r="53" spans="1:17" ht="15.95" customHeight="1" thickBot="1">
      <c r="A53" s="245" t="s">
        <v>70</v>
      </c>
      <c r="B53" s="246"/>
      <c r="C53" s="246"/>
      <c r="D53" s="246"/>
      <c r="E53" s="246"/>
      <c r="F53" s="246"/>
      <c r="G53" s="246"/>
      <c r="H53" s="83"/>
      <c r="I53" s="83"/>
      <c r="J53" s="83"/>
      <c r="K53" s="83"/>
      <c r="L53" s="83"/>
      <c r="M53" s="83"/>
      <c r="N53" s="84"/>
      <c r="O53" s="72">
        <v>166</v>
      </c>
      <c r="Q53" s="145"/>
    </row>
    <row r="54" spans="1:17" ht="60" customHeight="1">
      <c r="A54" s="196" t="s">
        <v>71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7"/>
      <c r="P54" s="69"/>
    </row>
    <row r="55" spans="1:17" ht="15.95" customHeight="1">
      <c r="A55" s="198" t="s">
        <v>72</v>
      </c>
      <c r="B55" s="198"/>
      <c r="C55" s="198"/>
      <c r="D55" s="198"/>
      <c r="E55" s="198"/>
      <c r="F55" s="198"/>
      <c r="G55" s="199"/>
      <c r="H55" s="199"/>
      <c r="I55" s="199"/>
      <c r="J55" s="199"/>
      <c r="K55" s="199"/>
      <c r="L55" s="199"/>
      <c r="M55" s="199"/>
      <c r="N55" s="199"/>
      <c r="O55" s="200"/>
      <c r="P55" s="69"/>
    </row>
    <row r="56" spans="1:17" ht="15" customHeight="1">
      <c r="A56" s="201" t="s">
        <v>73</v>
      </c>
      <c r="B56" s="247" t="s">
        <v>74</v>
      </c>
      <c r="C56" s="248"/>
      <c r="D56" s="248"/>
      <c r="E56" s="248"/>
      <c r="F56" s="248"/>
      <c r="G56" s="235" t="s">
        <v>75</v>
      </c>
      <c r="H56" s="235"/>
      <c r="I56" s="235"/>
      <c r="J56" s="235"/>
      <c r="K56" s="235"/>
      <c r="L56" s="235"/>
      <c r="M56" s="235"/>
      <c r="N56" s="236"/>
      <c r="O56" s="41">
        <v>42</v>
      </c>
      <c r="P56" s="69"/>
    </row>
    <row r="57" spans="1:17" ht="15" customHeight="1">
      <c r="A57" s="202"/>
      <c r="B57" s="249"/>
      <c r="C57" s="250"/>
      <c r="D57" s="250"/>
      <c r="E57" s="250"/>
      <c r="F57" s="250"/>
      <c r="G57" s="235" t="s">
        <v>76</v>
      </c>
      <c r="H57" s="235"/>
      <c r="I57" s="235"/>
      <c r="J57" s="235"/>
      <c r="K57" s="235"/>
      <c r="L57" s="235"/>
      <c r="M57" s="235"/>
      <c r="N57" s="236"/>
      <c r="O57" s="42">
        <v>189</v>
      </c>
    </row>
    <row r="58" spans="1:17" ht="15" customHeight="1">
      <c r="A58" s="202"/>
      <c r="B58" s="249"/>
      <c r="C58" s="250"/>
      <c r="D58" s="250"/>
      <c r="E58" s="250"/>
      <c r="F58" s="250"/>
      <c r="G58" s="235" t="s">
        <v>77</v>
      </c>
      <c r="H58" s="235"/>
      <c r="I58" s="235"/>
      <c r="J58" s="235"/>
      <c r="K58" s="235"/>
      <c r="L58" s="235"/>
      <c r="M58" s="235"/>
      <c r="N58" s="236"/>
      <c r="O58" s="42">
        <v>245</v>
      </c>
    </row>
    <row r="59" spans="1:17" ht="15" customHeight="1">
      <c r="A59" s="203"/>
      <c r="B59" s="249"/>
      <c r="C59" s="250"/>
      <c r="D59" s="250"/>
      <c r="E59" s="250"/>
      <c r="F59" s="250"/>
      <c r="G59" s="235" t="s">
        <v>78</v>
      </c>
      <c r="H59" s="235"/>
      <c r="I59" s="235"/>
      <c r="J59" s="235"/>
      <c r="K59" s="235"/>
      <c r="L59" s="235"/>
      <c r="M59" s="235"/>
      <c r="N59" s="236"/>
      <c r="O59" s="42">
        <v>245</v>
      </c>
    </row>
    <row r="60" spans="1:17" ht="15" customHeight="1">
      <c r="A60" s="201" t="s">
        <v>79</v>
      </c>
      <c r="B60" s="249"/>
      <c r="C60" s="250"/>
      <c r="D60" s="250"/>
      <c r="E60" s="250"/>
      <c r="F60" s="250"/>
      <c r="G60" s="204" t="s">
        <v>80</v>
      </c>
      <c r="H60" s="204"/>
      <c r="I60" s="204"/>
      <c r="J60" s="204"/>
      <c r="K60" s="204"/>
      <c r="L60" s="204"/>
      <c r="M60" s="204"/>
      <c r="N60" s="205"/>
      <c r="O60" s="42">
        <v>147</v>
      </c>
    </row>
    <row r="61" spans="1:17" ht="15" customHeight="1">
      <c r="A61" s="202"/>
      <c r="B61" s="249"/>
      <c r="C61" s="250"/>
      <c r="D61" s="250"/>
      <c r="E61" s="250"/>
      <c r="F61" s="250"/>
      <c r="G61" s="204" t="s">
        <v>81</v>
      </c>
      <c r="H61" s="204"/>
      <c r="I61" s="204"/>
      <c r="J61" s="204"/>
      <c r="K61" s="204"/>
      <c r="L61" s="204"/>
      <c r="M61" s="204"/>
      <c r="N61" s="205"/>
      <c r="O61" s="42">
        <v>84</v>
      </c>
    </row>
    <row r="62" spans="1:17" ht="15" customHeight="1">
      <c r="A62" s="202"/>
      <c r="B62" s="249"/>
      <c r="C62" s="250"/>
      <c r="D62" s="250"/>
      <c r="E62" s="250"/>
      <c r="F62" s="250"/>
      <c r="G62" s="204" t="s">
        <v>82</v>
      </c>
      <c r="H62" s="204"/>
      <c r="I62" s="204"/>
      <c r="J62" s="204"/>
      <c r="K62" s="204"/>
      <c r="L62" s="204"/>
      <c r="M62" s="204"/>
      <c r="N62" s="205"/>
      <c r="O62" s="42">
        <v>231</v>
      </c>
    </row>
    <row r="63" spans="1:17" ht="15" customHeight="1">
      <c r="A63" s="203"/>
      <c r="B63" s="249"/>
      <c r="C63" s="250"/>
      <c r="D63" s="250"/>
      <c r="E63" s="250"/>
      <c r="F63" s="250"/>
      <c r="G63" s="204" t="s">
        <v>83</v>
      </c>
      <c r="H63" s="204"/>
      <c r="I63" s="204"/>
      <c r="J63" s="204"/>
      <c r="K63" s="204"/>
      <c r="L63" s="204"/>
      <c r="M63" s="204"/>
      <c r="N63" s="205"/>
      <c r="O63" s="42">
        <v>231</v>
      </c>
    </row>
    <row r="64" spans="1:17" ht="15" customHeight="1">
      <c r="A64" s="201" t="s">
        <v>84</v>
      </c>
      <c r="B64" s="249"/>
      <c r="C64" s="250"/>
      <c r="D64" s="250"/>
      <c r="E64" s="250"/>
      <c r="F64" s="250"/>
      <c r="G64" s="235" t="s">
        <v>85</v>
      </c>
      <c r="H64" s="235"/>
      <c r="I64" s="235"/>
      <c r="J64" s="235"/>
      <c r="K64" s="235"/>
      <c r="L64" s="235"/>
      <c r="M64" s="235"/>
      <c r="N64" s="236"/>
      <c r="O64" s="42">
        <v>231</v>
      </c>
    </row>
    <row r="65" spans="1:15" ht="15" customHeight="1">
      <c r="A65" s="202"/>
      <c r="B65" s="249"/>
      <c r="C65" s="250"/>
      <c r="D65" s="250"/>
      <c r="E65" s="250"/>
      <c r="F65" s="250"/>
      <c r="G65" s="235" t="s">
        <v>86</v>
      </c>
      <c r="H65" s="235"/>
      <c r="I65" s="235"/>
      <c r="J65" s="235"/>
      <c r="K65" s="235"/>
      <c r="L65" s="235"/>
      <c r="M65" s="235"/>
      <c r="N65" s="236"/>
      <c r="O65" s="42">
        <v>231</v>
      </c>
    </row>
    <row r="66" spans="1:15" ht="15" customHeight="1">
      <c r="A66" s="203"/>
      <c r="B66" s="249"/>
      <c r="C66" s="250"/>
      <c r="D66" s="250"/>
      <c r="E66" s="250"/>
      <c r="F66" s="250"/>
      <c r="G66" s="235" t="s">
        <v>87</v>
      </c>
      <c r="H66" s="235"/>
      <c r="I66" s="235"/>
      <c r="J66" s="235"/>
      <c r="K66" s="235"/>
      <c r="L66" s="235"/>
      <c r="M66" s="235"/>
      <c r="N66" s="236"/>
      <c r="O66" s="42">
        <v>231</v>
      </c>
    </row>
    <row r="67" spans="1:15" ht="15" customHeight="1">
      <c r="A67" s="201" t="s">
        <v>88</v>
      </c>
      <c r="B67" s="249"/>
      <c r="C67" s="250"/>
      <c r="D67" s="250"/>
      <c r="E67" s="250"/>
      <c r="F67" s="250"/>
      <c r="G67" s="204" t="s">
        <v>89</v>
      </c>
      <c r="H67" s="204"/>
      <c r="I67" s="204"/>
      <c r="J67" s="204"/>
      <c r="K67" s="204"/>
      <c r="L67" s="204"/>
      <c r="M67" s="204"/>
      <c r="N67" s="205"/>
      <c r="O67" s="42">
        <v>231</v>
      </c>
    </row>
    <row r="68" spans="1:15" ht="15" customHeight="1">
      <c r="A68" s="202"/>
      <c r="B68" s="249"/>
      <c r="C68" s="250"/>
      <c r="D68" s="250"/>
      <c r="E68" s="250"/>
      <c r="F68" s="250"/>
      <c r="G68" s="204" t="s">
        <v>90</v>
      </c>
      <c r="H68" s="204"/>
      <c r="I68" s="204"/>
      <c r="J68" s="204"/>
      <c r="K68" s="204"/>
      <c r="L68" s="204"/>
      <c r="M68" s="204"/>
      <c r="N68" s="205"/>
      <c r="O68" s="42">
        <v>231</v>
      </c>
    </row>
    <row r="69" spans="1:15" ht="15" customHeight="1">
      <c r="A69" s="203"/>
      <c r="B69" s="249"/>
      <c r="C69" s="250"/>
      <c r="D69" s="250"/>
      <c r="E69" s="250"/>
      <c r="F69" s="250"/>
      <c r="G69" s="204" t="s">
        <v>91</v>
      </c>
      <c r="H69" s="204"/>
      <c r="I69" s="204"/>
      <c r="J69" s="204"/>
      <c r="K69" s="204"/>
      <c r="L69" s="204"/>
      <c r="M69" s="204"/>
      <c r="N69" s="205"/>
      <c r="O69" s="42">
        <v>231</v>
      </c>
    </row>
    <row r="70" spans="1:15" ht="14.25">
      <c r="B70" s="251"/>
      <c r="C70" s="252"/>
      <c r="D70" s="252"/>
      <c r="E70" s="252"/>
      <c r="F70" s="252"/>
      <c r="G70" s="146" t="s">
        <v>26</v>
      </c>
      <c r="H70" s="146"/>
      <c r="I70" s="146"/>
      <c r="J70" s="146"/>
      <c r="K70" s="146"/>
      <c r="L70" s="146"/>
      <c r="M70" s="146"/>
      <c r="N70" s="146"/>
      <c r="O70" s="132">
        <f>SUM(O56:O69)</f>
        <v>2800</v>
      </c>
    </row>
    <row r="71" spans="1:15" ht="15.95" thickBot="1">
      <c r="B71" s="77"/>
      <c r="C71" s="77"/>
      <c r="D71" s="77"/>
      <c r="E71" s="77"/>
      <c r="F71" s="77"/>
      <c r="G71" s="174" t="s">
        <v>92</v>
      </c>
      <c r="H71" s="175"/>
      <c r="I71" s="175"/>
      <c r="J71" s="175"/>
      <c r="K71" s="175"/>
      <c r="L71" s="175"/>
      <c r="M71" s="175"/>
      <c r="N71" s="175"/>
      <c r="O71" s="176"/>
    </row>
    <row r="72" spans="1:15" ht="14.45" customHeight="1">
      <c r="A72" s="147"/>
      <c r="B72" s="148"/>
      <c r="C72" s="148"/>
      <c r="D72" s="148"/>
      <c r="E72" s="148"/>
      <c r="F72" s="149"/>
      <c r="G72" s="63"/>
      <c r="H72" s="171" t="s">
        <v>93</v>
      </c>
      <c r="I72" s="172"/>
      <c r="J72" s="172"/>
      <c r="K72" s="173"/>
      <c r="L72" s="171" t="s">
        <v>94</v>
      </c>
      <c r="M72" s="173"/>
      <c r="N72" s="167" t="s">
        <v>95</v>
      </c>
      <c r="O72" s="167"/>
    </row>
    <row r="73" spans="1:15" ht="14.45" customHeight="1">
      <c r="A73" s="150"/>
      <c r="B73" s="151"/>
      <c r="C73" s="151"/>
      <c r="D73" s="151"/>
      <c r="E73" s="151"/>
      <c r="F73" s="152"/>
      <c r="G73" s="64"/>
      <c r="H73" s="43" t="s">
        <v>96</v>
      </c>
      <c r="I73" s="43" t="s">
        <v>8</v>
      </c>
      <c r="J73" s="43" t="s">
        <v>9</v>
      </c>
      <c r="K73" s="43" t="s">
        <v>10</v>
      </c>
      <c r="L73" s="168" t="s">
        <v>14</v>
      </c>
      <c r="M73" s="169"/>
      <c r="N73" s="170" t="s">
        <v>14</v>
      </c>
      <c r="O73" s="170"/>
    </row>
    <row r="74" spans="1:15" ht="14.45" customHeight="1">
      <c r="A74" s="150"/>
      <c r="B74" s="151"/>
      <c r="C74" s="151"/>
      <c r="D74" s="151"/>
      <c r="E74" s="151"/>
      <c r="F74" s="152"/>
      <c r="G74" s="65" t="s">
        <v>97</v>
      </c>
      <c r="H74" s="44">
        <f t="shared" ref="H74:J74" si="7">H50</f>
        <v>1056</v>
      </c>
      <c r="I74" s="44">
        <f t="shared" si="7"/>
        <v>2068</v>
      </c>
      <c r="J74" s="44">
        <f t="shared" si="7"/>
        <v>1056</v>
      </c>
      <c r="K74" s="73">
        <f>K50</f>
        <v>704</v>
      </c>
      <c r="L74" s="160">
        <f>L50</f>
        <v>4884</v>
      </c>
      <c r="M74" s="160"/>
      <c r="N74" s="160">
        <f>L51</f>
        <v>4070</v>
      </c>
      <c r="O74" s="160"/>
    </row>
    <row r="75" spans="1:15" ht="14.45" customHeight="1">
      <c r="A75" s="150"/>
      <c r="B75" s="151"/>
      <c r="C75" s="151"/>
      <c r="D75" s="151"/>
      <c r="E75" s="151"/>
      <c r="F75" s="152"/>
      <c r="G75" s="66" t="s">
        <v>98</v>
      </c>
      <c r="H75" s="45"/>
      <c r="I75" s="45"/>
      <c r="J75" s="46"/>
      <c r="K75" s="75"/>
      <c r="L75" s="160">
        <f>M50</f>
        <v>132</v>
      </c>
      <c r="M75" s="160"/>
      <c r="N75" s="160">
        <f>M51</f>
        <v>110</v>
      </c>
      <c r="O75" s="160"/>
    </row>
    <row r="76" spans="1:15" ht="14.45" customHeight="1">
      <c r="A76" s="150"/>
      <c r="B76" s="151"/>
      <c r="C76" s="151"/>
      <c r="D76" s="151"/>
      <c r="E76" s="151"/>
      <c r="F76" s="152"/>
      <c r="G76" s="65" t="s">
        <v>99</v>
      </c>
      <c r="H76" s="156" t="s">
        <v>100</v>
      </c>
      <c r="I76" s="156"/>
      <c r="J76" s="156"/>
      <c r="K76" s="157"/>
      <c r="L76" s="160">
        <f>O52</f>
        <v>150</v>
      </c>
      <c r="M76" s="160"/>
      <c r="N76" s="160">
        <f>ROUND((L76/60)*50,0)</f>
        <v>125</v>
      </c>
      <c r="O76" s="160"/>
    </row>
    <row r="77" spans="1:15" ht="15" customHeight="1">
      <c r="A77" s="150"/>
      <c r="B77" s="151"/>
      <c r="C77" s="151"/>
      <c r="D77" s="151"/>
      <c r="E77" s="151"/>
      <c r="F77" s="152"/>
      <c r="G77" s="74" t="s">
        <v>13</v>
      </c>
      <c r="H77" s="156" t="s">
        <v>100</v>
      </c>
      <c r="I77" s="156"/>
      <c r="J77" s="156"/>
      <c r="K77" s="157"/>
      <c r="L77" s="160">
        <f>O53</f>
        <v>166</v>
      </c>
      <c r="M77" s="160"/>
      <c r="N77" s="160">
        <f>ROUND((L77/60)*50,0)</f>
        <v>138</v>
      </c>
      <c r="O77" s="160"/>
    </row>
    <row r="78" spans="1:15" ht="14.45" customHeight="1">
      <c r="A78" s="150"/>
      <c r="B78" s="151"/>
      <c r="C78" s="151"/>
      <c r="D78" s="151"/>
      <c r="E78" s="151"/>
      <c r="F78" s="152"/>
      <c r="G78" s="66" t="s">
        <v>101</v>
      </c>
      <c r="H78" s="156" t="s">
        <v>100</v>
      </c>
      <c r="I78" s="156"/>
      <c r="J78" s="156"/>
      <c r="K78" s="157"/>
      <c r="L78" s="160">
        <f>ROUND((O70*60)/50,0)</f>
        <v>3360</v>
      </c>
      <c r="M78" s="160"/>
      <c r="N78" s="160">
        <f>O70</f>
        <v>2800</v>
      </c>
      <c r="O78" s="160"/>
    </row>
    <row r="79" spans="1:15" ht="15" thickBot="1">
      <c r="A79" s="150"/>
      <c r="B79" s="151"/>
      <c r="C79" s="151"/>
      <c r="D79" s="151"/>
      <c r="E79" s="151"/>
      <c r="F79" s="152"/>
      <c r="G79" s="67" t="s">
        <v>14</v>
      </c>
      <c r="H79" s="158"/>
      <c r="I79" s="158"/>
      <c r="J79" s="158"/>
      <c r="K79" s="159"/>
      <c r="L79" s="191">
        <f>SUM(L74:M78)</f>
        <v>8692</v>
      </c>
      <c r="M79" s="192"/>
      <c r="N79" s="155">
        <f>SUM(N74:N78)</f>
        <v>7243</v>
      </c>
      <c r="O79" s="155"/>
    </row>
    <row r="80" spans="1:15">
      <c r="A80" s="150"/>
      <c r="B80" s="151"/>
      <c r="C80" s="151"/>
      <c r="D80" s="151"/>
      <c r="E80" s="151"/>
      <c r="F80" s="151"/>
      <c r="G80" s="177" t="s">
        <v>102</v>
      </c>
      <c r="H80" s="178"/>
      <c r="I80" s="178"/>
      <c r="J80" s="178"/>
      <c r="K80" s="178"/>
      <c r="L80" s="178"/>
      <c r="M80" s="178"/>
      <c r="N80" s="178"/>
      <c r="O80" s="179"/>
    </row>
    <row r="81" spans="1:17" ht="18.600000000000001">
      <c r="A81" s="150"/>
      <c r="B81" s="151"/>
      <c r="C81" s="151"/>
      <c r="D81" s="151"/>
      <c r="E81" s="151"/>
      <c r="F81" s="151"/>
      <c r="G81" s="133">
        <f>L78/L79*100</f>
        <v>38.656235618959961</v>
      </c>
      <c r="H81" s="180" t="s">
        <v>103</v>
      </c>
      <c r="I81" s="180"/>
      <c r="J81" s="180"/>
      <c r="K81" s="180"/>
      <c r="L81" s="180"/>
      <c r="M81" s="180"/>
      <c r="N81" s="180"/>
      <c r="O81" s="181"/>
    </row>
    <row r="82" spans="1:17">
      <c r="A82" s="150"/>
      <c r="B82" s="151"/>
      <c r="C82" s="151"/>
      <c r="D82" s="151"/>
      <c r="E82" s="151"/>
      <c r="F82" s="151"/>
      <c r="G82" s="182" t="s">
        <v>104</v>
      </c>
      <c r="H82" s="183"/>
      <c r="I82" s="183"/>
      <c r="J82" s="183"/>
      <c r="K82" s="183"/>
      <c r="L82" s="183"/>
      <c r="M82" s="183"/>
      <c r="N82" s="183"/>
      <c r="O82" s="184"/>
    </row>
    <row r="83" spans="1:17" ht="18.600000000000001">
      <c r="A83" s="150"/>
      <c r="B83" s="151"/>
      <c r="C83" s="151"/>
      <c r="D83" s="151"/>
      <c r="E83" s="151"/>
      <c r="F83" s="151"/>
      <c r="G83" s="133">
        <f>(O58+O59+O60+O65)/O70*100</f>
        <v>31</v>
      </c>
      <c r="H83" s="180" t="s">
        <v>103</v>
      </c>
      <c r="I83" s="180"/>
      <c r="J83" s="180"/>
      <c r="K83" s="180"/>
      <c r="L83" s="180"/>
      <c r="M83" s="180"/>
      <c r="N83" s="180"/>
      <c r="O83" s="181"/>
    </row>
    <row r="84" spans="1:17">
      <c r="A84" s="150"/>
      <c r="B84" s="151"/>
      <c r="C84" s="151"/>
      <c r="D84" s="151"/>
      <c r="E84" s="151"/>
      <c r="F84" s="151"/>
      <c r="G84" s="161" t="s">
        <v>10</v>
      </c>
      <c r="H84" s="162"/>
      <c r="I84" s="163"/>
      <c r="J84" s="144" t="s">
        <v>105</v>
      </c>
      <c r="K84" s="164">
        <f>K74+L77</f>
        <v>870</v>
      </c>
      <c r="L84" s="165"/>
      <c r="M84" s="165"/>
      <c r="N84" s="165"/>
      <c r="O84" s="166"/>
      <c r="Q84" s="145"/>
    </row>
    <row r="85" spans="1:17" ht="18.95" thickBot="1">
      <c r="A85" s="153"/>
      <c r="B85" s="154"/>
      <c r="C85" s="154"/>
      <c r="D85" s="154"/>
      <c r="E85" s="154"/>
      <c r="F85" s="154"/>
      <c r="G85" s="76">
        <f>(K74+L77)/L79*100</f>
        <v>10.009203865623562</v>
      </c>
      <c r="H85" s="185" t="s">
        <v>103</v>
      </c>
      <c r="I85" s="185"/>
      <c r="J85" s="185"/>
      <c r="K85" s="185"/>
      <c r="L85" s="185"/>
      <c r="M85" s="185"/>
      <c r="N85" s="185"/>
      <c r="O85" s="186"/>
    </row>
    <row r="86" spans="1:17">
      <c r="A86" s="1"/>
      <c r="B86" s="1"/>
      <c r="C86" s="1"/>
      <c r="D86" s="1"/>
      <c r="E86" s="1"/>
      <c r="F86" s="1"/>
      <c r="G86" s="47"/>
    </row>
    <row r="87" spans="1:17">
      <c r="A87" s="1"/>
      <c r="B87" s="1"/>
      <c r="C87" s="1"/>
      <c r="D87" s="1"/>
      <c r="E87" s="1"/>
      <c r="F87" s="1"/>
      <c r="G87" s="47"/>
    </row>
    <row r="88" spans="1:17">
      <c r="A88" s="1"/>
      <c r="B88" s="1"/>
      <c r="C88" s="1"/>
      <c r="D88" s="1"/>
      <c r="E88" s="1"/>
      <c r="F88" s="1"/>
      <c r="G88" s="47"/>
      <c r="I88" s="69"/>
      <c r="J88" s="69"/>
      <c r="K88" s="69"/>
      <c r="L88" s="69"/>
    </row>
    <row r="89" spans="1:17">
      <c r="A89" s="1"/>
      <c r="B89" s="1"/>
      <c r="C89" s="1"/>
      <c r="D89" s="1"/>
      <c r="E89" s="1"/>
      <c r="F89" s="1"/>
      <c r="G89" s="47"/>
      <c r="I89" s="69"/>
      <c r="J89" s="69"/>
      <c r="K89" s="69"/>
      <c r="L89" s="69"/>
    </row>
    <row r="90" spans="1:17">
      <c r="A90" s="1"/>
      <c r="B90" s="1"/>
      <c r="C90" s="1"/>
      <c r="D90" s="1"/>
      <c r="E90" s="1"/>
      <c r="F90" s="1"/>
      <c r="G90" s="47"/>
    </row>
    <row r="91" spans="1:17">
      <c r="A91" s="1"/>
      <c r="B91" s="1"/>
      <c r="C91" s="1"/>
      <c r="D91" s="1"/>
      <c r="E91" s="1"/>
      <c r="F91" s="1"/>
      <c r="G91" s="47"/>
    </row>
    <row r="92" spans="1:17">
      <c r="A92" s="1"/>
      <c r="B92" s="1"/>
      <c r="C92" s="1"/>
      <c r="D92" s="1"/>
      <c r="E92" s="1"/>
      <c r="F92" s="1"/>
      <c r="G92" s="47"/>
    </row>
  </sheetData>
  <autoFilter ref="G4:O85" xr:uid="{00000000-0001-0000-0000-000000000000}"/>
  <mergeCells count="77">
    <mergeCell ref="A67:A69"/>
    <mergeCell ref="G65:N65"/>
    <mergeCell ref="G66:N66"/>
    <mergeCell ref="G67:N67"/>
    <mergeCell ref="G68:N68"/>
    <mergeCell ref="G69:N69"/>
    <mergeCell ref="A64:A66"/>
    <mergeCell ref="B56:F70"/>
    <mergeCell ref="G56:N56"/>
    <mergeCell ref="G57:N57"/>
    <mergeCell ref="G58:N58"/>
    <mergeCell ref="G64:N64"/>
    <mergeCell ref="G62:N62"/>
    <mergeCell ref="A1:G1"/>
    <mergeCell ref="A50:G50"/>
    <mergeCell ref="G59:N59"/>
    <mergeCell ref="G60:N60"/>
    <mergeCell ref="G61:N61"/>
    <mergeCell ref="A23:A28"/>
    <mergeCell ref="A29:A34"/>
    <mergeCell ref="B33:B47"/>
    <mergeCell ref="F9:F33"/>
    <mergeCell ref="F38:F48"/>
    <mergeCell ref="A40:A44"/>
    <mergeCell ref="A45:A49"/>
    <mergeCell ref="A5:A10"/>
    <mergeCell ref="A51:G51"/>
    <mergeCell ref="A52:G52"/>
    <mergeCell ref="A53:G53"/>
    <mergeCell ref="G63:N63"/>
    <mergeCell ref="A2:A4"/>
    <mergeCell ref="B2:F4"/>
    <mergeCell ref="B5:B29"/>
    <mergeCell ref="C7:C45"/>
    <mergeCell ref="D8:D47"/>
    <mergeCell ref="E8:E46"/>
    <mergeCell ref="A11:A16"/>
    <mergeCell ref="A17:A22"/>
    <mergeCell ref="A35:A39"/>
    <mergeCell ref="H85:O85"/>
    <mergeCell ref="N76:O76"/>
    <mergeCell ref="N75:O75"/>
    <mergeCell ref="H3:N3"/>
    <mergeCell ref="H1:O1"/>
    <mergeCell ref="L78:M78"/>
    <mergeCell ref="L79:M79"/>
    <mergeCell ref="L76:M76"/>
    <mergeCell ref="L77:M77"/>
    <mergeCell ref="L74:M74"/>
    <mergeCell ref="L75:M75"/>
    <mergeCell ref="H2:O2"/>
    <mergeCell ref="A54:O54"/>
    <mergeCell ref="A55:O55"/>
    <mergeCell ref="A56:A59"/>
    <mergeCell ref="A60:A63"/>
    <mergeCell ref="G71:O71"/>
    <mergeCell ref="G80:O80"/>
    <mergeCell ref="H83:O83"/>
    <mergeCell ref="H81:O81"/>
    <mergeCell ref="G82:O82"/>
    <mergeCell ref="H77:K77"/>
    <mergeCell ref="G70:N70"/>
    <mergeCell ref="A72:F85"/>
    <mergeCell ref="N79:O79"/>
    <mergeCell ref="H76:K76"/>
    <mergeCell ref="H78:K78"/>
    <mergeCell ref="H79:K79"/>
    <mergeCell ref="N74:O74"/>
    <mergeCell ref="G84:I84"/>
    <mergeCell ref="K84:O84"/>
    <mergeCell ref="N72:O72"/>
    <mergeCell ref="L73:M73"/>
    <mergeCell ref="N73:O73"/>
    <mergeCell ref="H72:K72"/>
    <mergeCell ref="L72:M72"/>
    <mergeCell ref="N78:O78"/>
    <mergeCell ref="N77:O77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DF200-2C9A-4CE0-8B7F-E4F225826924}">
  <dimension ref="A1:P92"/>
  <sheetViews>
    <sheetView showGridLines="0" zoomScale="80" zoomScaleNormal="80" workbookViewId="0">
      <pane xSplit="7" ySplit="4" topLeftCell="H5" activePane="bottomRight" state="frozen"/>
      <selection pane="bottomRight" activeCell="O53" sqref="O53"/>
      <selection pane="bottomLeft" activeCell="A5" sqref="A5"/>
      <selection pane="topRight" activeCell="H1" sqref="H1"/>
    </sheetView>
  </sheetViews>
  <sheetFormatPr defaultColWidth="8.85546875" defaultRowHeight="14.45"/>
  <cols>
    <col min="1" max="1" width="12.42578125" customWidth="1"/>
    <col min="2" max="6" width="3.5703125" customWidth="1"/>
    <col min="7" max="7" width="47.7109375" style="68" customWidth="1"/>
  </cols>
  <sheetData>
    <row r="1" spans="1:15" ht="44.45" customHeight="1" thickBot="1">
      <c r="A1" s="231" t="s">
        <v>0</v>
      </c>
      <c r="B1" s="231"/>
      <c r="C1" s="231"/>
      <c r="D1" s="231"/>
      <c r="E1" s="231"/>
      <c r="F1" s="231"/>
      <c r="G1" s="231"/>
      <c r="H1" s="190" t="s">
        <v>1</v>
      </c>
      <c r="I1" s="190"/>
      <c r="J1" s="190"/>
      <c r="K1" s="190"/>
      <c r="L1" s="190"/>
      <c r="M1" s="190"/>
      <c r="N1" s="190"/>
      <c r="O1" s="190"/>
    </row>
    <row r="2" spans="1:15" ht="14.45" customHeight="1" thickBot="1">
      <c r="A2" s="206" t="s">
        <v>2</v>
      </c>
      <c r="B2" s="209" t="s">
        <v>3</v>
      </c>
      <c r="C2" s="210"/>
      <c r="D2" s="210"/>
      <c r="E2" s="210"/>
      <c r="F2" s="211"/>
      <c r="G2" s="78"/>
      <c r="H2" s="193" t="s">
        <v>4</v>
      </c>
      <c r="I2" s="194"/>
      <c r="J2" s="194"/>
      <c r="K2" s="194"/>
      <c r="L2" s="194"/>
      <c r="M2" s="194"/>
      <c r="N2" s="194"/>
      <c r="O2" s="195"/>
    </row>
    <row r="3" spans="1:15" ht="15" customHeight="1" thickBot="1">
      <c r="A3" s="207"/>
      <c r="B3" s="212"/>
      <c r="C3" s="213"/>
      <c r="D3" s="213"/>
      <c r="E3" s="213"/>
      <c r="F3" s="214"/>
      <c r="G3" s="79"/>
      <c r="H3" s="187" t="s">
        <v>5</v>
      </c>
      <c r="I3" s="188"/>
      <c r="J3" s="188"/>
      <c r="K3" s="188"/>
      <c r="L3" s="188"/>
      <c r="M3" s="188"/>
      <c r="N3" s="189"/>
      <c r="O3" s="80"/>
    </row>
    <row r="4" spans="1:15" s="69" customFormat="1" ht="26.45" customHeight="1" thickBot="1">
      <c r="A4" s="208"/>
      <c r="B4" s="215"/>
      <c r="C4" s="216"/>
      <c r="D4" s="216"/>
      <c r="E4" s="216"/>
      <c r="F4" s="217"/>
      <c r="G4" s="88" t="s">
        <v>6</v>
      </c>
      <c r="H4" s="85" t="s">
        <v>7</v>
      </c>
      <c r="I4" s="86" t="s">
        <v>8</v>
      </c>
      <c r="J4" s="86" t="s">
        <v>9</v>
      </c>
      <c r="K4" s="87" t="s">
        <v>10</v>
      </c>
      <c r="L4" s="90" t="s">
        <v>11</v>
      </c>
      <c r="M4" s="140" t="s">
        <v>12</v>
      </c>
      <c r="N4" s="140" t="s">
        <v>13</v>
      </c>
      <c r="O4" s="89" t="s">
        <v>14</v>
      </c>
    </row>
    <row r="5" spans="1:15" ht="15" thickBot="1">
      <c r="A5" s="228" t="s">
        <v>15</v>
      </c>
      <c r="B5" s="218" t="s">
        <v>16</v>
      </c>
      <c r="C5" s="2"/>
      <c r="D5" s="2"/>
      <c r="E5" s="2"/>
      <c r="F5" s="3"/>
      <c r="G5" s="48" t="s">
        <v>17</v>
      </c>
      <c r="H5" s="91">
        <v>38</v>
      </c>
      <c r="I5" s="91">
        <f>ROUND(('Matriz em hora-aula'!I5*50)/60,0)</f>
        <v>110</v>
      </c>
      <c r="J5" s="91">
        <f>ROUND(('Matriz em hora-aula'!J5*50)/60,0)</f>
        <v>110</v>
      </c>
      <c r="K5" s="91"/>
      <c r="L5" s="129">
        <f t="shared" ref="L5:L49" si="0">SUM(H5:K5)</f>
        <v>258</v>
      </c>
      <c r="M5" s="123"/>
      <c r="N5" s="9"/>
      <c r="O5" s="21"/>
    </row>
    <row r="6" spans="1:15" ht="15" thickBot="1">
      <c r="A6" s="229"/>
      <c r="B6" s="219"/>
      <c r="C6" s="6"/>
      <c r="D6" s="7"/>
      <c r="E6" s="7"/>
      <c r="F6" s="8"/>
      <c r="G6" s="49" t="s">
        <v>18</v>
      </c>
      <c r="H6" s="91">
        <f>ROUND(('Matriz em hora-aula'!H6*50)/60,0)</f>
        <v>18</v>
      </c>
      <c r="I6" s="91"/>
      <c r="J6" s="91"/>
      <c r="K6" s="91">
        <v>36</v>
      </c>
      <c r="L6" s="130">
        <f t="shared" si="0"/>
        <v>54</v>
      </c>
      <c r="M6" s="124"/>
      <c r="N6" s="9"/>
      <c r="O6" s="11"/>
    </row>
    <row r="7" spans="1:15" ht="15" thickBot="1">
      <c r="A7" s="229"/>
      <c r="B7" s="219"/>
      <c r="C7" s="221" t="s">
        <v>19</v>
      </c>
      <c r="D7" s="12"/>
      <c r="E7" s="13"/>
      <c r="F7" s="14"/>
      <c r="G7" s="50" t="s">
        <v>20</v>
      </c>
      <c r="H7" s="91">
        <f>ROUND(('Matriz em hora-aula'!H7*50)/60,0)</f>
        <v>18</v>
      </c>
      <c r="I7" s="91">
        <f>ROUND(('Matriz em hora-aula'!I7*50)/60,0)</f>
        <v>37</v>
      </c>
      <c r="J7" s="91"/>
      <c r="K7" s="91"/>
      <c r="L7" s="130">
        <f t="shared" si="0"/>
        <v>55</v>
      </c>
      <c r="M7" s="124"/>
      <c r="N7" s="9"/>
      <c r="O7" s="11"/>
    </row>
    <row r="8" spans="1:15" ht="15" thickBot="1">
      <c r="A8" s="229"/>
      <c r="B8" s="219"/>
      <c r="C8" s="221"/>
      <c r="D8" s="223" t="s">
        <v>21</v>
      </c>
      <c r="E8" s="225" t="s">
        <v>22</v>
      </c>
      <c r="F8" s="15"/>
      <c r="G8" s="51" t="s">
        <v>23</v>
      </c>
      <c r="H8" s="91"/>
      <c r="I8" s="91"/>
      <c r="J8" s="91"/>
      <c r="K8" s="91">
        <f>ROUND(('Matriz em hora-aula'!K8*50)/60,0)</f>
        <v>37</v>
      </c>
      <c r="L8" s="130">
        <f t="shared" si="0"/>
        <v>37</v>
      </c>
      <c r="M8" s="124"/>
      <c r="N8" s="9"/>
      <c r="O8" s="11"/>
    </row>
    <row r="9" spans="1:15" ht="15" thickBot="1">
      <c r="A9" s="229"/>
      <c r="B9" s="219"/>
      <c r="C9" s="221"/>
      <c r="D9" s="223"/>
      <c r="E9" s="226"/>
      <c r="F9" s="238" t="s">
        <v>24</v>
      </c>
      <c r="G9" s="52" t="s">
        <v>25</v>
      </c>
      <c r="H9" s="91">
        <f>ROUND(('Matriz em hora-aula'!H9*50)/60,0)</f>
        <v>18</v>
      </c>
      <c r="I9" s="91">
        <f>ROUND(('Matriz em hora-aula'!I9*50)/60,0)</f>
        <v>18</v>
      </c>
      <c r="J9" s="91"/>
      <c r="K9" s="91"/>
      <c r="L9" s="129">
        <f t="shared" si="0"/>
        <v>36</v>
      </c>
      <c r="M9" s="124"/>
      <c r="N9" s="9"/>
      <c r="O9" s="16"/>
    </row>
    <row r="10" spans="1:15" ht="15" thickBot="1">
      <c r="A10" s="230"/>
      <c r="B10" s="219"/>
      <c r="C10" s="221"/>
      <c r="D10" s="223"/>
      <c r="E10" s="226"/>
      <c r="F10" s="239"/>
      <c r="G10" s="53" t="s">
        <v>26</v>
      </c>
      <c r="H10" s="17">
        <f>SUM(H5:H9)</f>
        <v>92</v>
      </c>
      <c r="I10" s="17">
        <f t="shared" ref="I10:K10" si="1">SUM(I5:I9)</f>
        <v>165</v>
      </c>
      <c r="J10" s="17">
        <f t="shared" si="1"/>
        <v>110</v>
      </c>
      <c r="K10" s="17">
        <f t="shared" si="1"/>
        <v>73</v>
      </c>
      <c r="L10" s="137">
        <f t="shared" si="0"/>
        <v>440</v>
      </c>
      <c r="M10" s="10"/>
      <c r="N10" s="17">
        <v>17</v>
      </c>
      <c r="O10" s="20">
        <f>SUM(L10,M10)</f>
        <v>440</v>
      </c>
    </row>
    <row r="11" spans="1:15">
      <c r="A11" s="228" t="s">
        <v>27</v>
      </c>
      <c r="B11" s="219"/>
      <c r="C11" s="221"/>
      <c r="D11" s="223"/>
      <c r="E11" s="226"/>
      <c r="F11" s="239"/>
      <c r="G11" s="54" t="s">
        <v>28</v>
      </c>
      <c r="H11" s="91">
        <v>38</v>
      </c>
      <c r="I11" s="91">
        <f>ROUND(('Matriz em hora-aula'!I11*50)/60,0)</f>
        <v>110</v>
      </c>
      <c r="J11" s="91">
        <f>ROUND(('Matriz em hora-aula'!J11*50)/60,0)</f>
        <v>110</v>
      </c>
      <c r="K11" s="91"/>
      <c r="L11" s="130">
        <f t="shared" si="0"/>
        <v>258</v>
      </c>
      <c r="M11" s="124"/>
      <c r="N11" s="9"/>
      <c r="O11" s="21"/>
    </row>
    <row r="12" spans="1:15">
      <c r="A12" s="229"/>
      <c r="B12" s="219"/>
      <c r="C12" s="221"/>
      <c r="D12" s="223"/>
      <c r="E12" s="226"/>
      <c r="F12" s="239"/>
      <c r="G12" s="49" t="s">
        <v>29</v>
      </c>
      <c r="H12" s="91">
        <f>ROUND(('Matriz em hora-aula'!H12*50)/60,0)</f>
        <v>18</v>
      </c>
      <c r="I12" s="91"/>
      <c r="J12" s="91"/>
      <c r="K12" s="91">
        <v>36</v>
      </c>
      <c r="L12" s="130">
        <f t="shared" si="0"/>
        <v>54</v>
      </c>
      <c r="M12" s="124"/>
      <c r="N12" s="9"/>
      <c r="O12" s="11"/>
    </row>
    <row r="13" spans="1:15">
      <c r="A13" s="229"/>
      <c r="B13" s="219"/>
      <c r="C13" s="221"/>
      <c r="D13" s="223"/>
      <c r="E13" s="226"/>
      <c r="F13" s="239"/>
      <c r="G13" s="50" t="s">
        <v>30</v>
      </c>
      <c r="H13" s="91">
        <f>ROUND(('Matriz em hora-aula'!H13*50)/60,0)</f>
        <v>18</v>
      </c>
      <c r="I13" s="91">
        <f>ROUND(('Matriz em hora-aula'!I13*50)/60,0)</f>
        <v>37</v>
      </c>
      <c r="J13" s="91"/>
      <c r="K13" s="91"/>
      <c r="L13" s="129">
        <f t="shared" si="0"/>
        <v>55</v>
      </c>
      <c r="M13" s="124"/>
      <c r="N13" s="9"/>
      <c r="O13" s="11"/>
    </row>
    <row r="14" spans="1:15">
      <c r="A14" s="229"/>
      <c r="B14" s="219"/>
      <c r="C14" s="221"/>
      <c r="D14" s="223"/>
      <c r="E14" s="226"/>
      <c r="F14" s="239"/>
      <c r="G14" s="51" t="s">
        <v>31</v>
      </c>
      <c r="H14" s="91"/>
      <c r="I14" s="91"/>
      <c r="J14" s="91"/>
      <c r="K14" s="91">
        <f>ROUND(('Matriz em hora-aula'!K14*50)/60,0)</f>
        <v>37</v>
      </c>
      <c r="L14" s="130">
        <f t="shared" si="0"/>
        <v>37</v>
      </c>
      <c r="M14" s="124"/>
      <c r="N14" s="9"/>
      <c r="O14" s="11"/>
    </row>
    <row r="15" spans="1:15" ht="15" thickBot="1">
      <c r="A15" s="229"/>
      <c r="B15" s="219"/>
      <c r="C15" s="221"/>
      <c r="D15" s="223"/>
      <c r="E15" s="226"/>
      <c r="F15" s="239"/>
      <c r="G15" s="52" t="s">
        <v>32</v>
      </c>
      <c r="H15" s="91">
        <f>ROUND(('Matriz em hora-aula'!H15*50)/60,0)</f>
        <v>18</v>
      </c>
      <c r="I15" s="91">
        <f>ROUND(('Matriz em hora-aula'!I15*50)/60,0)</f>
        <v>18</v>
      </c>
      <c r="J15" s="91"/>
      <c r="K15" s="91"/>
      <c r="L15" s="130">
        <f t="shared" si="0"/>
        <v>36</v>
      </c>
      <c r="M15" s="124"/>
      <c r="N15" s="9"/>
      <c r="O15" s="16"/>
    </row>
    <row r="16" spans="1:15" ht="15" thickBot="1">
      <c r="A16" s="230"/>
      <c r="B16" s="219"/>
      <c r="C16" s="221"/>
      <c r="D16" s="223"/>
      <c r="E16" s="226"/>
      <c r="F16" s="239"/>
      <c r="G16" s="55" t="s">
        <v>26</v>
      </c>
      <c r="H16" s="17">
        <f>SUM(H11:H15)</f>
        <v>92</v>
      </c>
      <c r="I16" s="17">
        <f t="shared" ref="I16:K16" si="2">SUM(I11:I15)</f>
        <v>165</v>
      </c>
      <c r="J16" s="17">
        <f t="shared" si="2"/>
        <v>110</v>
      </c>
      <c r="K16" s="17">
        <f t="shared" si="2"/>
        <v>73</v>
      </c>
      <c r="L16" s="137">
        <f t="shared" si="0"/>
        <v>440</v>
      </c>
      <c r="M16" s="17">
        <v>36</v>
      </c>
      <c r="N16" s="17">
        <v>17</v>
      </c>
      <c r="O16" s="20">
        <f>SUM(L16,M16)</f>
        <v>476</v>
      </c>
    </row>
    <row r="17" spans="1:15">
      <c r="A17" s="228" t="s">
        <v>33</v>
      </c>
      <c r="B17" s="219"/>
      <c r="C17" s="221"/>
      <c r="D17" s="223"/>
      <c r="E17" s="226"/>
      <c r="F17" s="239"/>
      <c r="G17" s="56" t="s">
        <v>34</v>
      </c>
      <c r="H17" s="91">
        <v>56</v>
      </c>
      <c r="I17" s="91">
        <f>ROUND(('Matriz em hora-aula'!I17*50)/60,0)</f>
        <v>110</v>
      </c>
      <c r="J17" s="91">
        <f>ROUND(('Matriz em hora-aula'!J17*50)/60,0)</f>
        <v>110</v>
      </c>
      <c r="K17" s="91"/>
      <c r="L17" s="129">
        <f t="shared" si="0"/>
        <v>276</v>
      </c>
      <c r="M17" s="124"/>
      <c r="N17" s="9"/>
      <c r="O17" s="21"/>
    </row>
    <row r="18" spans="1:15">
      <c r="A18" s="229"/>
      <c r="B18" s="219"/>
      <c r="C18" s="221"/>
      <c r="D18" s="223"/>
      <c r="E18" s="226"/>
      <c r="F18" s="239"/>
      <c r="G18" s="57" t="s">
        <v>35</v>
      </c>
      <c r="H18" s="91">
        <f>ROUND(('Matriz em hora-aula'!H18*50)/60,0)</f>
        <v>18</v>
      </c>
      <c r="I18" s="91"/>
      <c r="J18" s="91"/>
      <c r="K18" s="91">
        <v>36</v>
      </c>
      <c r="L18" s="130">
        <f t="shared" si="0"/>
        <v>54</v>
      </c>
      <c r="M18" s="124"/>
      <c r="N18" s="9"/>
      <c r="O18" s="11"/>
    </row>
    <row r="19" spans="1:15">
      <c r="A19" s="229"/>
      <c r="B19" s="219"/>
      <c r="C19" s="221"/>
      <c r="D19" s="223"/>
      <c r="E19" s="226"/>
      <c r="F19" s="239"/>
      <c r="G19" s="58" t="s">
        <v>36</v>
      </c>
      <c r="H19" s="91"/>
      <c r="I19" s="91"/>
      <c r="J19" s="91"/>
      <c r="K19" s="91">
        <f>ROUND(('Matriz em hora-aula'!K19*50)/60,0)</f>
        <v>37</v>
      </c>
      <c r="L19" s="130">
        <f t="shared" si="0"/>
        <v>37</v>
      </c>
      <c r="M19" s="124"/>
      <c r="N19" s="9"/>
      <c r="O19" s="11"/>
    </row>
    <row r="20" spans="1:15">
      <c r="A20" s="229"/>
      <c r="B20" s="219"/>
      <c r="C20" s="221"/>
      <c r="D20" s="223"/>
      <c r="E20" s="226"/>
      <c r="F20" s="239"/>
      <c r="G20" s="59" t="s">
        <v>37</v>
      </c>
      <c r="H20" s="91">
        <f>ROUND(('Matriz em hora-aula'!H20*50)/60,0)</f>
        <v>37</v>
      </c>
      <c r="I20" s="91">
        <f>ROUND(('Matriz em hora-aula'!I20*50)/60,0)</f>
        <v>73</v>
      </c>
      <c r="J20" s="91"/>
      <c r="K20" s="91"/>
      <c r="L20" s="130">
        <f t="shared" si="0"/>
        <v>110</v>
      </c>
      <c r="M20" s="124"/>
      <c r="N20" s="9"/>
      <c r="O20" s="11"/>
    </row>
    <row r="21" spans="1:15" ht="15" thickBot="1">
      <c r="A21" s="229"/>
      <c r="B21" s="219"/>
      <c r="C21" s="221"/>
      <c r="D21" s="223"/>
      <c r="E21" s="226"/>
      <c r="F21" s="239"/>
      <c r="G21" s="52" t="s">
        <v>38</v>
      </c>
      <c r="H21" s="91">
        <f>ROUND(('Matriz em hora-aula'!H21*50)/60,0)</f>
        <v>18</v>
      </c>
      <c r="I21" s="91">
        <f>ROUND(('Matriz em hora-aula'!I21*50)/60,0)</f>
        <v>18</v>
      </c>
      <c r="J21" s="91"/>
      <c r="K21" s="91"/>
      <c r="L21" s="129">
        <f t="shared" si="0"/>
        <v>36</v>
      </c>
      <c r="M21" s="124"/>
      <c r="N21" s="9"/>
      <c r="O21" s="16"/>
    </row>
    <row r="22" spans="1:15" ht="15" thickBot="1">
      <c r="A22" s="230"/>
      <c r="B22" s="219"/>
      <c r="C22" s="221"/>
      <c r="D22" s="223"/>
      <c r="E22" s="226"/>
      <c r="F22" s="239"/>
      <c r="G22" s="55" t="s">
        <v>26</v>
      </c>
      <c r="H22" s="17">
        <f>SUM(H17:H21)</f>
        <v>129</v>
      </c>
      <c r="I22" s="17">
        <f t="shared" ref="I22:K22" si="3">SUM(I17:I21)</f>
        <v>201</v>
      </c>
      <c r="J22" s="17">
        <f t="shared" si="3"/>
        <v>110</v>
      </c>
      <c r="K22" s="17">
        <f t="shared" si="3"/>
        <v>73</v>
      </c>
      <c r="L22" s="137">
        <f t="shared" si="0"/>
        <v>513</v>
      </c>
      <c r="M22" s="17">
        <f>ROUND(('Matriz em hora-aula'!M22*50)/60,0)</f>
        <v>37</v>
      </c>
      <c r="N22" s="17">
        <v>17</v>
      </c>
      <c r="O22" s="22">
        <f>SUM(L22,M22)</f>
        <v>550</v>
      </c>
    </row>
    <row r="23" spans="1:15">
      <c r="A23" s="228" t="s">
        <v>39</v>
      </c>
      <c r="B23" s="219"/>
      <c r="C23" s="221"/>
      <c r="D23" s="223"/>
      <c r="E23" s="226"/>
      <c r="F23" s="239"/>
      <c r="G23" s="56" t="s">
        <v>40</v>
      </c>
      <c r="H23" s="91">
        <v>56</v>
      </c>
      <c r="I23" s="91">
        <f>ROUND(('Matriz em hora-aula'!I23*50)/60,0)</f>
        <v>110</v>
      </c>
      <c r="J23" s="91">
        <f>ROUND(('Matriz em hora-aula'!J23*50)/60,0)</f>
        <v>110</v>
      </c>
      <c r="K23" s="91"/>
      <c r="L23" s="130">
        <f t="shared" si="0"/>
        <v>276</v>
      </c>
      <c r="M23" s="124"/>
      <c r="N23" s="9"/>
      <c r="O23" s="21"/>
    </row>
    <row r="24" spans="1:15">
      <c r="A24" s="229"/>
      <c r="B24" s="219"/>
      <c r="C24" s="221"/>
      <c r="D24" s="223"/>
      <c r="E24" s="226"/>
      <c r="F24" s="239"/>
      <c r="G24" s="57" t="s">
        <v>41</v>
      </c>
      <c r="H24" s="91">
        <f>ROUND(('Matriz em hora-aula'!H24*50)/60,0)</f>
        <v>18</v>
      </c>
      <c r="I24" s="91"/>
      <c r="J24" s="91"/>
      <c r="K24" s="91">
        <f>ROUND(('Matriz em hora-aula'!K24*50)/60,0)</f>
        <v>37</v>
      </c>
      <c r="L24" s="130">
        <f t="shared" si="0"/>
        <v>55</v>
      </c>
      <c r="M24" s="124"/>
      <c r="N24" s="9"/>
      <c r="O24" s="11"/>
    </row>
    <row r="25" spans="1:15">
      <c r="A25" s="229"/>
      <c r="B25" s="219"/>
      <c r="C25" s="221"/>
      <c r="D25" s="223"/>
      <c r="E25" s="226"/>
      <c r="F25" s="239"/>
      <c r="G25" s="58" t="s">
        <v>42</v>
      </c>
      <c r="H25" s="91"/>
      <c r="I25" s="91"/>
      <c r="J25" s="91"/>
      <c r="K25" s="91">
        <f>ROUND(('Matriz em hora-aula'!K25*50)/60,0)</f>
        <v>37</v>
      </c>
      <c r="L25" s="129">
        <f t="shared" si="0"/>
        <v>37</v>
      </c>
      <c r="M25" s="124"/>
      <c r="N25" s="9"/>
      <c r="O25" s="11"/>
    </row>
    <row r="26" spans="1:15">
      <c r="A26" s="229"/>
      <c r="B26" s="219"/>
      <c r="C26" s="221"/>
      <c r="D26" s="223"/>
      <c r="E26" s="226"/>
      <c r="F26" s="239"/>
      <c r="G26" s="59" t="s">
        <v>43</v>
      </c>
      <c r="H26" s="91">
        <f>ROUND(('Matriz em hora-aula'!H26*50)/60,0)</f>
        <v>37</v>
      </c>
      <c r="I26" s="91">
        <f>ROUND(('Matriz em hora-aula'!I26*50)/60,0)</f>
        <v>73</v>
      </c>
      <c r="J26" s="91"/>
      <c r="K26" s="91"/>
      <c r="L26" s="130">
        <f t="shared" si="0"/>
        <v>110</v>
      </c>
      <c r="M26" s="124"/>
      <c r="N26" s="9"/>
      <c r="O26" s="11"/>
    </row>
    <row r="27" spans="1:15" ht="15" thickBot="1">
      <c r="A27" s="229"/>
      <c r="B27" s="219"/>
      <c r="C27" s="221"/>
      <c r="D27" s="223"/>
      <c r="E27" s="226"/>
      <c r="F27" s="239"/>
      <c r="G27" s="52" t="s">
        <v>44</v>
      </c>
      <c r="H27" s="91"/>
      <c r="I27" s="91">
        <f>ROUND(('Matriz em hora-aula'!I27*50)/60,0)</f>
        <v>18</v>
      </c>
      <c r="J27" s="91"/>
      <c r="K27" s="91"/>
      <c r="L27" s="130">
        <f t="shared" si="0"/>
        <v>18</v>
      </c>
      <c r="M27" s="124"/>
      <c r="N27" s="9"/>
      <c r="O27" s="16"/>
    </row>
    <row r="28" spans="1:15" ht="15" thickBot="1">
      <c r="A28" s="230"/>
      <c r="B28" s="219"/>
      <c r="C28" s="221"/>
      <c r="D28" s="223"/>
      <c r="E28" s="226"/>
      <c r="F28" s="239"/>
      <c r="G28" s="55" t="s">
        <v>26</v>
      </c>
      <c r="H28" s="17">
        <f>SUM(H23:H27)</f>
        <v>111</v>
      </c>
      <c r="I28" s="17">
        <f t="shared" ref="I28:K28" si="4">SUM(I23:I27)</f>
        <v>201</v>
      </c>
      <c r="J28" s="17">
        <f t="shared" si="4"/>
        <v>110</v>
      </c>
      <c r="K28" s="17">
        <f t="shared" si="4"/>
        <v>74</v>
      </c>
      <c r="L28" s="137">
        <f t="shared" si="0"/>
        <v>496</v>
      </c>
      <c r="M28" s="17">
        <f>ROUND(('Matriz em hora-aula'!M28*50)/60,0)</f>
        <v>37</v>
      </c>
      <c r="N28" s="17">
        <f>ROUND(('Matriz em hora-aula'!N28*50)/60,0)</f>
        <v>18</v>
      </c>
      <c r="O28" s="23">
        <f>SUM(L28,M28)</f>
        <v>533</v>
      </c>
    </row>
    <row r="29" spans="1:15" ht="15" thickBot="1">
      <c r="A29" s="228" t="s">
        <v>45</v>
      </c>
      <c r="B29" s="220"/>
      <c r="C29" s="221"/>
      <c r="D29" s="223"/>
      <c r="E29" s="226"/>
      <c r="F29" s="239"/>
      <c r="G29" s="56" t="s">
        <v>46</v>
      </c>
      <c r="H29" s="91">
        <f>ROUND(('Matriz em hora-aula'!H29*50)/60,0)</f>
        <v>55</v>
      </c>
      <c r="I29" s="91">
        <f>ROUND(('Matriz em hora-aula'!I29*50)/60,0)</f>
        <v>110</v>
      </c>
      <c r="J29" s="91">
        <f>ROUND(('Matriz em hora-aula'!J29*50)/60,0)</f>
        <v>110</v>
      </c>
      <c r="K29" s="91"/>
      <c r="L29" s="129">
        <f t="shared" si="0"/>
        <v>275</v>
      </c>
      <c r="M29" s="124"/>
      <c r="N29" s="9"/>
      <c r="O29" s="5"/>
    </row>
    <row r="30" spans="1:15">
      <c r="A30" s="229"/>
      <c r="B30" s="24"/>
      <c r="C30" s="221"/>
      <c r="D30" s="223"/>
      <c r="E30" s="226"/>
      <c r="F30" s="239"/>
      <c r="G30" s="57" t="s">
        <v>47</v>
      </c>
      <c r="H30" s="91">
        <f>ROUND(('Matriz em hora-aula'!H30*50)/60,0)</f>
        <v>18</v>
      </c>
      <c r="I30" s="91"/>
      <c r="J30" s="91"/>
      <c r="K30" s="91">
        <v>36</v>
      </c>
      <c r="L30" s="130">
        <f t="shared" si="0"/>
        <v>54</v>
      </c>
      <c r="M30" s="124"/>
      <c r="N30" s="9"/>
      <c r="O30" s="11"/>
    </row>
    <row r="31" spans="1:15">
      <c r="A31" s="229"/>
      <c r="B31" s="24"/>
      <c r="C31" s="221"/>
      <c r="D31" s="223"/>
      <c r="E31" s="226"/>
      <c r="F31" s="239"/>
      <c r="G31" s="58" t="s">
        <v>48</v>
      </c>
      <c r="H31" s="91"/>
      <c r="I31" s="91"/>
      <c r="J31" s="91"/>
      <c r="K31" s="91">
        <f>ROUND(('Matriz em hora-aula'!K31*50)/60,0)</f>
        <v>37</v>
      </c>
      <c r="L31" s="130">
        <f t="shared" si="0"/>
        <v>37</v>
      </c>
      <c r="M31" s="124"/>
      <c r="N31" s="9"/>
      <c r="O31" s="11"/>
    </row>
    <row r="32" spans="1:15">
      <c r="A32" s="229"/>
      <c r="B32" s="24"/>
      <c r="C32" s="221"/>
      <c r="D32" s="223"/>
      <c r="E32" s="226"/>
      <c r="F32" s="239"/>
      <c r="G32" s="59" t="s">
        <v>49</v>
      </c>
      <c r="H32" s="91">
        <f>ROUND(('Matriz em hora-aula'!H32*50)/60,0)</f>
        <v>37</v>
      </c>
      <c r="I32" s="91">
        <f>ROUND(('Matriz em hora-aula'!I32*50)/60,0)</f>
        <v>55</v>
      </c>
      <c r="J32" s="91"/>
      <c r="K32" s="91"/>
      <c r="L32" s="130">
        <f t="shared" si="0"/>
        <v>92</v>
      </c>
      <c r="M32" s="124"/>
      <c r="N32" s="9"/>
      <c r="O32" s="11"/>
    </row>
    <row r="33" spans="1:15" ht="15" thickBot="1">
      <c r="A33" s="229"/>
      <c r="B33" s="237"/>
      <c r="C33" s="221"/>
      <c r="D33" s="223"/>
      <c r="E33" s="226"/>
      <c r="F33" s="239"/>
      <c r="G33" s="52" t="s">
        <v>50</v>
      </c>
      <c r="H33" s="91"/>
      <c r="I33" s="91">
        <f>ROUND(('Matriz em hora-aula'!I33*50)/60,0)</f>
        <v>18</v>
      </c>
      <c r="J33" s="91"/>
      <c r="K33" s="91"/>
      <c r="L33" s="129">
        <f t="shared" si="0"/>
        <v>18</v>
      </c>
      <c r="M33" s="124"/>
      <c r="N33" s="9"/>
      <c r="O33" s="16"/>
    </row>
    <row r="34" spans="1:15" ht="15" thickBot="1">
      <c r="A34" s="230"/>
      <c r="B34" s="237"/>
      <c r="C34" s="221"/>
      <c r="D34" s="223"/>
      <c r="E34" s="226"/>
      <c r="F34" s="25"/>
      <c r="G34" s="55" t="s">
        <v>26</v>
      </c>
      <c r="H34" s="17">
        <f>SUM(H29:H33)</f>
        <v>110</v>
      </c>
      <c r="I34" s="17">
        <f t="shared" ref="I34:K34" si="5">SUM(I29:I33)</f>
        <v>183</v>
      </c>
      <c r="J34" s="17">
        <f t="shared" si="5"/>
        <v>110</v>
      </c>
      <c r="K34" s="17">
        <f t="shared" si="5"/>
        <v>73</v>
      </c>
      <c r="L34" s="137">
        <f t="shared" si="0"/>
        <v>476</v>
      </c>
      <c r="M34" s="10"/>
      <c r="N34" s="17">
        <f>ROUND(('Matriz em hora-aula'!N34*50)/60,0)</f>
        <v>18</v>
      </c>
      <c r="O34" s="22">
        <f>SUM(L34,M34)</f>
        <v>476</v>
      </c>
    </row>
    <row r="35" spans="1:15">
      <c r="A35" s="228" t="s">
        <v>51</v>
      </c>
      <c r="B35" s="237"/>
      <c r="C35" s="221"/>
      <c r="D35" s="223"/>
      <c r="E35" s="226"/>
      <c r="F35" s="25"/>
      <c r="G35" s="57" t="s">
        <v>52</v>
      </c>
      <c r="H35" s="91">
        <f>ROUND(('Matriz em hora-aula'!H35*50)/60,0)</f>
        <v>18</v>
      </c>
      <c r="I35" s="91"/>
      <c r="J35" s="91"/>
      <c r="K35" s="91">
        <f>ROUND(('Matriz em hora-aula'!K35*50)/60,0)</f>
        <v>37</v>
      </c>
      <c r="L35" s="130">
        <f t="shared" si="0"/>
        <v>55</v>
      </c>
      <c r="M35" s="124"/>
      <c r="N35" s="9"/>
      <c r="O35" s="21"/>
    </row>
    <row r="36" spans="1:15">
      <c r="A36" s="229"/>
      <c r="B36" s="237"/>
      <c r="C36" s="221"/>
      <c r="D36" s="223"/>
      <c r="E36" s="226"/>
      <c r="F36" s="25"/>
      <c r="G36" s="58" t="s">
        <v>53</v>
      </c>
      <c r="H36" s="91"/>
      <c r="I36" s="91"/>
      <c r="J36" s="91"/>
      <c r="K36" s="91">
        <v>36</v>
      </c>
      <c r="L36" s="130">
        <f t="shared" si="0"/>
        <v>36</v>
      </c>
      <c r="M36" s="124"/>
      <c r="N36" s="9"/>
      <c r="O36" s="11"/>
    </row>
    <row r="37" spans="1:15" ht="15" thickBot="1">
      <c r="A37" s="229"/>
      <c r="B37" s="237"/>
      <c r="C37" s="221"/>
      <c r="D37" s="223"/>
      <c r="E37" s="226"/>
      <c r="F37" s="25"/>
      <c r="G37" s="59" t="s">
        <v>54</v>
      </c>
      <c r="H37" s="91">
        <f>ROUND(('Matriz em hora-aula'!H37*50)/60,0)</f>
        <v>18</v>
      </c>
      <c r="I37" s="91">
        <f>ROUND(('Matriz em hora-aula'!I37*50)/60,0)</f>
        <v>37</v>
      </c>
      <c r="J37" s="91"/>
      <c r="K37" s="91"/>
      <c r="L37" s="129">
        <f t="shared" si="0"/>
        <v>55</v>
      </c>
      <c r="M37" s="124"/>
      <c r="N37" s="9"/>
      <c r="O37" s="11"/>
    </row>
    <row r="38" spans="1:15" ht="15" thickBot="1">
      <c r="A38" s="229"/>
      <c r="B38" s="237"/>
      <c r="C38" s="221"/>
      <c r="D38" s="223"/>
      <c r="E38" s="226"/>
      <c r="F38" s="240" t="s">
        <v>55</v>
      </c>
      <c r="G38" s="60" t="s">
        <v>56</v>
      </c>
      <c r="H38" s="91">
        <f>ROUND(('Matriz em hora-aula'!H38*50)/60,0)</f>
        <v>73</v>
      </c>
      <c r="I38" s="91">
        <f>ROUND(('Matriz em hora-aula'!I38*50)/60,0)</f>
        <v>220</v>
      </c>
      <c r="J38" s="91">
        <f>ROUND(('Matriz em hora-aula'!J38*50)/60,0)</f>
        <v>110</v>
      </c>
      <c r="K38" s="91"/>
      <c r="L38" s="130">
        <f t="shared" si="0"/>
        <v>403</v>
      </c>
      <c r="M38" s="124"/>
      <c r="N38" s="9"/>
      <c r="O38" s="11"/>
    </row>
    <row r="39" spans="1:15" ht="15" thickBot="1">
      <c r="A39" s="230"/>
      <c r="B39" s="237"/>
      <c r="C39" s="221"/>
      <c r="D39" s="223"/>
      <c r="E39" s="226"/>
      <c r="F39" s="241"/>
      <c r="G39" s="53" t="s">
        <v>26</v>
      </c>
      <c r="H39" s="17">
        <f>SUM(H35:H38)</f>
        <v>109</v>
      </c>
      <c r="I39" s="17">
        <f t="shared" ref="I39:K39" si="6">SUM(I35:I38)</f>
        <v>257</v>
      </c>
      <c r="J39" s="17">
        <f t="shared" si="6"/>
        <v>110</v>
      </c>
      <c r="K39" s="17">
        <f t="shared" si="6"/>
        <v>73</v>
      </c>
      <c r="L39" s="137">
        <f t="shared" si="0"/>
        <v>549</v>
      </c>
      <c r="M39" s="10"/>
      <c r="N39" s="17">
        <f>ROUND(('Matriz em hora-aula'!N39*50)/60,0)</f>
        <v>17</v>
      </c>
      <c r="O39" s="26">
        <f>SUM(L39,M39)</f>
        <v>549</v>
      </c>
    </row>
    <row r="40" spans="1:15">
      <c r="A40" s="228" t="s">
        <v>57</v>
      </c>
      <c r="B40" s="237"/>
      <c r="C40" s="221"/>
      <c r="D40" s="223"/>
      <c r="E40" s="226"/>
      <c r="F40" s="241"/>
      <c r="G40" s="49" t="s">
        <v>58</v>
      </c>
      <c r="H40" s="91">
        <f>ROUND(('Matriz em hora-aula'!H40*50)/60,0)</f>
        <v>18</v>
      </c>
      <c r="I40" s="91"/>
      <c r="J40" s="91"/>
      <c r="K40" s="91">
        <f>ROUND(('Matriz em hora-aula'!K40*50)/60,0)</f>
        <v>37</v>
      </c>
      <c r="L40" s="130">
        <f t="shared" si="0"/>
        <v>55</v>
      </c>
      <c r="M40" s="124"/>
      <c r="N40" s="9"/>
      <c r="O40" s="11"/>
    </row>
    <row r="41" spans="1:15">
      <c r="A41" s="229"/>
      <c r="B41" s="237"/>
      <c r="C41" s="221"/>
      <c r="D41" s="223"/>
      <c r="E41" s="226"/>
      <c r="F41" s="241"/>
      <c r="G41" s="51" t="s">
        <v>59</v>
      </c>
      <c r="H41" s="91"/>
      <c r="I41" s="91"/>
      <c r="J41" s="91"/>
      <c r="K41" s="91">
        <f>ROUND(('Matriz em hora-aula'!K41*50)/60,0)</f>
        <v>37</v>
      </c>
      <c r="L41" s="129">
        <f t="shared" si="0"/>
        <v>37</v>
      </c>
      <c r="M41" s="124"/>
      <c r="N41" s="9"/>
      <c r="O41" s="11"/>
    </row>
    <row r="42" spans="1:15">
      <c r="A42" s="229"/>
      <c r="B42" s="237"/>
      <c r="C42" s="221"/>
      <c r="D42" s="223"/>
      <c r="E42" s="226"/>
      <c r="F42" s="241"/>
      <c r="G42" s="50" t="s">
        <v>60</v>
      </c>
      <c r="H42" s="91">
        <f>ROUND(('Matriz em hora-aula'!H42*50)/60,0)</f>
        <v>37</v>
      </c>
      <c r="I42" s="91">
        <f>ROUND(('Matriz em hora-aula'!I42*50)/60,0)</f>
        <v>73</v>
      </c>
      <c r="J42" s="91"/>
      <c r="K42" s="91"/>
      <c r="L42" s="130">
        <f t="shared" si="0"/>
        <v>110</v>
      </c>
      <c r="M42" s="124"/>
      <c r="N42" s="9"/>
      <c r="O42" s="11"/>
    </row>
    <row r="43" spans="1:15" ht="15" thickBot="1">
      <c r="A43" s="229"/>
      <c r="B43" s="237"/>
      <c r="C43" s="221"/>
      <c r="D43" s="223"/>
      <c r="E43" s="226"/>
      <c r="F43" s="241"/>
      <c r="G43" s="60" t="s">
        <v>61</v>
      </c>
      <c r="H43" s="91">
        <f>ROUND(('Matriz em hora-aula'!H43*50)/60,0)</f>
        <v>73</v>
      </c>
      <c r="I43" s="91">
        <f>ROUND(('Matriz em hora-aula'!I43*50)/60,0)</f>
        <v>220</v>
      </c>
      <c r="J43" s="91">
        <f>ROUND(('Matriz em hora-aula'!J43*50)/60,0)</f>
        <v>110</v>
      </c>
      <c r="K43" s="91"/>
      <c r="L43" s="130">
        <f t="shared" si="0"/>
        <v>403</v>
      </c>
      <c r="M43" s="124"/>
      <c r="N43" s="9"/>
      <c r="O43" s="11"/>
    </row>
    <row r="44" spans="1:15" ht="15" thickBot="1">
      <c r="A44" s="230"/>
      <c r="B44" s="237"/>
      <c r="C44" s="221"/>
      <c r="D44" s="223"/>
      <c r="E44" s="226"/>
      <c r="F44" s="241"/>
      <c r="G44" s="53" t="s">
        <v>26</v>
      </c>
      <c r="H44" s="17">
        <f>SUM((H40:H43))</f>
        <v>128</v>
      </c>
      <c r="I44" s="17">
        <f t="shared" ref="I44:K44" si="7">SUM((I40:I43))</f>
        <v>293</v>
      </c>
      <c r="J44" s="17">
        <f t="shared" si="7"/>
        <v>110</v>
      </c>
      <c r="K44" s="17">
        <f t="shared" si="7"/>
        <v>74</v>
      </c>
      <c r="L44" s="137">
        <f t="shared" si="0"/>
        <v>605</v>
      </c>
      <c r="M44" s="10"/>
      <c r="N44" s="17">
        <f>ROUND(('Matriz em hora-aula'!N44*50)/60,0)</f>
        <v>17</v>
      </c>
      <c r="O44" s="26">
        <f>SUM(L44,M44)</f>
        <v>605</v>
      </c>
    </row>
    <row r="45" spans="1:15" ht="15" thickBot="1">
      <c r="A45" s="228" t="s">
        <v>62</v>
      </c>
      <c r="B45" s="237"/>
      <c r="C45" s="222"/>
      <c r="D45" s="223"/>
      <c r="E45" s="226"/>
      <c r="F45" s="241"/>
      <c r="G45" s="49" t="s">
        <v>63</v>
      </c>
      <c r="H45" s="91">
        <f>ROUND(('Matriz em hora-aula'!H45*50)/60,0)</f>
        <v>18</v>
      </c>
      <c r="I45" s="91"/>
      <c r="J45" s="91"/>
      <c r="K45" s="91">
        <f>ROUND(('Matriz em hora-aula'!K45*50)/60,0)</f>
        <v>37</v>
      </c>
      <c r="L45" s="129">
        <f t="shared" si="0"/>
        <v>55</v>
      </c>
      <c r="M45" s="124"/>
      <c r="N45" s="9"/>
      <c r="O45" s="16"/>
    </row>
    <row r="46" spans="1:15" ht="15" thickBot="1">
      <c r="A46" s="229"/>
      <c r="B46" s="237"/>
      <c r="C46" s="27"/>
      <c r="D46" s="223"/>
      <c r="E46" s="227"/>
      <c r="F46" s="241"/>
      <c r="G46" s="51" t="s">
        <v>64</v>
      </c>
      <c r="H46" s="91"/>
      <c r="I46" s="91"/>
      <c r="J46" s="91"/>
      <c r="K46" s="91">
        <f>ROUND(('Matriz em hora-aula'!K46*50)/60,0)</f>
        <v>37</v>
      </c>
      <c r="L46" s="130">
        <f t="shared" si="0"/>
        <v>37</v>
      </c>
      <c r="M46" s="124"/>
      <c r="N46" s="9"/>
      <c r="O46" s="28"/>
    </row>
    <row r="47" spans="1:15" ht="15" thickBot="1">
      <c r="A47" s="229"/>
      <c r="B47" s="237"/>
      <c r="C47" s="29"/>
      <c r="D47" s="224"/>
      <c r="E47" s="30"/>
      <c r="F47" s="241"/>
      <c r="G47" s="50" t="s">
        <v>65</v>
      </c>
      <c r="H47" s="91">
        <f>ROUND(('Matriz em hora-aula'!H47*50)/60,0)</f>
        <v>18</v>
      </c>
      <c r="I47" s="91">
        <v>38</v>
      </c>
      <c r="J47" s="91"/>
      <c r="K47" s="91"/>
      <c r="L47" s="130">
        <f t="shared" si="0"/>
        <v>56</v>
      </c>
      <c r="M47" s="124"/>
      <c r="N47" s="9"/>
      <c r="O47" s="31"/>
    </row>
    <row r="48" spans="1:15" ht="15" thickBot="1">
      <c r="A48" s="229"/>
      <c r="B48" s="1"/>
      <c r="C48" s="1"/>
      <c r="D48" s="32"/>
      <c r="E48" s="32"/>
      <c r="F48" s="242"/>
      <c r="G48" s="61" t="s">
        <v>66</v>
      </c>
      <c r="H48" s="91">
        <f>ROUND(('Matriz em hora-aula'!H48*50)/60,0)</f>
        <v>73</v>
      </c>
      <c r="I48" s="91">
        <f>ROUND(('Matriz em hora-aula'!I48*50)/60,0)</f>
        <v>220</v>
      </c>
      <c r="J48" s="91">
        <f>ROUND(('Matriz em hora-aula'!J48*50)/60,0)</f>
        <v>110</v>
      </c>
      <c r="K48" s="91"/>
      <c r="L48" s="130">
        <f t="shared" si="0"/>
        <v>403</v>
      </c>
      <c r="M48" s="143"/>
      <c r="N48" s="141"/>
      <c r="O48" s="34"/>
    </row>
    <row r="49" spans="1:16" ht="15" thickBot="1">
      <c r="A49" s="230"/>
      <c r="B49" s="35"/>
      <c r="C49" s="35"/>
      <c r="D49" s="35"/>
      <c r="E49" s="35"/>
      <c r="F49" s="36"/>
      <c r="G49" s="62" t="s">
        <v>26</v>
      </c>
      <c r="H49" s="37">
        <f>SUM(H45:H48)</f>
        <v>109</v>
      </c>
      <c r="I49" s="38">
        <f>SUM(I45:I48)</f>
        <v>258</v>
      </c>
      <c r="J49" s="39">
        <f>SUM(J45:J48)</f>
        <v>110</v>
      </c>
      <c r="K49" s="39">
        <f>SUM(K45:K48)</f>
        <v>74</v>
      </c>
      <c r="L49" s="121">
        <f t="shared" si="0"/>
        <v>551</v>
      </c>
      <c r="M49" s="124"/>
      <c r="N49" s="17">
        <f>ROUND(('Matriz em hora-aula'!N49*50)/60,0)</f>
        <v>17</v>
      </c>
      <c r="O49" s="40">
        <f>SUM(L49,M49)</f>
        <v>551</v>
      </c>
    </row>
    <row r="50" spans="1:16" ht="15.95" customHeight="1" thickBot="1">
      <c r="A50" s="232" t="s">
        <v>68</v>
      </c>
      <c r="B50" s="233"/>
      <c r="C50" s="233"/>
      <c r="D50" s="233"/>
      <c r="E50" s="233"/>
      <c r="F50" s="233"/>
      <c r="G50" s="234"/>
      <c r="H50" s="70">
        <f t="shared" ref="H50:K50" si="8">SUM(H49,H44,H39,H34,H28,H22,H16,H10)</f>
        <v>880</v>
      </c>
      <c r="I50" s="70">
        <f t="shared" si="8"/>
        <v>1723</v>
      </c>
      <c r="J50" s="70">
        <f t="shared" si="8"/>
        <v>880</v>
      </c>
      <c r="K50" s="70">
        <f t="shared" si="8"/>
        <v>587</v>
      </c>
      <c r="L50" s="120">
        <f>SUM(L49,L44,L39,L34,L28,L22,L16,L10)</f>
        <v>4070</v>
      </c>
      <c r="M50" s="71">
        <f>SUM(M5:M49)</f>
        <v>110</v>
      </c>
      <c r="N50" s="142"/>
      <c r="O50" s="71">
        <f>SUM(L50:M50)</f>
        <v>4180</v>
      </c>
    </row>
    <row r="51" spans="1:16" ht="15.95" customHeight="1" thickBot="1">
      <c r="A51" s="232" t="s">
        <v>67</v>
      </c>
      <c r="B51" s="233"/>
      <c r="C51" s="233"/>
      <c r="D51" s="233"/>
      <c r="E51" s="233"/>
      <c r="F51" s="233"/>
      <c r="G51" s="234"/>
      <c r="H51" s="70">
        <f>'Matriz em hora-aula'!H50</f>
        <v>1056</v>
      </c>
      <c r="I51" s="70">
        <f>'Matriz em hora-aula'!I50</f>
        <v>2068</v>
      </c>
      <c r="J51" s="70">
        <f>'Matriz em hora-aula'!J50</f>
        <v>1056</v>
      </c>
      <c r="K51" s="70">
        <f>'Matriz em hora-aula'!K50</f>
        <v>704</v>
      </c>
      <c r="L51" s="70">
        <f>'Matriz em hora-aula'!L50</f>
        <v>4884</v>
      </c>
      <c r="M51" s="70">
        <f>'Matriz em hora-aula'!M50</f>
        <v>132</v>
      </c>
      <c r="N51" s="70"/>
      <c r="O51" s="70">
        <f>'Matriz em hora-aula'!O50</f>
        <v>5016</v>
      </c>
    </row>
    <row r="52" spans="1:16" ht="15.95" customHeight="1" thickBot="1">
      <c r="A52" s="243" t="s">
        <v>106</v>
      </c>
      <c r="B52" s="244"/>
      <c r="C52" s="244"/>
      <c r="D52" s="244"/>
      <c r="E52" s="244"/>
      <c r="F52" s="244"/>
      <c r="G52" s="244"/>
      <c r="H52" s="81"/>
      <c r="I52" s="82"/>
      <c r="J52" s="82"/>
      <c r="K52" s="82"/>
      <c r="L52" s="82"/>
      <c r="M52" s="82"/>
      <c r="N52" s="82"/>
      <c r="O52" s="72">
        <f>ROUND(('Matriz em hora-aula'!O52*50)/60,0)</f>
        <v>125</v>
      </c>
    </row>
    <row r="53" spans="1:16" ht="15.95" customHeight="1" thickBot="1">
      <c r="A53" s="245" t="s">
        <v>107</v>
      </c>
      <c r="B53" s="246"/>
      <c r="C53" s="246"/>
      <c r="D53" s="246"/>
      <c r="E53" s="246"/>
      <c r="F53" s="246"/>
      <c r="G53" s="246"/>
      <c r="H53" s="83"/>
      <c r="I53" s="83"/>
      <c r="J53" s="83"/>
      <c r="K53" s="83"/>
      <c r="L53" s="83"/>
      <c r="M53" s="83"/>
      <c r="N53" s="84"/>
      <c r="O53" s="72">
        <f>N10+N16+N22+N28+N34+N39+N44+N49</f>
        <v>138</v>
      </c>
    </row>
    <row r="54" spans="1:16" ht="60" customHeight="1">
      <c r="A54" s="196" t="s">
        <v>71</v>
      </c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7"/>
      <c r="P54" s="69"/>
    </row>
    <row r="55" spans="1:16" ht="15.95" customHeight="1" thickBot="1">
      <c r="A55" s="198" t="s">
        <v>72</v>
      </c>
      <c r="B55" s="198"/>
      <c r="C55" s="198"/>
      <c r="D55" s="198"/>
      <c r="E55" s="198"/>
      <c r="F55" s="198"/>
      <c r="G55" s="199"/>
      <c r="H55" s="199"/>
      <c r="I55" s="199"/>
      <c r="J55" s="199"/>
      <c r="K55" s="199"/>
      <c r="L55" s="199"/>
      <c r="M55" s="199"/>
      <c r="N55" s="199"/>
      <c r="O55" s="200"/>
      <c r="P55" s="69"/>
    </row>
    <row r="56" spans="1:16" ht="15" customHeight="1">
      <c r="A56" s="201" t="s">
        <v>73</v>
      </c>
      <c r="B56" s="247" t="s">
        <v>74</v>
      </c>
      <c r="C56" s="248"/>
      <c r="D56" s="248"/>
      <c r="E56" s="248"/>
      <c r="F56" s="248"/>
      <c r="G56" s="235" t="s">
        <v>75</v>
      </c>
      <c r="H56" s="235"/>
      <c r="I56" s="235"/>
      <c r="J56" s="235"/>
      <c r="K56" s="235"/>
      <c r="L56" s="235"/>
      <c r="M56" s="235"/>
      <c r="N56" s="236"/>
      <c r="O56" s="41">
        <v>42</v>
      </c>
      <c r="P56" s="69"/>
    </row>
    <row r="57" spans="1:16" ht="15" customHeight="1">
      <c r="A57" s="202"/>
      <c r="B57" s="249"/>
      <c r="C57" s="250"/>
      <c r="D57" s="250"/>
      <c r="E57" s="250"/>
      <c r="F57" s="250"/>
      <c r="G57" s="235" t="s">
        <v>76</v>
      </c>
      <c r="H57" s="235"/>
      <c r="I57" s="235"/>
      <c r="J57" s="235"/>
      <c r="K57" s="235"/>
      <c r="L57" s="235"/>
      <c r="M57" s="235"/>
      <c r="N57" s="236"/>
      <c r="O57" s="42">
        <v>189</v>
      </c>
    </row>
    <row r="58" spans="1:16" ht="15" customHeight="1">
      <c r="A58" s="202"/>
      <c r="B58" s="249"/>
      <c r="C58" s="250"/>
      <c r="D58" s="250"/>
      <c r="E58" s="250"/>
      <c r="F58" s="250"/>
      <c r="G58" s="235" t="s">
        <v>77</v>
      </c>
      <c r="H58" s="235"/>
      <c r="I58" s="235"/>
      <c r="J58" s="235"/>
      <c r="K58" s="235"/>
      <c r="L58" s="235"/>
      <c r="M58" s="235"/>
      <c r="N58" s="236"/>
      <c r="O58" s="42">
        <v>245</v>
      </c>
    </row>
    <row r="59" spans="1:16" ht="15" customHeight="1" thickBot="1">
      <c r="A59" s="203"/>
      <c r="B59" s="249"/>
      <c r="C59" s="250"/>
      <c r="D59" s="250"/>
      <c r="E59" s="250"/>
      <c r="F59" s="250"/>
      <c r="G59" s="235" t="s">
        <v>78</v>
      </c>
      <c r="H59" s="235"/>
      <c r="I59" s="235"/>
      <c r="J59" s="235"/>
      <c r="K59" s="235"/>
      <c r="L59" s="235"/>
      <c r="M59" s="235"/>
      <c r="N59" s="236"/>
      <c r="O59" s="42">
        <v>245</v>
      </c>
    </row>
    <row r="60" spans="1:16" ht="15" customHeight="1">
      <c r="A60" s="201" t="s">
        <v>79</v>
      </c>
      <c r="B60" s="249"/>
      <c r="C60" s="250"/>
      <c r="D60" s="250"/>
      <c r="E60" s="250"/>
      <c r="F60" s="250"/>
      <c r="G60" s="204" t="s">
        <v>80</v>
      </c>
      <c r="H60" s="204"/>
      <c r="I60" s="204"/>
      <c r="J60" s="204"/>
      <c r="K60" s="204"/>
      <c r="L60" s="204"/>
      <c r="M60" s="204"/>
      <c r="N60" s="205"/>
      <c r="O60" s="42">
        <v>147</v>
      </c>
    </row>
    <row r="61" spans="1:16" ht="15" customHeight="1">
      <c r="A61" s="202"/>
      <c r="B61" s="249"/>
      <c r="C61" s="250"/>
      <c r="D61" s="250"/>
      <c r="E61" s="250"/>
      <c r="F61" s="250"/>
      <c r="G61" s="204" t="s">
        <v>81</v>
      </c>
      <c r="H61" s="204"/>
      <c r="I61" s="204"/>
      <c r="J61" s="204"/>
      <c r="K61" s="204"/>
      <c r="L61" s="204"/>
      <c r="M61" s="204"/>
      <c r="N61" s="205"/>
      <c r="O61" s="42">
        <v>84</v>
      </c>
    </row>
    <row r="62" spans="1:16" ht="15" customHeight="1">
      <c r="A62" s="202"/>
      <c r="B62" s="249"/>
      <c r="C62" s="250"/>
      <c r="D62" s="250"/>
      <c r="E62" s="250"/>
      <c r="F62" s="250"/>
      <c r="G62" s="204" t="s">
        <v>82</v>
      </c>
      <c r="H62" s="204"/>
      <c r="I62" s="204"/>
      <c r="J62" s="204"/>
      <c r="K62" s="204"/>
      <c r="L62" s="204"/>
      <c r="M62" s="204"/>
      <c r="N62" s="205"/>
      <c r="O62" s="42">
        <v>231</v>
      </c>
    </row>
    <row r="63" spans="1:16" ht="15" customHeight="1" thickBot="1">
      <c r="A63" s="203"/>
      <c r="B63" s="249"/>
      <c r="C63" s="250"/>
      <c r="D63" s="250"/>
      <c r="E63" s="250"/>
      <c r="F63" s="250"/>
      <c r="G63" s="204" t="s">
        <v>83</v>
      </c>
      <c r="H63" s="204"/>
      <c r="I63" s="204"/>
      <c r="J63" s="204"/>
      <c r="K63" s="204"/>
      <c r="L63" s="204"/>
      <c r="M63" s="204"/>
      <c r="N63" s="205"/>
      <c r="O63" s="42">
        <v>231</v>
      </c>
    </row>
    <row r="64" spans="1:16" ht="15" customHeight="1">
      <c r="A64" s="201" t="s">
        <v>84</v>
      </c>
      <c r="B64" s="249"/>
      <c r="C64" s="250"/>
      <c r="D64" s="250"/>
      <c r="E64" s="250"/>
      <c r="F64" s="250"/>
      <c r="G64" s="235" t="s">
        <v>85</v>
      </c>
      <c r="H64" s="235"/>
      <c r="I64" s="235"/>
      <c r="J64" s="235"/>
      <c r="K64" s="235"/>
      <c r="L64" s="235"/>
      <c r="M64" s="235"/>
      <c r="N64" s="236"/>
      <c r="O64" s="42">
        <v>231</v>
      </c>
    </row>
    <row r="65" spans="1:15" ht="15" customHeight="1">
      <c r="A65" s="202"/>
      <c r="B65" s="249"/>
      <c r="C65" s="250"/>
      <c r="D65" s="250"/>
      <c r="E65" s="250"/>
      <c r="F65" s="250"/>
      <c r="G65" s="235" t="s">
        <v>86</v>
      </c>
      <c r="H65" s="235"/>
      <c r="I65" s="235"/>
      <c r="J65" s="235"/>
      <c r="K65" s="235"/>
      <c r="L65" s="235"/>
      <c r="M65" s="235"/>
      <c r="N65" s="236"/>
      <c r="O65" s="42">
        <v>231</v>
      </c>
    </row>
    <row r="66" spans="1:15" ht="15" customHeight="1" thickBot="1">
      <c r="A66" s="203"/>
      <c r="B66" s="249"/>
      <c r="C66" s="250"/>
      <c r="D66" s="250"/>
      <c r="E66" s="250"/>
      <c r="F66" s="250"/>
      <c r="G66" s="235" t="s">
        <v>87</v>
      </c>
      <c r="H66" s="235"/>
      <c r="I66" s="235"/>
      <c r="J66" s="235"/>
      <c r="K66" s="235"/>
      <c r="L66" s="235"/>
      <c r="M66" s="235"/>
      <c r="N66" s="236"/>
      <c r="O66" s="42">
        <v>231</v>
      </c>
    </row>
    <row r="67" spans="1:15" ht="15" customHeight="1">
      <c r="A67" s="201" t="s">
        <v>88</v>
      </c>
      <c r="B67" s="249"/>
      <c r="C67" s="250"/>
      <c r="D67" s="250"/>
      <c r="E67" s="250"/>
      <c r="F67" s="250"/>
      <c r="G67" s="204" t="s">
        <v>89</v>
      </c>
      <c r="H67" s="204"/>
      <c r="I67" s="204"/>
      <c r="J67" s="204"/>
      <c r="K67" s="204"/>
      <c r="L67" s="204"/>
      <c r="M67" s="204"/>
      <c r="N67" s="205"/>
      <c r="O67" s="42">
        <v>231</v>
      </c>
    </row>
    <row r="68" spans="1:15" ht="15" customHeight="1">
      <c r="A68" s="202"/>
      <c r="B68" s="249"/>
      <c r="C68" s="250"/>
      <c r="D68" s="250"/>
      <c r="E68" s="250"/>
      <c r="F68" s="250"/>
      <c r="G68" s="204" t="s">
        <v>90</v>
      </c>
      <c r="H68" s="204"/>
      <c r="I68" s="204"/>
      <c r="J68" s="204"/>
      <c r="K68" s="204"/>
      <c r="L68" s="204"/>
      <c r="M68" s="204"/>
      <c r="N68" s="205"/>
      <c r="O68" s="42">
        <v>231</v>
      </c>
    </row>
    <row r="69" spans="1:15" ht="15" customHeight="1" thickBot="1">
      <c r="A69" s="203"/>
      <c r="B69" s="249"/>
      <c r="C69" s="250"/>
      <c r="D69" s="250"/>
      <c r="E69" s="250"/>
      <c r="F69" s="250"/>
      <c r="G69" s="204" t="s">
        <v>91</v>
      </c>
      <c r="H69" s="204"/>
      <c r="I69" s="204"/>
      <c r="J69" s="204"/>
      <c r="K69" s="204"/>
      <c r="L69" s="204"/>
      <c r="M69" s="204"/>
      <c r="N69" s="205"/>
      <c r="O69" s="42">
        <v>231</v>
      </c>
    </row>
    <row r="70" spans="1:15" ht="15" thickBot="1">
      <c r="B70" s="251"/>
      <c r="C70" s="252"/>
      <c r="D70" s="252"/>
      <c r="E70" s="252"/>
      <c r="F70" s="252"/>
      <c r="G70" s="146" t="s">
        <v>26</v>
      </c>
      <c r="H70" s="146"/>
      <c r="I70" s="146"/>
      <c r="J70" s="146"/>
      <c r="K70" s="146"/>
      <c r="L70" s="146"/>
      <c r="M70" s="146"/>
      <c r="N70" s="146"/>
      <c r="O70" s="132">
        <f>SUM(O56:O69)</f>
        <v>2800</v>
      </c>
    </row>
    <row r="71" spans="1:15" ht="15.95" thickBot="1">
      <c r="B71" s="77"/>
      <c r="C71" s="77"/>
      <c r="D71" s="77"/>
      <c r="E71" s="77"/>
      <c r="F71" s="77"/>
      <c r="G71" s="174" t="s">
        <v>92</v>
      </c>
      <c r="H71" s="175"/>
      <c r="I71" s="175"/>
      <c r="J71" s="175"/>
      <c r="K71" s="175"/>
      <c r="L71" s="175"/>
      <c r="M71" s="175"/>
      <c r="N71" s="175"/>
      <c r="O71" s="176"/>
    </row>
    <row r="72" spans="1:15" ht="14.45" customHeight="1">
      <c r="A72" s="147"/>
      <c r="B72" s="148"/>
      <c r="C72" s="148"/>
      <c r="D72" s="148"/>
      <c r="E72" s="148"/>
      <c r="F72" s="149"/>
      <c r="G72" s="63"/>
      <c r="H72" s="171" t="s">
        <v>93</v>
      </c>
      <c r="I72" s="172"/>
      <c r="J72" s="172"/>
      <c r="K72" s="173"/>
      <c r="L72" s="171" t="s">
        <v>94</v>
      </c>
      <c r="M72" s="173"/>
      <c r="N72" s="167" t="s">
        <v>95</v>
      </c>
      <c r="O72" s="167"/>
    </row>
    <row r="73" spans="1:15" ht="14.45" customHeight="1">
      <c r="A73" s="150"/>
      <c r="B73" s="151"/>
      <c r="C73" s="151"/>
      <c r="D73" s="151"/>
      <c r="E73" s="151"/>
      <c r="F73" s="152"/>
      <c r="G73" s="64"/>
      <c r="H73" s="43" t="s">
        <v>96</v>
      </c>
      <c r="I73" s="43" t="s">
        <v>8</v>
      </c>
      <c r="J73" s="43" t="s">
        <v>9</v>
      </c>
      <c r="K73" s="43" t="s">
        <v>10</v>
      </c>
      <c r="L73" s="168" t="s">
        <v>14</v>
      </c>
      <c r="M73" s="169"/>
      <c r="N73" s="170" t="s">
        <v>14</v>
      </c>
      <c r="O73" s="170"/>
    </row>
    <row r="74" spans="1:15" ht="14.45" customHeight="1">
      <c r="A74" s="150"/>
      <c r="B74" s="151"/>
      <c r="C74" s="151"/>
      <c r="D74" s="151"/>
      <c r="E74" s="151"/>
      <c r="F74" s="152"/>
      <c r="G74" s="65" t="s">
        <v>97</v>
      </c>
      <c r="H74" s="44">
        <f t="shared" ref="H74:J74" si="9">H50</f>
        <v>880</v>
      </c>
      <c r="I74" s="44">
        <f t="shared" si="9"/>
        <v>1723</v>
      </c>
      <c r="J74" s="44">
        <f t="shared" si="9"/>
        <v>880</v>
      </c>
      <c r="K74" s="73">
        <f>K50</f>
        <v>587</v>
      </c>
      <c r="L74" s="160">
        <f>L51</f>
        <v>4884</v>
      </c>
      <c r="M74" s="160"/>
      <c r="N74" s="160">
        <f>L50</f>
        <v>4070</v>
      </c>
      <c r="O74" s="160"/>
    </row>
    <row r="75" spans="1:15" ht="14.45" customHeight="1">
      <c r="A75" s="150"/>
      <c r="B75" s="151"/>
      <c r="C75" s="151"/>
      <c r="D75" s="151"/>
      <c r="E75" s="151"/>
      <c r="F75" s="152"/>
      <c r="G75" s="66" t="s">
        <v>98</v>
      </c>
      <c r="H75" s="45"/>
      <c r="I75" s="45"/>
      <c r="J75" s="46"/>
      <c r="K75" s="75"/>
      <c r="L75" s="160">
        <f>M51</f>
        <v>132</v>
      </c>
      <c r="M75" s="160"/>
      <c r="N75" s="160">
        <f>M50</f>
        <v>110</v>
      </c>
      <c r="O75" s="160"/>
    </row>
    <row r="76" spans="1:15" ht="14.45" customHeight="1">
      <c r="A76" s="150"/>
      <c r="B76" s="151"/>
      <c r="C76" s="151"/>
      <c r="D76" s="151"/>
      <c r="E76" s="151"/>
      <c r="F76" s="152"/>
      <c r="G76" s="65" t="s">
        <v>99</v>
      </c>
      <c r="H76" s="156" t="s">
        <v>100</v>
      </c>
      <c r="I76" s="156"/>
      <c r="J76" s="156"/>
      <c r="K76" s="157"/>
      <c r="L76" s="160">
        <f>ROUND((N76/50)*60,0)</f>
        <v>150</v>
      </c>
      <c r="M76" s="160"/>
      <c r="N76" s="160">
        <f>O52</f>
        <v>125</v>
      </c>
      <c r="O76" s="160"/>
    </row>
    <row r="77" spans="1:15" ht="15" customHeight="1">
      <c r="A77" s="150"/>
      <c r="B77" s="151"/>
      <c r="C77" s="151"/>
      <c r="D77" s="151"/>
      <c r="E77" s="151"/>
      <c r="F77" s="152"/>
      <c r="G77" s="74" t="s">
        <v>13</v>
      </c>
      <c r="H77" s="156" t="s">
        <v>100</v>
      </c>
      <c r="I77" s="156"/>
      <c r="J77" s="156"/>
      <c r="K77" s="157"/>
      <c r="L77" s="160">
        <f>'Matriz em hora-aula'!O53</f>
        <v>166</v>
      </c>
      <c r="M77" s="160"/>
      <c r="N77" s="160">
        <f>O53</f>
        <v>138</v>
      </c>
      <c r="O77" s="160"/>
    </row>
    <row r="78" spans="1:15" ht="14.45" customHeight="1">
      <c r="A78" s="150"/>
      <c r="B78" s="151"/>
      <c r="C78" s="151"/>
      <c r="D78" s="151"/>
      <c r="E78" s="151"/>
      <c r="F78" s="152"/>
      <c r="G78" s="66" t="s">
        <v>101</v>
      </c>
      <c r="H78" s="156" t="s">
        <v>100</v>
      </c>
      <c r="I78" s="156"/>
      <c r="J78" s="156"/>
      <c r="K78" s="157"/>
      <c r="L78" s="160">
        <f>ROUND((O70*60)/50,0)</f>
        <v>3360</v>
      </c>
      <c r="M78" s="160"/>
      <c r="N78" s="160">
        <f>O70</f>
        <v>2800</v>
      </c>
      <c r="O78" s="160"/>
    </row>
    <row r="79" spans="1:15" ht="15" thickBot="1">
      <c r="A79" s="150"/>
      <c r="B79" s="151"/>
      <c r="C79" s="151"/>
      <c r="D79" s="151"/>
      <c r="E79" s="151"/>
      <c r="F79" s="152"/>
      <c r="G79" s="67" t="s">
        <v>14</v>
      </c>
      <c r="H79" s="158"/>
      <c r="I79" s="158"/>
      <c r="J79" s="158"/>
      <c r="K79" s="159"/>
      <c r="L79" s="191">
        <f>SUM(L74:M78)</f>
        <v>8692</v>
      </c>
      <c r="M79" s="192"/>
      <c r="N79" s="155">
        <f>SUM(N74:N78)</f>
        <v>7243</v>
      </c>
      <c r="O79" s="155"/>
    </row>
    <row r="80" spans="1:15">
      <c r="A80" s="150"/>
      <c r="B80" s="151"/>
      <c r="C80" s="151"/>
      <c r="D80" s="151"/>
      <c r="E80" s="151"/>
      <c r="F80" s="151"/>
      <c r="G80" s="177" t="s">
        <v>102</v>
      </c>
      <c r="H80" s="178"/>
      <c r="I80" s="178"/>
      <c r="J80" s="178"/>
      <c r="K80" s="178"/>
      <c r="L80" s="178"/>
      <c r="M80" s="178"/>
      <c r="N80" s="178"/>
      <c r="O80" s="179"/>
    </row>
    <row r="81" spans="1:15" ht="18.600000000000001">
      <c r="A81" s="150"/>
      <c r="B81" s="151"/>
      <c r="C81" s="151"/>
      <c r="D81" s="151"/>
      <c r="E81" s="151"/>
      <c r="F81" s="151"/>
      <c r="G81" s="133">
        <f>N78/N79*100</f>
        <v>38.658014634819828</v>
      </c>
      <c r="H81" s="180" t="s">
        <v>103</v>
      </c>
      <c r="I81" s="180"/>
      <c r="J81" s="180"/>
      <c r="K81" s="180"/>
      <c r="L81" s="180"/>
      <c r="M81" s="180"/>
      <c r="N81" s="180"/>
      <c r="O81" s="181"/>
    </row>
    <row r="82" spans="1:15">
      <c r="A82" s="150"/>
      <c r="B82" s="151"/>
      <c r="C82" s="151"/>
      <c r="D82" s="151"/>
      <c r="E82" s="151"/>
      <c r="F82" s="151"/>
      <c r="G82" s="182" t="s">
        <v>104</v>
      </c>
      <c r="H82" s="183"/>
      <c r="I82" s="183"/>
      <c r="J82" s="183"/>
      <c r="K82" s="183"/>
      <c r="L82" s="183"/>
      <c r="M82" s="183"/>
      <c r="N82" s="183"/>
      <c r="O82" s="184"/>
    </row>
    <row r="83" spans="1:15" ht="18.600000000000001">
      <c r="A83" s="150"/>
      <c r="B83" s="151"/>
      <c r="C83" s="151"/>
      <c r="D83" s="151"/>
      <c r="E83" s="151"/>
      <c r="F83" s="151"/>
      <c r="G83" s="133">
        <f>(O58+O59+O60+O65)/O70*100</f>
        <v>31</v>
      </c>
      <c r="H83" s="180" t="s">
        <v>103</v>
      </c>
      <c r="I83" s="180"/>
      <c r="J83" s="180"/>
      <c r="K83" s="180"/>
      <c r="L83" s="180"/>
      <c r="M83" s="180"/>
      <c r="N83" s="180"/>
      <c r="O83" s="181"/>
    </row>
    <row r="84" spans="1:15">
      <c r="A84" s="150"/>
      <c r="B84" s="151"/>
      <c r="C84" s="151"/>
      <c r="D84" s="151"/>
      <c r="E84" s="151"/>
      <c r="F84" s="151"/>
      <c r="G84" s="161" t="s">
        <v>10</v>
      </c>
      <c r="H84" s="162"/>
      <c r="I84" s="163"/>
      <c r="J84" s="144" t="s">
        <v>105</v>
      </c>
      <c r="K84" s="253">
        <f>K74+N77</f>
        <v>725</v>
      </c>
      <c r="L84" s="254"/>
      <c r="M84" s="254"/>
      <c r="N84" s="254"/>
      <c r="O84" s="255"/>
    </row>
    <row r="85" spans="1:15" ht="18.95" thickBot="1">
      <c r="A85" s="153"/>
      <c r="B85" s="154"/>
      <c r="C85" s="154"/>
      <c r="D85" s="154"/>
      <c r="E85" s="154"/>
      <c r="F85" s="154"/>
      <c r="G85" s="76">
        <f>(K74+N77)/N79*100</f>
        <v>10.009664503658705</v>
      </c>
      <c r="H85" s="185" t="s">
        <v>103</v>
      </c>
      <c r="I85" s="185"/>
      <c r="J85" s="185"/>
      <c r="K85" s="185"/>
      <c r="L85" s="185"/>
      <c r="M85" s="185"/>
      <c r="N85" s="185"/>
      <c r="O85" s="186"/>
    </row>
    <row r="86" spans="1:15">
      <c r="A86" s="1"/>
      <c r="B86" s="1"/>
      <c r="C86" s="1"/>
      <c r="D86" s="1"/>
      <c r="E86" s="1"/>
      <c r="F86" s="1"/>
      <c r="G86" s="47"/>
    </row>
    <row r="87" spans="1:15">
      <c r="A87" s="1"/>
      <c r="B87" s="1"/>
      <c r="C87" s="1"/>
      <c r="D87" s="1"/>
      <c r="E87" s="1"/>
      <c r="F87" s="1"/>
      <c r="G87" s="47"/>
    </row>
    <row r="88" spans="1:15">
      <c r="A88" s="1"/>
      <c r="B88" s="1"/>
      <c r="C88" s="1"/>
      <c r="D88" s="1"/>
      <c r="E88" s="1"/>
      <c r="F88" s="1"/>
      <c r="G88" s="47"/>
      <c r="I88" s="69"/>
      <c r="J88" s="69"/>
      <c r="K88" s="69"/>
      <c r="L88" s="69"/>
    </row>
    <row r="89" spans="1:15">
      <c r="A89" s="1"/>
      <c r="B89" s="1"/>
      <c r="C89" s="1"/>
      <c r="D89" s="1"/>
      <c r="E89" s="1"/>
      <c r="F89" s="1"/>
      <c r="G89" s="47"/>
      <c r="I89" s="69"/>
      <c r="J89" s="69"/>
      <c r="K89" s="69"/>
      <c r="L89" s="69"/>
    </row>
    <row r="90" spans="1:15">
      <c r="A90" s="1"/>
      <c r="B90" s="1"/>
      <c r="C90" s="1"/>
      <c r="D90" s="1"/>
      <c r="E90" s="1"/>
      <c r="F90" s="1"/>
      <c r="G90" s="47"/>
    </row>
    <row r="91" spans="1:15">
      <c r="A91" s="1"/>
      <c r="B91" s="1"/>
      <c r="C91" s="1"/>
      <c r="D91" s="1"/>
      <c r="E91" s="1"/>
      <c r="F91" s="1"/>
      <c r="G91" s="47"/>
    </row>
    <row r="92" spans="1:15">
      <c r="A92" s="1"/>
      <c r="B92" s="1"/>
      <c r="C92" s="1"/>
      <c r="D92" s="1"/>
      <c r="E92" s="1"/>
      <c r="F92" s="1"/>
      <c r="G92" s="47"/>
    </row>
  </sheetData>
  <autoFilter ref="G4:O85" xr:uid="{00000000-0001-0000-0000-000000000000}"/>
  <mergeCells count="77">
    <mergeCell ref="H77:K77"/>
    <mergeCell ref="G84:I84"/>
    <mergeCell ref="K84:O84"/>
    <mergeCell ref="H85:O85"/>
    <mergeCell ref="H78:K78"/>
    <mergeCell ref="L78:M78"/>
    <mergeCell ref="N78:O78"/>
    <mergeCell ref="H79:K79"/>
    <mergeCell ref="L79:M79"/>
    <mergeCell ref="N79:O79"/>
    <mergeCell ref="G80:O80"/>
    <mergeCell ref="H81:O81"/>
    <mergeCell ref="G82:O82"/>
    <mergeCell ref="H83:O83"/>
    <mergeCell ref="G71:O71"/>
    <mergeCell ref="A72:F85"/>
    <mergeCell ref="H72:K72"/>
    <mergeCell ref="L72:M72"/>
    <mergeCell ref="N72:O72"/>
    <mergeCell ref="L73:M73"/>
    <mergeCell ref="N73:O73"/>
    <mergeCell ref="L74:M74"/>
    <mergeCell ref="N74:O74"/>
    <mergeCell ref="L75:M75"/>
    <mergeCell ref="N75:O75"/>
    <mergeCell ref="H76:K76"/>
    <mergeCell ref="L76:M76"/>
    <mergeCell ref="L77:M77"/>
    <mergeCell ref="N76:O76"/>
    <mergeCell ref="N77:O77"/>
    <mergeCell ref="A67:A69"/>
    <mergeCell ref="G67:N67"/>
    <mergeCell ref="G68:N68"/>
    <mergeCell ref="G69:N69"/>
    <mergeCell ref="G70:N70"/>
    <mergeCell ref="A55:O55"/>
    <mergeCell ref="G59:N59"/>
    <mergeCell ref="A60:A63"/>
    <mergeCell ref="G60:N60"/>
    <mergeCell ref="G61:N61"/>
    <mergeCell ref="G62:N62"/>
    <mergeCell ref="G63:N63"/>
    <mergeCell ref="A56:A59"/>
    <mergeCell ref="B56:F70"/>
    <mergeCell ref="G56:N56"/>
    <mergeCell ref="G57:N57"/>
    <mergeCell ref="G58:N58"/>
    <mergeCell ref="A64:A66"/>
    <mergeCell ref="G64:N64"/>
    <mergeCell ref="G65:N65"/>
    <mergeCell ref="G66:N66"/>
    <mergeCell ref="A51:G51"/>
    <mergeCell ref="A52:G52"/>
    <mergeCell ref="A50:G50"/>
    <mergeCell ref="A53:G53"/>
    <mergeCell ref="A54:O54"/>
    <mergeCell ref="A1:G1"/>
    <mergeCell ref="H1:O1"/>
    <mergeCell ref="A2:A4"/>
    <mergeCell ref="B2:F4"/>
    <mergeCell ref="H2:O2"/>
    <mergeCell ref="H3:N3"/>
    <mergeCell ref="F9:F33"/>
    <mergeCell ref="A5:A10"/>
    <mergeCell ref="B5:B29"/>
    <mergeCell ref="C7:C45"/>
    <mergeCell ref="D8:D47"/>
    <mergeCell ref="E8:E46"/>
    <mergeCell ref="A11:A16"/>
    <mergeCell ref="A17:A22"/>
    <mergeCell ref="A23:A28"/>
    <mergeCell ref="A29:A34"/>
    <mergeCell ref="B33:B47"/>
    <mergeCell ref="A35:A39"/>
    <mergeCell ref="F38:F48"/>
    <mergeCell ref="A40:A44"/>
    <mergeCell ref="A45:A4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Aparecida Britto</dc:creator>
  <cp:keywords/>
  <dc:description/>
  <cp:lastModifiedBy>Flavia Aparecida Britto</cp:lastModifiedBy>
  <cp:revision/>
  <dcterms:created xsi:type="dcterms:W3CDTF">2024-07-11T16:12:14Z</dcterms:created>
  <dcterms:modified xsi:type="dcterms:W3CDTF">2024-09-20T14:44:35Z</dcterms:modified>
  <cp:category/>
  <cp:contentStatus/>
</cp:coreProperties>
</file>