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4.xml.rels" ContentType="application/vnd.openxmlformats-package.relationships+xml"/>
  <Override PartName="/xl/worksheets/_rels/sheet3.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ost Stack" sheetId="2" state="visible" r:id="rId4"/>
    <sheet name="Return Check" sheetId="3" state="visible" r:id="rId5"/>
    <sheet name="Back Into Your Budget" sheetId="4" state="visible" r:id="rId6"/>
    <sheet name="Compare Quotes" sheetId="5" state="visible" r:id="rId7"/>
    <sheet name="Ask Before You Order" sheetId="6" state="visible" r:id="rId8"/>
    <sheet name="County Fees" sheetId="7" state="visible" r:id="rId9"/>
    <sheet name="Benchmarks and Source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<sst xmlns="http://schemas.openxmlformats.org/spreadsheetml/2006/main" count="467" uniqueCount="373">
  <si>
    <t xml:space="preserve">The Prefab All-In Cost and Return Worksheet</t>
  </si>
  <si>
    <t xml:space="preserve">A Host Camp tool. Figures checked October 2026.</t>
  </si>
  <si>
    <t xml:space="preserve">What it does</t>
  </si>
  <si>
    <t xml:space="preserve">Adds up the quote plus the 4 bills behind it, which are the truck, the ground, the build, and the county. Then it shows the return on the quote next to the return on the all-in cost. Enter the return you want and it gives you the maximum you can spend.</t>
  </si>
  <si>
    <t xml:space="preserve">How to use it</t>
  </si>
  <si>
    <t xml:space="preserve">1. Cost Stack: Enter your home size and each number you have. Leave a line blank if you don't have it yet, and get it in writing before you order.</t>
  </si>
  <si>
    <t xml:space="preserve">2. County Fees: Enter your county's fee schedule. The total feeds the Cost Stack.</t>
  </si>
  <si>
    <t xml:space="preserve">3. Return Check: Enter expected annual revenue for your market to see the return on the quote next to the return on the all-in cost.</t>
  </si>
  <si>
    <t xml:space="preserve">4. Back Into Your Budget: Enter revenue and a target yield to see the maximum the whole project can cost.</t>
  </si>
  <si>
    <t xml:space="preserve">5. Compare Quotes and Ask Before You Order: Use them before you pay a deposit.</t>
  </si>
  <si>
    <t xml:space="preserve">Color key</t>
  </si>
  <si>
    <t xml:space="preserve">Blue text on yellow means type here</t>
  </si>
  <si>
    <t xml:space="preserve">Black text means it calculates for you</t>
  </si>
  <si>
    <t xml:space="preserve">Green text means it pulls a number from another tab</t>
  </si>
  <si>
    <t xml:space="preserve">Example of a finished result (published figures only)</t>
  </si>
  <si>
    <t xml:space="preserve">Mighty Small Homes, Modern 600, with a builder (low estimate)</t>
  </si>
  <si>
    <t xml:space="preserve">Value</t>
  </si>
  <si>
    <t xml:space="preserve">The quote</t>
  </si>
  <si>
    <t xml:space="preserve">All-in total (maker's finished estimate, low)</t>
  </si>
  <si>
    <t xml:space="preserve">The quote as a share of the all-in</t>
  </si>
  <si>
    <t xml:space="preserve">All-in cost per square foot</t>
  </si>
  <si>
    <t xml:space="preserve">All-in cost as a multiple of the quote</t>
  </si>
  <si>
    <t xml:space="preserve">Good to know</t>
  </si>
  <si>
    <t xml:space="preserve">Gross yield is annual revenue divided by cost. It ignores operating costs and financing. Enter operating expenses on Return Check to see a net yield.</t>
  </si>
  <si>
    <t xml:space="preserve">The $40,500 and 13.7% on the Benchmarks and Sources tab are AirDNA's 2026 averages for homes for sale in its top 10 markets. They are stand-ins, not a forecast for a prefab.</t>
  </si>
  <si>
    <t xml:space="preserve">No figure here includes the price of the lot. Prices change, so confirm with the maker, your builder, and your county.</t>
  </si>
  <si>
    <t xml:space="preserve">Educational, not financial advice.</t>
  </si>
  <si>
    <t xml:space="preserve">The AirDNA link is an affiliate link. Host Camp may earn a commission if you sign up.</t>
  </si>
  <si>
    <t xml:space="preserve">Cost Stack</t>
  </si>
  <si>
    <t xml:space="preserve">Add up the quote and the 4 bills behind it. Enter what you have and leave blank lines you can't price yet. Each blank is a number to get in writing before you order.</t>
  </si>
  <si>
    <t xml:space="preserve">Home size (square feet)</t>
  </si>
  <si>
    <t xml:space="preserve">Example: 600</t>
  </si>
  <si>
    <t xml:space="preserve">CAD to USD rate (only if a quote is in Canadian dollars)</t>
  </si>
  <si>
    <t xml:space="preserve">Format: 0.0000. Enter the rate for the day you price it. USD per 1 CAD.</t>
  </si>
  <si>
    <t xml:space="preserve">Line item</t>
  </si>
  <si>
    <t xml:space="preserve">Amount you were quoted</t>
  </si>
  <si>
    <t xml:space="preserve">Currency</t>
  </si>
  <si>
    <t xml:space="preserve">Amount in USD</t>
  </si>
  <si>
    <t xml:space="preserve">Example: Modern 600, 600 sq ft</t>
  </si>
  <si>
    <t xml:space="preserve">What to ask or check</t>
  </si>
  <si>
    <t xml:space="preserve">THE QUOTE</t>
  </si>
  <si>
    <t xml:space="preserve">Kit or shell price</t>
  </si>
  <si>
    <t xml:space="preserve">USD</t>
  </si>
  <si>
    <t xml:space="preserve">$48,144 (maker's published price)</t>
  </si>
  <si>
    <t xml:space="preserve">The price on the maker's page. Check what it leaves out on the Compare Quotes tab.</t>
  </si>
  <si>
    <t xml:space="preserve">Maker add-ons you choose (upgrades, skylights, plans)</t>
  </si>
  <si>
    <t xml:space="preserve">Ask for a quote</t>
  </si>
  <si>
    <t xml:space="preserve">Anything the maker charges on top of the base price.</t>
  </si>
  <si>
    <t xml:space="preserve">BILL 1: THE TRUCK</t>
  </si>
  <si>
    <t xml:space="preserve">Delivery or freight</t>
  </si>
  <si>
    <t xml:space="preserve">Some makers include it, some charge per mile or per truck.</t>
  </si>
  <si>
    <t xml:space="preserve">Border or logistics fees (Canadian makers)</t>
  </si>
  <si>
    <t xml:space="preserve">Only if the kit crosses a border.</t>
  </si>
  <si>
    <t xml:space="preserve">Unloading equipment (crane, forklift, or skid steer)</t>
  </si>
  <si>
    <t xml:space="preserve">Put it in the quote as its own line. No maker publishes this price.</t>
  </si>
  <si>
    <t xml:space="preserve">BILL 2: THE GROUND</t>
  </si>
  <si>
    <t xml:space="preserve">Site preparation (clearing, grading, access)</t>
  </si>
  <si>
    <t xml:space="preserve">Depends on the lot.</t>
  </si>
  <si>
    <t xml:space="preserve">Foundation or pad (slab, crawl space, basement, gravel, or concrete)</t>
  </si>
  <si>
    <t xml:space="preserve">Check what foundation the maker requires and whether the warranty depends on it.</t>
  </si>
  <si>
    <t xml:space="preserve">Septic system or sewer connection</t>
  </si>
  <si>
    <t xml:space="preserve">Local health rules decide the system.</t>
  </si>
  <si>
    <t xml:space="preserve">Water supply (well or connection)</t>
  </si>
  <si>
    <t xml:space="preserve">Electric service and trenching</t>
  </si>
  <si>
    <t xml:space="preserve">Check whether the maker connects utilities. Zook Cabins, for example, leaves hookups to you.</t>
  </si>
  <si>
    <t xml:space="preserve">BILL 3: THE BUILD</t>
  </si>
  <si>
    <t xml:space="preserve">Shell assembly (builder or maker crew)</t>
  </si>
  <si>
    <t xml:space="preserve">Get a local builder's bid before you order the kit.</t>
  </si>
  <si>
    <t xml:space="preserve">Roofing, siding, windows, and doors the kit leaves out</t>
  </si>
  <si>
    <t xml:space="preserve">Compare against the exclusions on the Compare Quotes tab.</t>
  </si>
  <si>
    <t xml:space="preserve">Interior finishes, mechanical, electrical, and appliances</t>
  </si>
  <si>
    <t xml:space="preserve">Park models may include appliances and a mini-split. Confirm with the maker.</t>
  </si>
  <si>
    <t xml:space="preserve">BILL 4: THE COUNTY</t>
  </si>
  <si>
    <t xml:space="preserve">County permit and plan review fees</t>
  </si>
  <si>
    <t xml:space="preserve">from County Fees tab</t>
  </si>
  <si>
    <t xml:space="preserve">$310 (Warren County, NY schedule)</t>
  </si>
  <si>
    <t xml:space="preserve">Calculated on the County Fees tab.</t>
  </si>
  <si>
    <t xml:space="preserve">Impact fees and other local charges</t>
  </si>
  <si>
    <t xml:space="preserve">Ask your county</t>
  </si>
  <si>
    <t xml:space="preserve">Some counties add impact fees for fire, schools, transportation, or parks.</t>
  </si>
  <si>
    <t xml:space="preserve">TOTALS</t>
  </si>
  <si>
    <t xml:space="preserve">Bill 1: The truck</t>
  </si>
  <si>
    <t xml:space="preserve">Bill 2: The ground</t>
  </si>
  <si>
    <t xml:space="preserve">Bill 3: The build</t>
  </si>
  <si>
    <t xml:space="preserve">Bill 4: The county</t>
  </si>
  <si>
    <t xml:space="preserve">All-in before contingency</t>
  </si>
  <si>
    <t xml:space="preserve">Contingency (% of the all-in, your choice)</t>
  </si>
  <si>
    <t xml:space="preserve">Enter your own cushion, or leave blank. The worksheet does not assume a number.</t>
  </si>
  <si>
    <t xml:space="preserve">Contingency ($)</t>
  </si>
  <si>
    <t xml:space="preserve">ALL-IN TOTAL</t>
  </si>
  <si>
    <t xml:space="preserve">WHAT THE NUMBERS SAY</t>
  </si>
  <si>
    <t xml:space="preserve">The quote per square foot</t>
  </si>
  <si>
    <t xml:space="preserve">Truck as a share of the all-in</t>
  </si>
  <si>
    <t xml:space="preserve">Ground as a share of the all-in</t>
  </si>
  <si>
    <t xml:space="preserve">Build as a share of the all-in</t>
  </si>
  <si>
    <t xml:space="preserve">County as a share of the all-in</t>
  </si>
  <si>
    <t xml:space="preserve">Reference: Published finished estimates are on the Benchmarks and Sources tab. The price of the lot is not included in any figure here.</t>
  </si>
  <si>
    <t xml:space="preserve">Return Check</t>
  </si>
  <si>
    <t xml:space="preserve">The same revenue gives very different returns depending on which cost you divide by.</t>
  </si>
  <si>
    <t xml:space="preserve">Expected annual revenue ($)</t>
  </si>
  <si>
    <t xml:space="preserve">Use revenue for similar listings in your market. For example, look up your market with AirDNA (affiliate link). Example format: 40500</t>
  </si>
  <si>
    <t xml:space="preserve">Operating expenses (% of revenue, optional)</t>
  </si>
  <si>
    <t xml:space="preserve">Your own number from your books or a comparable property. Leave blank for gross yield only. The worksheet does not assume a number.</t>
  </si>
  <si>
    <t xml:space="preserve">From your Cost Stack</t>
  </si>
  <si>
    <t xml:space="preserve">All-in total</t>
  </si>
  <si>
    <t xml:space="preserve">Your return</t>
  </si>
  <si>
    <t xml:space="preserve">Gross yield on the quote</t>
  </si>
  <si>
    <t xml:space="preserve">Revenue divided by the quote. This is the number a sales page flatters you with.</t>
  </si>
  <si>
    <t xml:space="preserve">Gross yield on the all-in cost</t>
  </si>
  <si>
    <t xml:space="preserve">Revenue divided by what it costs to be open for guests. This is the number a lender looks at.</t>
  </si>
  <si>
    <t xml:space="preserve">Gap between the 2 (percentage points)</t>
  </si>
  <si>
    <t xml:space="preserve">Net yield on the all-in cost (after your operating expenses)</t>
  </si>
  <si>
    <t xml:space="preserve">Shows only if you entered operating expenses above. Financing costs are not included.</t>
  </si>
  <si>
    <t xml:space="preserve">Against the benchmark</t>
  </si>
  <si>
    <t xml:space="preserve">AirDNA 2026 average gross yield, top 10 markets</t>
  </si>
  <si>
    <t xml:space="preserve">Homes for sale in AirDNA's top 10 markets. A stand-in, not a prefab figure.</t>
  </si>
  <si>
    <t xml:space="preserve">Your all-in gross yield minus the benchmark (percentage points)</t>
  </si>
  <si>
    <t xml:space="preserve">Reading</t>
  </si>
  <si>
    <t xml:space="preserve">Example (published figures only): The same revenue at 3 different costs</t>
  </si>
  <si>
    <t xml:space="preserve">Cost used</t>
  </si>
  <si>
    <t xml:space="preserve">Cost ($)</t>
  </si>
  <si>
    <t xml:space="preserve">Gross yield at the stand-in revenue</t>
  </si>
  <si>
    <t xml:space="preserve">Stand-in revenue used in the example</t>
  </si>
  <si>
    <t xml:space="preserve">AirDNA 2026 average revenue potential, top 10 markets. Not a forecast for a prefab.</t>
  </si>
  <si>
    <t xml:space="preserve">Gross yield ignores operating costs and financing. Educational, not financial advice.</t>
  </si>
  <si>
    <t xml:space="preserve">Back Into Your Budget</t>
  </si>
  <si>
    <t xml:space="preserve">Start from the return you want and see the maximum the whole project can cost.</t>
  </si>
  <si>
    <t xml:space="preserve">Target gross yield</t>
  </si>
  <si>
    <t xml:space="preserve">Revenue divided by all-in cost. For reference, AirDNA's 2026 top 10 markets average 13.7%.</t>
  </si>
  <si>
    <t xml:space="preserve">The maximum you can spend</t>
  </si>
  <si>
    <t xml:space="preserve">Maximum all-in cost</t>
  </si>
  <si>
    <t xml:space="preserve">Revenue divided by your target yield.</t>
  </si>
  <si>
    <t xml:space="preserve">Maximum all-in cost per square foot</t>
  </si>
  <si>
    <t xml:space="preserve">Uses the home size on the Cost Stack tab.</t>
  </si>
  <si>
    <t xml:space="preserve">How much of that a kit can take</t>
  </si>
  <si>
    <t xml:space="preserve">Quote share, low end</t>
  </si>
  <si>
    <t xml:space="preserve">The lowest quote share in the 4 published examples (Benchmarks and Sources tab). Examples, not a rule.</t>
  </si>
  <si>
    <t xml:space="preserve">Quote share, high end</t>
  </si>
  <si>
    <t xml:space="preserve">The highest quote share in the same examples.</t>
  </si>
  <si>
    <t xml:space="preserve">Quote budget, low end</t>
  </si>
  <si>
    <t xml:space="preserve">If the quote is a small share of the total, as in the examples on the Benchmarks and Sources tab, the quote you can afford is smaller than the maximum all-in cost.</t>
  </si>
  <si>
    <t xml:space="preserve">Quote budget, high end</t>
  </si>
  <si>
    <t xml:space="preserve">Against your Cost Stack</t>
  </si>
  <si>
    <t xml:space="preserve">Your all-in total so far</t>
  </si>
  <si>
    <t xml:space="preserve">Room left under the maximum</t>
  </si>
  <si>
    <t xml:space="preserve">A negative number means your all-in is over the maximum for that yield.</t>
  </si>
  <si>
    <t xml:space="preserve">What different target yields allow (edit the yields in blue)</t>
  </si>
  <si>
    <t xml:space="preserve">Maximum all-in cost ($)</t>
  </si>
  <si>
    <t xml:space="preserve">Quote budget, low end ($)</t>
  </si>
  <si>
    <t xml:space="preserve">Quote budget, high end ($)</t>
  </si>
  <si>
    <t xml:space="preserve">Compare Quotes</t>
  </si>
  <si>
    <t xml:space="preserve">Line up up to 3 quotes. Compare what each includes before you compare prices.</t>
  </si>
  <si>
    <t xml:space="preserve">Quote A</t>
  </si>
  <si>
    <t xml:space="preserve">Quote B</t>
  </si>
  <si>
    <t xml:space="preserve">Quote C</t>
  </si>
  <si>
    <t xml:space="preserve">Maker</t>
  </si>
  <si>
    <t xml:space="preserve">Model</t>
  </si>
  <si>
    <t xml:space="preserve">Quote price ($, in USD)</t>
  </si>
  <si>
    <t xml:space="preserve">Size (square feet)</t>
  </si>
  <si>
    <t xml:space="preserve">Quote per square foot</t>
  </si>
  <si>
    <t xml:space="preserve">What each quote includes (pick Included, Not included, or Ask)</t>
  </si>
  <si>
    <t xml:space="preserve">Foundation or pad</t>
  </si>
  <si>
    <t xml:space="preserve">Delivery to your site</t>
  </si>
  <si>
    <t xml:space="preserve">Unloading equipment</t>
  </si>
  <si>
    <t xml:space="preserve">Shell assembly</t>
  </si>
  <si>
    <t xml:space="preserve">Windows and exterior doors</t>
  </si>
  <si>
    <t xml:space="preserve">Roofing and siding</t>
  </si>
  <si>
    <t xml:space="preserve">Interior finishes</t>
  </si>
  <si>
    <t xml:space="preserve">Appliances and heating or cooling</t>
  </si>
  <si>
    <t xml:space="preserve">Stamped plans for permits</t>
  </si>
  <si>
    <t xml:space="preserve">Permits and licenses</t>
  </si>
  <si>
    <t xml:space="preserve">Sales tax</t>
  </si>
  <si>
    <t xml:space="preserve">Skylights and options</t>
  </si>
  <si>
    <t xml:space="preserve">Items included</t>
  </si>
  <si>
    <t xml:space="preserve">Items not included</t>
  </si>
  <si>
    <t xml:space="preserve">Items to ask about</t>
  </si>
  <si>
    <t xml:space="preserve">Example: DEN's Barnhouse 2.1 includes shipping to the lower 48, and the builder handles the foundation, assembly, roofing, and siding. Deltec's shell price excludes freight, sales tax, and shell assembly. Published exclusions are on the Benchmarks and Sources tab.</t>
  </si>
  <si>
    <t xml:space="preserve">Ask Before You Order</t>
  </si>
  <si>
    <t xml:space="preserve">Get these answers in writing before you pay a deposit. Each question comes from what makers publish.</t>
  </si>
  <si>
    <t xml:space="preserve">Question</t>
  </si>
  <si>
    <t xml:space="preserve">Why it matters</t>
  </si>
  <si>
    <t xml:space="preserve">Source</t>
  </si>
  <si>
    <t xml:space="preserve">Answer</t>
  </si>
  <si>
    <t xml:space="preserve">Done?</t>
  </si>
  <si>
    <t xml:space="preserve">What does the price leave out?</t>
  </si>
  <si>
    <t xml:space="preserve">Makers define the shell differently. Mighty Small Homes excludes the foundation and skylights. Deltec excludes freight, sales tax, and shell assembly.</t>
  </si>
  <si>
    <t xml:space="preserve">Maker kit pages</t>
  </si>
  <si>
    <t xml:space="preserve">Is delivery included, and what is the rate or estimate?</t>
  </si>
  <si>
    <t xml:space="preserve">DEN includes shipping to the lower 48. Avrame charges $3.25 per mile. Backcountry Hut estimates $4,000 to $20,000 CAD per truck plus border fees.</t>
  </si>
  <si>
    <t xml:space="preserve">DEN, Avrame, Backcountry Hut</t>
  </si>
  <si>
    <t xml:space="preserve">Who unloads the truck, and with what equipment?</t>
  </si>
  <si>
    <t xml:space="preserve">Avrame requires a construction forklift. Zook arranges a skid steer if the truck can't reach the pad. No maker publishes an equipment price.</t>
  </si>
  <si>
    <t xml:space="preserve">Avrame FAQ, Zook delivery details</t>
  </si>
  <si>
    <t xml:space="preserve">Can a semi-truck reach the pad?</t>
  </si>
  <si>
    <t xml:space="preserve">Zook delivers as close as access allows and requires semi-truck access.</t>
  </si>
  <si>
    <t xml:space="preserve">Zook terms</t>
  </si>
  <si>
    <t xml:space="preserve">What foundation or pad does the maker require, and does the warranty depend on it?</t>
  </si>
  <si>
    <t xml:space="preserve">Zook requires 4 to 5 inches of crushed stone or a concrete pad, and says not meeting it voids the warranty. Deltec's base shell assumes a slab.</t>
  </si>
  <si>
    <t xml:space="preserve">Zook delivery details, Deltec</t>
  </si>
  <si>
    <t xml:space="preserve">Does the estimated total include freight and sales tax?</t>
  </si>
  <si>
    <t xml:space="preserve">Deltec's shell price excludes both. Ask whether the estimated total does.</t>
  </si>
  <si>
    <t xml:space="preserve">Deltec price explanations</t>
  </si>
  <si>
    <t xml:space="preserve">Which currency, and what exchange rate?</t>
  </si>
  <si>
    <t xml:space="preserve">Backcountry Hut prices and transacts in Canadian dollars. Its US figure is its own conversion.</t>
  </si>
  <si>
    <t xml:space="preserve">Backcountry Hut pricing</t>
  </si>
  <si>
    <t xml:space="preserve">What is the payment schedule?</t>
  </si>
  <si>
    <t xml:space="preserve">Backcountry Hut: $10,000 CAD retainer, 20% deposit, 30% at fabrication, 40% before shipping. DEN: $10,000 deposit, with 25% when manufacturing starts and 25% before shipping.</t>
  </si>
  <si>
    <t xml:space="preserve">Backcountry Hut FAQ, DEN</t>
  </si>
  <si>
    <t xml:space="preserve">Who connects the utilities?</t>
  </si>
  <si>
    <t xml:space="preserve">Zook does not connect utilities, and no maker publishes a hookup cost.</t>
  </si>
  <si>
    <t xml:space="preserve">Zook package page</t>
  </si>
  <si>
    <t xml:space="preserve">Who secures the permits and licenses?</t>
  </si>
  <si>
    <t xml:space="preserve">The buyer does for Zook park models. Backcountry Hut's prices exclude permits and taxes. DEN includes stamped, permit-ready plans.</t>
  </si>
  <si>
    <t xml:space="preserve">Zook, Backcountry Hut, DEN</t>
  </si>
  <si>
    <t xml:space="preserve">Is the unit treated as an RV or a house for zoning?</t>
  </si>
  <si>
    <t xml:space="preserve">Zook certifies its park models as RVs and tells buyers to confirm with the local zoning office.</t>
  </si>
  <si>
    <t xml:space="preserve">Zook park model guide</t>
  </si>
  <si>
    <t xml:space="preserve">What will a local builder charge to assemble and finish it?</t>
  </si>
  <si>
    <t xml:space="preserve">Makers publish estimates, not prices. Deltec says a local builder does the on-site work. Get a bid before you order.</t>
  </si>
  <si>
    <t xml:space="preserve">Deltec How It Works</t>
  </si>
  <si>
    <t xml:space="preserve">What is the lead time?</t>
  </si>
  <si>
    <t xml:space="preserve">DEN lists 12 to 14 weeks for fabrication and delivery. Avrame lists 8 to 12 weeks of production. Backcountry Hut recommends starting 9 to 12 months before assembly.</t>
  </si>
  <si>
    <t xml:space="preserve">Does your county's schedule add a surcharge or impact fees?</t>
  </si>
  <si>
    <t xml:space="preserve">Thurston County, WA, adds a 5% technology fee. Some counties add impact fees for fire, schools, transportation, or parks.</t>
  </si>
  <si>
    <t xml:space="preserve">Thurston County</t>
  </si>
  <si>
    <t xml:space="preserve">Questions answered in writing</t>
  </si>
  <si>
    <t xml:space="preserve">County Fees</t>
  </si>
  <si>
    <t xml:space="preserve">Add up your county's fee schedule. The total feeds the Cost Stack tab. Fees are set locally, so use this year's schedule from your county's own site.</t>
  </si>
  <si>
    <t xml:space="preserve">Pulled from the Cost Stack tab.</t>
  </si>
  <si>
    <t xml:space="preserve">Your county's fees</t>
  </si>
  <si>
    <t xml:space="preserve">Fee</t>
  </si>
  <si>
    <t xml:space="preserve">Basis</t>
  </si>
  <si>
    <t xml:space="preserve">Rate or amount ($)</t>
  </si>
  <si>
    <t xml:space="preserve">Quantity (flat fees)</t>
  </si>
  <si>
    <t xml:space="preserve">Total ($)</t>
  </si>
  <si>
    <t xml:space="preserve">Where to find it</t>
  </si>
  <si>
    <t xml:space="preserve">Building permit</t>
  </si>
  <si>
    <t xml:space="preserve">Per sq ft</t>
  </si>
  <si>
    <t xml:space="preserve">County fee schedule, building permits</t>
  </si>
  <si>
    <t xml:space="preserve">Plan review</t>
  </si>
  <si>
    <t xml:space="preserve">Flat</t>
  </si>
  <si>
    <t xml:space="preserve">County fee schedule, plan review</t>
  </si>
  <si>
    <t xml:space="preserve">Zoning permit</t>
  </si>
  <si>
    <t xml:space="preserve">County planning or zoning page</t>
  </si>
  <si>
    <t xml:space="preserve">Electrical permit</t>
  </si>
  <si>
    <t xml:space="preserve">County fee schedule</t>
  </si>
  <si>
    <t xml:space="preserve">Plumbing permit</t>
  </si>
  <si>
    <t xml:space="preserve">Mechanical permit</t>
  </si>
  <si>
    <t xml:space="preserve">Septic permit and site evaluation</t>
  </si>
  <si>
    <t xml:space="preserve">County or district health department</t>
  </si>
  <si>
    <t xml:space="preserve">Certificate of occupancy</t>
  </si>
  <si>
    <t xml:space="preserve">Other county fees</t>
  </si>
  <si>
    <t xml:space="preserve">Subtotal</t>
  </si>
  <si>
    <t xml:space="preserve">Surcharge or technology fee (% of the subtotal)</t>
  </si>
  <si>
    <t xml:space="preserve">Some counties add a percentage to every permit. Thurston County, WA, adds 5%. Enter your county's rate, or leave blank.</t>
  </si>
  <si>
    <t xml:space="preserve">Surcharge ($)</t>
  </si>
  <si>
    <t xml:space="preserve">County permit and plan review total</t>
  </si>
  <si>
    <t xml:space="preserve">Worked examples from published 2026 schedules (600 square feet)</t>
  </si>
  <si>
    <t xml:space="preserve">Quantity</t>
  </si>
  <si>
    <t xml:space="preserve">Warren County, NY: Building permit, dwellings including modular homes</t>
  </si>
  <si>
    <t xml:space="preserve">Warren County fee schedule</t>
  </si>
  <si>
    <t xml:space="preserve">Warren County, NY: Certificate of occupancy</t>
  </si>
  <si>
    <t xml:space="preserve">Warren County, NY: Septic permit</t>
  </si>
  <si>
    <t xml:space="preserve">Warren County, NY total</t>
  </si>
  <si>
    <t xml:space="preserve">Essex County, VA: Building permit, new primary building</t>
  </si>
  <si>
    <t xml:space="preserve">Essex County 2026 fee schedule</t>
  </si>
  <si>
    <t xml:space="preserve">Essex County, VA: Plan review</t>
  </si>
  <si>
    <t xml:space="preserve">Essex County, VA: Electrical permit</t>
  </si>
  <si>
    <t xml:space="preserve">Essex County, VA: Plumbing permit</t>
  </si>
  <si>
    <t xml:space="preserve">Essex County, VA: Mechanical permit</t>
  </si>
  <si>
    <t xml:space="preserve">Essex County, VA: Residential zoning permit</t>
  </si>
  <si>
    <t xml:space="preserve">Essex County, VA total</t>
  </si>
  <si>
    <t xml:space="preserve">Benchmarks and Sources</t>
  </si>
  <si>
    <t xml:space="preserve">Published figures used as examples and stand-ins. Checked October 2026. Edit only if a source changes.</t>
  </si>
  <si>
    <t xml:space="preserve">A. Published finished-cost estimates from makers</t>
  </si>
  <si>
    <t xml:space="preserve">Quote ($)</t>
  </si>
  <si>
    <t xml:space="preserve">Finished estimate, low ($)</t>
  </si>
  <si>
    <t xml:space="preserve">Finished estimate, high ($)</t>
  </si>
  <si>
    <t xml:space="preserve">Size (sq ft)</t>
  </si>
  <si>
    <t xml:space="preserve">Quote share of total, low estimate</t>
  </si>
  <si>
    <t xml:space="preserve">Quote share of total, high estimate</t>
  </si>
  <si>
    <t xml:space="preserve">All-in per sq ft, low</t>
  </si>
  <si>
    <t xml:space="preserve">All-in per sq ft, high</t>
  </si>
  <si>
    <t xml:space="preserve">Finished cost ÷ quote, low</t>
  </si>
  <si>
    <t xml:space="preserve">Finished cost ÷ quote, high</t>
  </si>
  <si>
    <t xml:space="preserve">Note</t>
  </si>
  <si>
    <t xml:space="preserve">Mighty Small Homes, Modern 600, built yourself</t>
  </si>
  <si>
    <t xml:space="preserve">Maker's own DIY finished estimate.</t>
  </si>
  <si>
    <t xml:space="preserve">Mighty Small Homes, Modern 600, with a builder</t>
  </si>
  <si>
    <t xml:space="preserve">Maker's own builder estimate, shown as a range.</t>
  </si>
  <si>
    <t xml:space="preserve">Deltec, Hideaway shell</t>
  </si>
  <si>
    <t xml:space="preserve">Deltec calls this an estimated minimum. It includes a $35,000 site-prep allowance and excludes the lot.</t>
  </si>
  <si>
    <t xml:space="preserve">Backcountry Hut, Great Lakes Cabin 2019 case study</t>
  </si>
  <si>
    <t xml:space="preserve">CAD</t>
  </si>
  <si>
    <t xml:space="preserve">Maker case study, in CAD, 2019 build. Kit price as listed in the case study.</t>
  </si>
  <si>
    <t xml:space="preserve">B. AirDNA 2026 benchmarks (stand-ins, not a forecast for a prefab)</t>
  </si>
  <si>
    <t xml:space="preserve">Benchmark</t>
  </si>
  <si>
    <t xml:space="preserve">Average annual revenue potential, top 10 markets</t>
  </si>
  <si>
    <t xml:space="preserve">AirDNA Best Places to Invest 2026: Top 10 markets average about $40.5K in annual revenue potential. These are homes for sale in those markets, not prefabs.</t>
  </si>
  <si>
    <t xml:space="preserve">Average gross yield, top 10 markets</t>
  </si>
  <si>
    <t xml:space="preserve">AirDNA defines gross yield as average annual revenue potential divided by average for-sale price. Lowest in the group: 11.9%. Some are above 16%.</t>
  </si>
  <si>
    <t xml:space="preserve">Lowest yield in the top 10</t>
  </si>
  <si>
    <t xml:space="preserve">C. Example: The same revenue at 3 different costs (uses the stand-in revenue above)</t>
  </si>
  <si>
    <t xml:space="preserve">Gross yield at stand-in revenue</t>
  </si>
  <si>
    <t xml:space="preserve">Mighty Small Homes quote</t>
  </si>
  <si>
    <t xml:space="preserve">Mighty Small Homes finished estimate, built yourself</t>
  </si>
  <si>
    <t xml:space="preserve">Mighty Small Homes finished estimate, builder, low</t>
  </si>
  <si>
    <t xml:space="preserve">Mighty Small Homes finished estimate, builder, high</t>
  </si>
  <si>
    <t xml:space="preserve">Deltec Hideaway estimated total</t>
  </si>
  <si>
    <t xml:space="preserve">D. Sources</t>
  </si>
  <si>
    <t xml:space="preserve">Item</t>
  </si>
  <si>
    <t xml:space="preserve">Figure</t>
  </si>
  <si>
    <t xml:space="preserve">URL</t>
  </si>
  <si>
    <t xml:space="preserve">Checked</t>
  </si>
  <si>
    <t xml:space="preserve">Mighty Small Homes Modern 600</t>
  </si>
  <si>
    <t xml:space="preserve">$48,144 quote; $120,360 DIY finished; $192,576 to $240,720 with a builder; leaves out foundation and skylights</t>
  </si>
  <si>
    <t xml:space="preserve">Mighty Small Homes kit page</t>
  </si>
  <si>
    <t xml:space="preserve">https://www.mightysmallhomes.com/kits/modern-house-kit/30x30-600-square-ft/</t>
  </si>
  <si>
    <t xml:space="preserve">October 2026</t>
  </si>
  <si>
    <t xml:space="preserve">Mighty Small Homes delivery and labor</t>
  </si>
  <si>
    <t xml:space="preserve">About $4 per mile, $1,200 minimum from Louisville, KY; labor 40% to 50% of the budget with a builder</t>
  </si>
  <si>
    <t xml:space="preserve">Mighty Small Homes ADU cost guide</t>
  </si>
  <si>
    <t xml:space="preserve">https://www.mightysmallhomes.com/blog/how-much-does-an-adu-cost/</t>
  </si>
  <si>
    <t xml:space="preserve">Deltec Hideaway</t>
  </si>
  <si>
    <t xml:space="preserve">$59,905 shell; $278,019 estimated total; excludes freight, sales tax, shell assembly</t>
  </si>
  <si>
    <t xml:space="preserve">Deltec Hideaway page</t>
  </si>
  <si>
    <t xml:space="preserve">https://deltechomes.com/360-signature/hideaway/</t>
  </si>
  <si>
    <t xml:space="preserve">Deltec estimate method</t>
  </si>
  <si>
    <t xml:space="preserve">$35,000 site-prep allowance; estimated minimum; excludes the lot and landscaping; shell about 1/4 of the total</t>
  </si>
  <si>
    <t xml:space="preserve">Deltec price explanations and How It Works</t>
  </si>
  <si>
    <t xml:space="preserve">https://deltechomes.com/deltec-price-explanations/</t>
  </si>
  <si>
    <t xml:space="preserve">DEN Barnhouse 2.1</t>
  </si>
  <si>
    <t xml:space="preserve">$154,750; shipping to the lower 48 included; builder does foundation, assembly, roofing, siding</t>
  </si>
  <si>
    <t xml:space="preserve">DEN product page</t>
  </si>
  <si>
    <t xml:space="preserve">https://denoutdoors.com/pages/barnhouse-2-1-prefab</t>
  </si>
  <si>
    <t xml:space="preserve">Backcountry Hut System 01</t>
  </si>
  <si>
    <t xml:space="preserve">$274,697.58 CAD, listed as $196,275.65 USD by the maker; excludes permits and taxes</t>
  </si>
  <si>
    <t xml:space="preserve">Backcountry Hut system pricing</t>
  </si>
  <si>
    <t xml:space="preserve">https://www.thebackcountryhutcompany.com/system-pricing</t>
  </si>
  <si>
    <t xml:space="preserve">Backcountry Hut delivery</t>
  </si>
  <si>
    <t xml:space="preserve">$4,000 to $20,000 CAD per truck; $500 to $1,000 CAD border fees</t>
  </si>
  <si>
    <t xml:space="preserve">Backcountry Hut FAQ</t>
  </si>
  <si>
    <t xml:space="preserve">https://www.thebackcountryhutcompany.com/faq</t>
  </si>
  <si>
    <t xml:space="preserve">Backcountry Hut case study</t>
  </si>
  <si>
    <t xml:space="preserve">$165,000 CAD kit, $390,000 CAD total, 2019</t>
  </si>
  <si>
    <t xml:space="preserve">Backcountry Hut Great Lakes Cabin case study</t>
  </si>
  <si>
    <t xml:space="preserve">https://www.thebackcountryhutcompany.com/case-study-great-lakes-cabin</t>
  </si>
  <si>
    <t xml:space="preserve">Avrame delivery and foundation</t>
  </si>
  <si>
    <t xml:space="preserve">$3.25 per mile, $2,200 to $7,800 estimate; forklift required; basement option $1,500+</t>
  </si>
  <si>
    <t xml:space="preserve">AvrameUSA FAQ</t>
  </si>
  <si>
    <t xml:space="preserve">https://www.avrameusa.com/faq/</t>
  </si>
  <si>
    <t xml:space="preserve">Zook Cabins park models</t>
  </si>
  <si>
    <t xml:space="preserve">4 to 5 inches of crushed stone or a concrete pad; no site prep or utility hookups; buyer secures permits</t>
  </si>
  <si>
    <t xml:space="preserve">Zook Cabins delivery and package pages</t>
  </si>
  <si>
    <t xml:space="preserve">https://www.zookcabins.com/planning/park-model/delivery-details</t>
  </si>
  <si>
    <t xml:space="preserve">Warren County, NY fees</t>
  </si>
  <si>
    <t xml:space="preserve">$0.35 per sq ft, $25 certificate of occupancy, $75 septic permit, effective January 2026</t>
  </si>
  <si>
    <t xml:space="preserve">https://www.warrencountyny.gov/fpbc/fees</t>
  </si>
  <si>
    <t xml:space="preserve">Essex County, VA fees</t>
  </si>
  <si>
    <t xml:space="preserve">$0.20 per sq ft; $75 plan review, electrical, plumbing, mechanical, zoning; 2026 schedule</t>
  </si>
  <si>
    <t xml:space="preserve">Essex County fee schedule</t>
  </si>
  <si>
    <t xml:space="preserve">https://www.essexva.gov/1457/2026-Fee-Schedule</t>
  </si>
  <si>
    <t xml:space="preserve">Thurston County, WA surcharge</t>
  </si>
  <si>
    <t xml:space="preserve">5% technology fee on all permits and applications since January 1, 2026</t>
  </si>
  <si>
    <t xml:space="preserve">Thurston County Environmental Health</t>
  </si>
  <si>
    <t xml:space="preserve">https://www.thurstoncountywa.gov/departments/public-health-and-social-services/environmental-health/environmental-health-codes-regulations-and-hearing-requests</t>
  </si>
  <si>
    <t xml:space="preserve">AirDNA benchmarks</t>
  </si>
  <si>
    <t xml:space="preserve">$40.5K average revenue potential and 13.7% average gross yield, top 10 markets</t>
  </si>
  <si>
    <t xml:space="preserve">AirDNA Best Places to Invest 2026</t>
  </si>
  <si>
    <t xml:space="preserve">https://www.airdna.co/best-places-to-invest-in-vacation-rentals</t>
  </si>
  <si>
    <t xml:space="preserve">Not published</t>
  </si>
  <si>
    <t xml:space="preserve">Hookup and trenching costs; builder labor beyond maker estimates; real prefab revenue; Thurston septic fees</t>
  </si>
  <si>
    <t xml:space="preserve">No national or maker figure found</t>
  </si>
</sst>
</file>

<file path=xl/styles.xml><?xml version="1.0" encoding="utf-8"?>
<styleSheet xmlns="http://schemas.openxmlformats.org/spreadsheetml/2006/main">
  <numFmts count="11">
    <numFmt numFmtId="164" formatCode="General"/>
    <numFmt numFmtId="165" formatCode="\$#,##0;&quot;($&quot;#,##0\);\-"/>
    <numFmt numFmtId="166" formatCode="0.0%;\(0.0%\);\-"/>
    <numFmt numFmtId="167" formatCode="0.0\x"/>
    <numFmt numFmtId="168" formatCode="#,##0"/>
    <numFmt numFmtId="169" formatCode="0.0000"/>
    <numFmt numFmtId="170" formatCode="0.0"/>
    <numFmt numFmtId="171" formatCode="0.0;\(0.0\);\-"/>
    <numFmt numFmtId="172" formatCode="0"/>
    <numFmt numFmtId="173" formatCode="\$#,##0.00;&quot;($&quot;#,##0.00\);\-"/>
    <numFmt numFmtId="174" formatCode="\$#,##0.00"/>
  </numFmts>
  <fonts count="17">
    <font>
      <sz val="11"/>
      <color theme="1"/>
      <name val="Calibri"/>
      <family val="2"/>
      <charset val="1"/>
    </font>
    <font>
      <sz val="10"/>
      <name val="Arial"/>
      <family val="0"/>
    </font>
    <font>
      <sz val="10"/>
      <name val="Arial"/>
      <family val="0"/>
    </font>
    <font>
      <sz val="10"/>
      <name val="Arial"/>
      <family val="0"/>
    </font>
    <font>
      <b val="true"/>
      <sz val="14"/>
      <color rgb="FFFFFFFF"/>
      <name val="Arial"/>
      <family val="0"/>
      <charset val="1"/>
    </font>
    <font>
      <i val="true"/>
      <sz val="10"/>
      <color rgb="FF555555"/>
      <name val="Arial"/>
      <family val="0"/>
      <charset val="1"/>
    </font>
    <font>
      <b val="true"/>
      <sz val="11"/>
      <color rgb="FF1C3828"/>
      <name val="Arial"/>
      <family val="0"/>
      <charset val="1"/>
    </font>
    <font>
      <sz val="10"/>
      <color rgb="FF000000"/>
      <name val="Arial"/>
      <family val="0"/>
      <charset val="1"/>
    </font>
    <font>
      <sz val="10"/>
      <color rgb="FF0000FF"/>
      <name val="Arial"/>
      <family val="0"/>
      <charset val="1"/>
    </font>
    <font>
      <sz val="10"/>
      <color rgb="FF008000"/>
      <name val="Arial"/>
      <family val="0"/>
      <charset val="1"/>
    </font>
    <font>
      <b val="true"/>
      <sz val="10"/>
      <color rgb="FFFFFFFF"/>
      <name val="Arial"/>
      <family val="0"/>
      <charset val="1"/>
    </font>
    <font>
      <sz val="10"/>
      <color rgb="FF333333"/>
      <name val="Arial"/>
      <family val="0"/>
      <charset val="1"/>
    </font>
    <font>
      <b val="true"/>
      <sz val="10"/>
      <color rgb="FF000000"/>
      <name val="Arial"/>
      <family val="0"/>
      <charset val="1"/>
    </font>
    <font>
      <sz val="9"/>
      <color rgb="FF555555"/>
      <name val="Arial"/>
      <family val="0"/>
      <charset val="1"/>
    </font>
    <font>
      <b val="true"/>
      <sz val="10"/>
      <color rgb="FFC00000"/>
      <name val="Arial"/>
      <family val="0"/>
      <charset val="1"/>
    </font>
    <font>
      <b val="true"/>
      <sz val="10"/>
      <color rgb="FF1C3828"/>
      <name val="Arial"/>
      <family val="0"/>
      <charset val="1"/>
    </font>
    <font>
      <u val="single"/>
      <sz val="9"/>
      <color rgb="FF0563C1"/>
      <name val="Arial"/>
      <family val="0"/>
      <charset val="1"/>
    </font>
  </fonts>
  <fills count="5">
    <fill>
      <patternFill patternType="none"/>
    </fill>
    <fill>
      <patternFill patternType="gray125"/>
    </fill>
    <fill>
      <patternFill patternType="solid">
        <fgColor rgb="FF1C3828"/>
        <bgColor rgb="FF333333"/>
      </patternFill>
    </fill>
    <fill>
      <patternFill patternType="solid">
        <fgColor rgb="FFFFF2CC"/>
        <bgColor rgb="FFEDF5F0"/>
      </patternFill>
    </fill>
    <fill>
      <patternFill patternType="solid">
        <fgColor rgb="FFEDF5F0"/>
        <bgColor rgb="FFFFFFFF"/>
      </patternFill>
    </fill>
  </fills>
  <borders count="2">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0" xfId="0" applyFont="true" applyBorder="false" applyAlignment="true" applyProtection="true">
      <alignment horizontal="general" vertical="bottom" textRotation="0" wrapText="false" indent="0" shrinkToFit="false"/>
      <protection locked="true" hidden="false"/>
    </xf>
    <xf numFmtId="164" fontId="0" fillId="2" borderId="0" xfId="0" applyFont="fals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true" applyAlignment="true" applyProtection="true">
      <alignment horizontal="general" vertical="top" textRotation="0" wrapText="true" indent="0" shrinkToFit="false"/>
      <protection locked="true" hidden="false"/>
    </xf>
    <xf numFmtId="164" fontId="8" fillId="3" borderId="1" xfId="0" applyFont="true" applyBorder="true" applyAlignment="true" applyProtection="true">
      <alignment horizontal="general" vertical="bottom" textRotation="0" wrapText="false" indent="0" shrinkToFit="false"/>
      <protection locked="true" hidden="false"/>
    </xf>
    <xf numFmtId="164" fontId="7" fillId="0" borderId="1"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general" vertical="bottom" textRotation="0" wrapText="false" indent="0" shrinkToFit="false"/>
      <protection locked="true" hidden="false"/>
    </xf>
    <xf numFmtId="164" fontId="10" fillId="2" borderId="1" xfId="0" applyFont="true" applyBorder="true" applyAlignment="true" applyProtection="true">
      <alignment horizontal="general" vertical="center" textRotation="0" wrapText="true" indent="0" shrinkToFit="false"/>
      <protection locked="true" hidden="false"/>
    </xf>
    <xf numFmtId="164" fontId="7" fillId="0" borderId="1" xfId="0" applyFont="true" applyBorder="true" applyAlignment="true" applyProtection="true">
      <alignment horizontal="general" vertical="top" textRotation="0" wrapText="true" indent="0" shrinkToFit="false"/>
      <protection locked="true" hidden="false"/>
    </xf>
    <xf numFmtId="165" fontId="9" fillId="0" borderId="1" xfId="0" applyFont="true" applyBorder="true" applyAlignment="true" applyProtection="true">
      <alignment horizontal="general" vertical="bottom" textRotation="0" wrapText="false" indent="0" shrinkToFit="false"/>
      <protection locked="true" hidden="false"/>
    </xf>
    <xf numFmtId="166" fontId="9" fillId="0" borderId="1" xfId="0" applyFont="true" applyBorder="true" applyAlignment="true" applyProtection="true">
      <alignment horizontal="general" vertical="bottom" textRotation="0" wrapText="false" indent="0" shrinkToFit="false"/>
      <protection locked="true" hidden="false"/>
    </xf>
    <xf numFmtId="167" fontId="9" fillId="0" borderId="1" xfId="0" applyFont="true" applyBorder="true" applyAlignment="true" applyProtection="true">
      <alignment horizontal="general" vertical="bottom" textRotation="0" wrapText="false" indent="0" shrinkToFit="false"/>
      <protection locked="true" hidden="false"/>
    </xf>
    <xf numFmtId="164" fontId="11" fillId="0" borderId="0" xfId="0" applyFont="true" applyBorder="true" applyAlignment="true" applyProtection="true">
      <alignment horizontal="general" vertical="top" textRotation="0" wrapText="true" indent="0" shrinkToFit="false"/>
      <protection locked="true" hidden="false"/>
    </xf>
    <xf numFmtId="164" fontId="12" fillId="0" borderId="1" xfId="0" applyFont="true" applyBorder="true" applyAlignment="true" applyProtection="true">
      <alignment horizontal="general" vertical="top" textRotation="0" wrapText="true" indent="0" shrinkToFit="false"/>
      <protection locked="true" hidden="false"/>
    </xf>
    <xf numFmtId="168" fontId="8" fillId="3" borderId="1" xfId="0" applyFont="true" applyBorder="true" applyAlignment="true" applyProtection="true">
      <alignment horizontal="general" vertical="bottom" textRotation="0" wrapText="false" indent="0" shrinkToFit="false"/>
      <protection locked="true" hidden="false"/>
    </xf>
    <xf numFmtId="164" fontId="13" fillId="0" borderId="1" xfId="0" applyFont="true" applyBorder="true" applyAlignment="true" applyProtection="true">
      <alignment horizontal="general" vertical="top" textRotation="0" wrapText="true" indent="0" shrinkToFit="false"/>
      <protection locked="true" hidden="false"/>
    </xf>
    <xf numFmtId="169" fontId="8" fillId="3" borderId="1" xfId="0" applyFont="true" applyBorder="true" applyAlignment="true" applyProtection="true">
      <alignment horizontal="general" vertical="bottom" textRotation="0" wrapText="false" indent="0" shrinkToFit="false"/>
      <protection locked="true" hidden="false"/>
    </xf>
    <xf numFmtId="164" fontId="14" fillId="0" borderId="0" xfId="0" applyFont="true" applyBorder="false" applyAlignment="true" applyProtection="true">
      <alignment horizontal="general" vertical="bottom" textRotation="0" wrapText="false" indent="0" shrinkToFit="false"/>
      <protection locked="true" hidden="false"/>
    </xf>
    <xf numFmtId="164" fontId="15" fillId="4" borderId="0" xfId="0" applyFont="true" applyBorder="false" applyAlignment="true" applyProtection="true">
      <alignment horizontal="general" vertical="bottom" textRotation="0" wrapText="false" indent="0" shrinkToFit="false"/>
      <protection locked="true" hidden="false"/>
    </xf>
    <xf numFmtId="165" fontId="8" fillId="3" borderId="1" xfId="0" applyFont="true" applyBorder="true" applyAlignment="true" applyProtection="true">
      <alignment horizontal="general" vertical="bottom" textRotation="0" wrapText="false" indent="0" shrinkToFit="false"/>
      <protection locked="true" hidden="false"/>
    </xf>
    <xf numFmtId="165" fontId="7" fillId="0" borderId="1" xfId="0" applyFont="true" applyBorder="true" applyAlignment="true" applyProtection="true">
      <alignment horizontal="general" vertical="bottom" textRotation="0" wrapText="false" indent="0" shrinkToFit="false"/>
      <protection locked="true" hidden="false"/>
    </xf>
    <xf numFmtId="165" fontId="12" fillId="0" borderId="1" xfId="0" applyFont="true" applyBorder="true" applyAlignment="true" applyProtection="true">
      <alignment horizontal="general" vertical="bottom" textRotation="0" wrapText="false" indent="0" shrinkToFit="false"/>
      <protection locked="true" hidden="false"/>
    </xf>
    <xf numFmtId="166" fontId="8" fillId="3" borderId="1" xfId="0" applyFont="true" applyBorder="true" applyAlignment="true" applyProtection="true">
      <alignment horizontal="general" vertical="bottom" textRotation="0" wrapText="false" indent="0" shrinkToFit="false"/>
      <protection locked="true" hidden="false"/>
    </xf>
    <xf numFmtId="166" fontId="7" fillId="0" borderId="1" xfId="0" applyFont="true" applyBorder="true" applyAlignment="true" applyProtection="true">
      <alignment horizontal="general" vertical="bottom" textRotation="0" wrapText="false" indent="0" shrinkToFit="false"/>
      <protection locked="true" hidden="false"/>
    </xf>
    <xf numFmtId="167" fontId="7" fillId="0" borderId="1" xfId="0" applyFont="true" applyBorder="true" applyAlignment="true" applyProtection="true">
      <alignment horizontal="general" vertical="bottom" textRotation="0" wrapText="false" indent="0" shrinkToFit="false"/>
      <protection locked="true" hidden="false"/>
    </xf>
    <xf numFmtId="164" fontId="16" fillId="0" borderId="1" xfId="0" applyFont="true" applyBorder="true" applyAlignment="true" applyProtection="true">
      <alignment horizontal="general" vertical="top" textRotation="0" wrapText="true" indent="0" shrinkToFit="false"/>
      <protection locked="true" hidden="false"/>
    </xf>
    <xf numFmtId="166" fontId="12" fillId="0" borderId="1" xfId="0" applyFont="true" applyBorder="true" applyAlignment="true" applyProtection="true">
      <alignment horizontal="general" vertical="bottom" textRotation="0" wrapText="false" indent="0" shrinkToFit="false"/>
      <protection locked="true" hidden="false"/>
    </xf>
    <xf numFmtId="170" fontId="7" fillId="0" borderId="1" xfId="0" applyFont="true" applyBorder="true" applyAlignment="true" applyProtection="true">
      <alignment horizontal="general" vertical="bottom" textRotation="0" wrapText="false" indent="0" shrinkToFit="false"/>
      <protection locked="true" hidden="false"/>
    </xf>
    <xf numFmtId="171" fontId="7" fillId="0" borderId="1"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general" vertical="bottom" textRotation="0" wrapText="true" indent="0" shrinkToFit="false"/>
      <protection locked="true" hidden="false"/>
    </xf>
    <xf numFmtId="172" fontId="7" fillId="0" borderId="1" xfId="0" applyFont="true" applyBorder="true" applyAlignment="true" applyProtection="true">
      <alignment horizontal="general" vertical="bottom" textRotation="0" wrapText="false" indent="0" shrinkToFit="false"/>
      <protection locked="true" hidden="false"/>
    </xf>
    <xf numFmtId="164" fontId="8" fillId="3" borderId="1" xfId="0" applyFont="true" applyBorder="true" applyAlignment="true" applyProtection="true">
      <alignment horizontal="general" vertical="top" textRotation="0" wrapText="true" indent="0" shrinkToFit="false"/>
      <protection locked="true" hidden="false"/>
    </xf>
    <xf numFmtId="168" fontId="9" fillId="0" borderId="1" xfId="0" applyFont="true" applyBorder="true" applyAlignment="true" applyProtection="true">
      <alignment horizontal="general" vertical="bottom" textRotation="0" wrapText="false" indent="0" shrinkToFit="false"/>
      <protection locked="true" hidden="false"/>
    </xf>
    <xf numFmtId="173" fontId="8" fillId="3" borderId="1" xfId="0" applyFont="true" applyBorder="true" applyAlignment="true" applyProtection="true">
      <alignment horizontal="general" vertical="bottom" textRotation="0" wrapText="false" indent="0" shrinkToFit="false"/>
      <protection locked="true" hidden="false"/>
    </xf>
    <xf numFmtId="174" fontId="8" fillId="0" borderId="1" xfId="0" applyFont="true" applyBorder="true" applyAlignment="true" applyProtection="true">
      <alignment horizontal="general" vertical="bottom" textRotation="0" wrapText="false" indent="0" shrinkToFit="false"/>
      <protection locked="true" hidden="false"/>
    </xf>
    <xf numFmtId="168" fontId="8" fillId="0" borderId="1" xfId="0" applyFont="true" applyBorder="true" applyAlignment="true" applyProtection="true">
      <alignment horizontal="general" vertical="bottom" textRotation="0" wrapText="false" indent="0" shrinkToFit="false"/>
      <protection locked="true" hidden="false"/>
    </xf>
    <xf numFmtId="165" fontId="8" fillId="0" borderId="1" xfId="0" applyFont="true" applyBorder="tru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FF2CC"/>
      <rgbColor rgb="FFEDF5F0"/>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1C3828"/>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hyperlink" Target="https://invite.airdna.co/HostCamp" TargetMode="External"/>
</Relationships>
</file>

<file path=xl/worksheets/_rels/sheet4.xml.rels><?xml version="1.0" encoding="UTF-8"?>
<Relationships xmlns="http://schemas.openxmlformats.org/package/2006/relationships"><Relationship Id="rId1" Type="http://schemas.openxmlformats.org/officeDocument/2006/relationships/hyperlink" Target="https://invite.airdna.co/HostCamp"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70"/>
    <col collapsed="false" customWidth="true" hidden="false" outlineLevel="0" max="2" min="2" style="1" width="22"/>
    <col collapsed="false" customWidth="true" hidden="false" outlineLevel="0" max="4" min="3" style="1" width="18"/>
  </cols>
  <sheetData>
    <row r="1" customFormat="false" ht="25.5" hidden="false" customHeight="true" outlineLevel="0" collapsed="false">
      <c r="A1" s="2" t="s">
        <v>0</v>
      </c>
      <c r="B1" s="3"/>
      <c r="C1" s="3"/>
      <c r="D1" s="3"/>
    </row>
    <row r="2" customFormat="false" ht="15" hidden="false" customHeight="true" outlineLevel="0" collapsed="false">
      <c r="A2" s="4" t="s">
        <v>1</v>
      </c>
    </row>
    <row r="4" customFormat="false" ht="15" hidden="false" customHeight="true" outlineLevel="0" collapsed="false">
      <c r="A4" s="5" t="s">
        <v>2</v>
      </c>
    </row>
    <row r="5" customFormat="false" ht="48" hidden="false" customHeight="true" outlineLevel="0" collapsed="false">
      <c r="A5" s="6" t="s">
        <v>3</v>
      </c>
      <c r="B5" s="6"/>
      <c r="C5" s="6"/>
      <c r="D5" s="6"/>
    </row>
    <row r="7" customFormat="false" ht="15" hidden="false" customHeight="true" outlineLevel="0" collapsed="false">
      <c r="A7" s="5" t="s">
        <v>4</v>
      </c>
    </row>
    <row r="8" customFormat="false" ht="30" hidden="false" customHeight="true" outlineLevel="0" collapsed="false">
      <c r="A8" s="6" t="s">
        <v>5</v>
      </c>
      <c r="B8" s="6"/>
      <c r="C8" s="6"/>
      <c r="D8" s="6"/>
    </row>
    <row r="9" customFormat="false" ht="30" hidden="false" customHeight="true" outlineLevel="0" collapsed="false">
      <c r="A9" s="6" t="s">
        <v>6</v>
      </c>
      <c r="B9" s="6"/>
      <c r="C9" s="6"/>
      <c r="D9" s="6"/>
    </row>
    <row r="10" customFormat="false" ht="30" hidden="false" customHeight="true" outlineLevel="0" collapsed="false">
      <c r="A10" s="6" t="s">
        <v>7</v>
      </c>
      <c r="B10" s="6"/>
      <c r="C10" s="6"/>
      <c r="D10" s="6"/>
    </row>
    <row r="11" customFormat="false" ht="30" hidden="false" customHeight="true" outlineLevel="0" collapsed="false">
      <c r="A11" s="6" t="s">
        <v>8</v>
      </c>
      <c r="B11" s="6"/>
      <c r="C11" s="6"/>
      <c r="D11" s="6"/>
    </row>
    <row r="12" customFormat="false" ht="30" hidden="false" customHeight="true" outlineLevel="0" collapsed="false">
      <c r="A12" s="6" t="s">
        <v>9</v>
      </c>
      <c r="B12" s="6"/>
      <c r="C12" s="6"/>
      <c r="D12" s="6"/>
    </row>
    <row r="14" customFormat="false" ht="15" hidden="false" customHeight="true" outlineLevel="0" collapsed="false">
      <c r="A14" s="5" t="s">
        <v>10</v>
      </c>
    </row>
    <row r="15" customFormat="false" ht="15" hidden="false" customHeight="true" outlineLevel="0" collapsed="false">
      <c r="A15" s="7" t="s">
        <v>11</v>
      </c>
    </row>
    <row r="16" customFormat="false" ht="15" hidden="false" customHeight="true" outlineLevel="0" collapsed="false">
      <c r="A16" s="8" t="s">
        <v>12</v>
      </c>
    </row>
    <row r="17" customFormat="false" ht="15" hidden="false" customHeight="true" outlineLevel="0" collapsed="false">
      <c r="A17" s="9" t="s">
        <v>13</v>
      </c>
    </row>
    <row r="19" customFormat="false" ht="15" hidden="false" customHeight="true" outlineLevel="0" collapsed="false">
      <c r="A19" s="5" t="s">
        <v>14</v>
      </c>
    </row>
    <row r="20" customFormat="false" ht="15" hidden="false" customHeight="true" outlineLevel="0" collapsed="false">
      <c r="A20" s="10" t="s">
        <v>15</v>
      </c>
      <c r="B20" s="10" t="s">
        <v>16</v>
      </c>
    </row>
    <row r="21" customFormat="false" ht="15" hidden="false" customHeight="true" outlineLevel="0" collapsed="false">
      <c r="A21" s="11" t="s">
        <v>17</v>
      </c>
      <c r="B21" s="12" t="n">
        <f aca="false">'Benchmarks and Sources'!B7</f>
        <v>48144</v>
      </c>
    </row>
    <row r="22" customFormat="false" ht="15" hidden="false" customHeight="true" outlineLevel="0" collapsed="false">
      <c r="A22" s="11" t="s">
        <v>18</v>
      </c>
      <c r="B22" s="12" t="n">
        <f aca="false">'Benchmarks and Sources'!C7</f>
        <v>192576</v>
      </c>
    </row>
    <row r="23" customFormat="false" ht="15" hidden="false" customHeight="true" outlineLevel="0" collapsed="false">
      <c r="A23" s="11" t="s">
        <v>19</v>
      </c>
      <c r="B23" s="13" t="n">
        <f aca="false">'Benchmarks and Sources'!F7</f>
        <v>0.25</v>
      </c>
    </row>
    <row r="24" customFormat="false" ht="15" hidden="false" customHeight="true" outlineLevel="0" collapsed="false">
      <c r="A24" s="11" t="s">
        <v>20</v>
      </c>
      <c r="B24" s="12" t="n">
        <f aca="false">'Benchmarks and Sources'!H7</f>
        <v>320.96</v>
      </c>
    </row>
    <row r="25" customFormat="false" ht="15" hidden="false" customHeight="true" outlineLevel="0" collapsed="false">
      <c r="A25" s="11" t="s">
        <v>21</v>
      </c>
      <c r="B25" s="14" t="n">
        <f aca="false">'Benchmarks and Sources'!J7</f>
        <v>4</v>
      </c>
    </row>
    <row r="27" customFormat="false" ht="15" hidden="false" customHeight="true" outlineLevel="0" collapsed="false">
      <c r="A27" s="5" t="s">
        <v>22</v>
      </c>
    </row>
    <row r="28" customFormat="false" ht="31.5" hidden="false" customHeight="true" outlineLevel="0" collapsed="false">
      <c r="A28" s="15" t="s">
        <v>23</v>
      </c>
      <c r="B28" s="15"/>
      <c r="C28" s="15"/>
      <c r="D28" s="15"/>
    </row>
    <row r="29" customFormat="false" ht="31.5" hidden="false" customHeight="true" outlineLevel="0" collapsed="false">
      <c r="A29" s="15" t="s">
        <v>24</v>
      </c>
      <c r="B29" s="15"/>
      <c r="C29" s="15"/>
      <c r="D29" s="15"/>
    </row>
    <row r="30" customFormat="false" ht="31.5" hidden="false" customHeight="true" outlineLevel="0" collapsed="false">
      <c r="A30" s="15" t="s">
        <v>25</v>
      </c>
      <c r="B30" s="15"/>
      <c r="C30" s="15"/>
      <c r="D30" s="15"/>
    </row>
    <row r="31" customFormat="false" ht="31.5" hidden="false" customHeight="true" outlineLevel="0" collapsed="false">
      <c r="A31" s="15" t="s">
        <v>26</v>
      </c>
      <c r="B31" s="15"/>
      <c r="C31" s="15"/>
      <c r="D31" s="15"/>
    </row>
    <row r="32" customFormat="false" ht="19.5" hidden="false" customHeight="true" outlineLevel="0" collapsed="false">
      <c r="A32" s="15" t="s">
        <v>27</v>
      </c>
      <c r="B32" s="15"/>
      <c r="C32" s="15"/>
      <c r="D32" s="15"/>
    </row>
  </sheetData>
  <mergeCells count="11">
    <mergeCell ref="A5:D5"/>
    <mergeCell ref="A8:D8"/>
    <mergeCell ref="A9:D9"/>
    <mergeCell ref="A10:D10"/>
    <mergeCell ref="A11:D11"/>
    <mergeCell ref="A12:D12"/>
    <mergeCell ref="A28:D28"/>
    <mergeCell ref="A29:D29"/>
    <mergeCell ref="A30:D30"/>
    <mergeCell ref="A31:D31"/>
    <mergeCell ref="A32:D3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6"/>
    <col collapsed="false" customWidth="true" hidden="false" outlineLevel="0" max="2" min="2" style="1" width="22"/>
    <col collapsed="false" customWidth="true" hidden="false" outlineLevel="0" max="3" min="3" style="1" width="12"/>
    <col collapsed="false" customWidth="true" hidden="false" outlineLevel="0" max="4" min="4" style="1" width="18"/>
    <col collapsed="false" customWidth="true" hidden="false" outlineLevel="0" max="5" min="5" style="1" width="34"/>
    <col collapsed="false" customWidth="true" hidden="false" outlineLevel="0" max="6" min="6" style="1" width="56"/>
  </cols>
  <sheetData>
    <row r="1" customFormat="false" ht="25.5" hidden="false" customHeight="true" outlineLevel="0" collapsed="false">
      <c r="A1" s="2" t="s">
        <v>28</v>
      </c>
      <c r="B1" s="3"/>
      <c r="C1" s="3"/>
      <c r="D1" s="3"/>
      <c r="E1" s="3"/>
      <c r="F1" s="3"/>
    </row>
    <row r="2" customFormat="false" ht="15" hidden="false" customHeight="true" outlineLevel="0" collapsed="false">
      <c r="A2" s="4" t="s">
        <v>29</v>
      </c>
    </row>
    <row r="4" customFormat="false" ht="15" hidden="false" customHeight="true" outlineLevel="0" collapsed="false">
      <c r="A4" s="16" t="s">
        <v>30</v>
      </c>
      <c r="B4" s="17"/>
      <c r="C4" s="18" t="s">
        <v>31</v>
      </c>
    </row>
    <row r="5" customFormat="false" ht="63.75" hidden="false" customHeight="true" outlineLevel="0" collapsed="false">
      <c r="A5" s="16" t="s">
        <v>32</v>
      </c>
      <c r="B5" s="19"/>
      <c r="C5" s="18" t="s">
        <v>33</v>
      </c>
      <c r="D5" s="20" t="str">
        <f aca="false">IF(AND(COUNTIF(C9:C28,"CAD")&gt;0,N(B5)=0),"Enter the CAD to USD rate in B5","")</f>
        <v/>
      </c>
    </row>
    <row r="7" customFormat="false" ht="23.25" hidden="false" customHeight="true" outlineLevel="0" collapsed="false">
      <c r="A7" s="10" t="s">
        <v>34</v>
      </c>
      <c r="B7" s="10" t="s">
        <v>35</v>
      </c>
      <c r="C7" s="10" t="s">
        <v>36</v>
      </c>
      <c r="D7" s="10" t="s">
        <v>37</v>
      </c>
      <c r="E7" s="10" t="s">
        <v>38</v>
      </c>
      <c r="F7" s="10" t="s">
        <v>39</v>
      </c>
    </row>
    <row r="8" customFormat="false" ht="15" hidden="false" customHeight="true" outlineLevel="0" collapsed="false">
      <c r="A8" s="21" t="s">
        <v>40</v>
      </c>
      <c r="B8" s="21"/>
      <c r="C8" s="21"/>
      <c r="D8" s="21"/>
      <c r="E8" s="21"/>
      <c r="F8" s="21"/>
    </row>
    <row r="9" customFormat="false" ht="21.75" hidden="false" customHeight="true" outlineLevel="0" collapsed="false">
      <c r="A9" s="11" t="s">
        <v>41</v>
      </c>
      <c r="B9" s="22"/>
      <c r="C9" s="7" t="s">
        <v>42</v>
      </c>
      <c r="D9" s="23" t="n">
        <f aca="false">IF(C9="CAD",N(B9)*N($B$5),N(B9))</f>
        <v>0</v>
      </c>
      <c r="E9" s="18" t="s">
        <v>43</v>
      </c>
      <c r="F9" s="18" t="s">
        <v>44</v>
      </c>
    </row>
    <row r="10" customFormat="false" ht="15" hidden="false" customHeight="true" outlineLevel="0" collapsed="false">
      <c r="A10" s="11" t="s">
        <v>45</v>
      </c>
      <c r="B10" s="22"/>
      <c r="C10" s="7" t="s">
        <v>42</v>
      </c>
      <c r="D10" s="23" t="n">
        <f aca="false">IF(C10="CAD",N(B10)*N($B$5),N(B10))</f>
        <v>0</v>
      </c>
      <c r="E10" s="18" t="s">
        <v>46</v>
      </c>
      <c r="F10" s="18" t="s">
        <v>47</v>
      </c>
    </row>
    <row r="11" customFormat="false" ht="15" hidden="false" customHeight="true" outlineLevel="0" collapsed="false">
      <c r="A11" s="21" t="s">
        <v>48</v>
      </c>
      <c r="B11" s="21"/>
      <c r="C11" s="21"/>
      <c r="D11" s="21"/>
      <c r="E11" s="21"/>
      <c r="F11" s="21"/>
    </row>
    <row r="12" customFormat="false" ht="15" hidden="false" customHeight="true" outlineLevel="0" collapsed="false">
      <c r="A12" s="11" t="s">
        <v>49</v>
      </c>
      <c r="B12" s="22"/>
      <c r="C12" s="7" t="s">
        <v>42</v>
      </c>
      <c r="D12" s="23" t="n">
        <f aca="false">IF(C12="CAD",N(B12)*N($B$5),N(B12))</f>
        <v>0</v>
      </c>
      <c r="E12" s="18" t="s">
        <v>46</v>
      </c>
      <c r="F12" s="18" t="s">
        <v>50</v>
      </c>
    </row>
    <row r="13" customFormat="false" ht="15" hidden="false" customHeight="true" outlineLevel="0" collapsed="false">
      <c r="A13" s="11" t="s">
        <v>51</v>
      </c>
      <c r="B13" s="22"/>
      <c r="C13" s="7" t="s">
        <v>42</v>
      </c>
      <c r="D13" s="23" t="n">
        <f aca="false">IF(C13="CAD",N(B13)*N($B$5),N(B13))</f>
        <v>0</v>
      </c>
      <c r="E13" s="18" t="s">
        <v>46</v>
      </c>
      <c r="F13" s="18" t="s">
        <v>52</v>
      </c>
    </row>
    <row r="14" customFormat="false" ht="15" hidden="false" customHeight="true" outlineLevel="0" collapsed="false">
      <c r="A14" s="11" t="s">
        <v>53</v>
      </c>
      <c r="B14" s="22"/>
      <c r="C14" s="7" t="s">
        <v>42</v>
      </c>
      <c r="D14" s="23" t="n">
        <f aca="false">IF(C14="CAD",N(B14)*N($B$5),N(B14))</f>
        <v>0</v>
      </c>
      <c r="E14" s="18" t="s">
        <v>46</v>
      </c>
      <c r="F14" s="18" t="s">
        <v>54</v>
      </c>
    </row>
    <row r="15" customFormat="false" ht="15" hidden="false" customHeight="true" outlineLevel="0" collapsed="false">
      <c r="A15" s="21" t="s">
        <v>55</v>
      </c>
      <c r="B15" s="21"/>
      <c r="C15" s="21"/>
      <c r="D15" s="21"/>
      <c r="E15" s="21"/>
      <c r="F15" s="21"/>
    </row>
    <row r="16" customFormat="false" ht="15" hidden="false" customHeight="true" outlineLevel="0" collapsed="false">
      <c r="A16" s="11" t="s">
        <v>56</v>
      </c>
      <c r="B16" s="22"/>
      <c r="C16" s="7" t="s">
        <v>42</v>
      </c>
      <c r="D16" s="23" t="n">
        <f aca="false">IF(C16="CAD",N(B16)*N($B$5),N(B16))</f>
        <v>0</v>
      </c>
      <c r="E16" s="18" t="s">
        <v>46</v>
      </c>
      <c r="F16" s="18" t="s">
        <v>57</v>
      </c>
    </row>
    <row r="17" customFormat="false" ht="21.75" hidden="false" customHeight="true" outlineLevel="0" collapsed="false">
      <c r="A17" s="11" t="s">
        <v>58</v>
      </c>
      <c r="B17" s="22"/>
      <c r="C17" s="7" t="s">
        <v>42</v>
      </c>
      <c r="D17" s="23" t="n">
        <f aca="false">IF(C17="CAD",N(B17)*N($B$5),N(B17))</f>
        <v>0</v>
      </c>
      <c r="E17" s="18" t="s">
        <v>46</v>
      </c>
      <c r="F17" s="18" t="s">
        <v>59</v>
      </c>
    </row>
    <row r="18" customFormat="false" ht="15" hidden="false" customHeight="true" outlineLevel="0" collapsed="false">
      <c r="A18" s="11" t="s">
        <v>60</v>
      </c>
      <c r="B18" s="22"/>
      <c r="C18" s="7" t="s">
        <v>42</v>
      </c>
      <c r="D18" s="23" t="n">
        <f aca="false">IF(C18="CAD",N(B18)*N($B$5),N(B18))</f>
        <v>0</v>
      </c>
      <c r="E18" s="18" t="s">
        <v>46</v>
      </c>
      <c r="F18" s="18" t="s">
        <v>61</v>
      </c>
    </row>
    <row r="19" customFormat="false" ht="15" hidden="false" customHeight="true" outlineLevel="0" collapsed="false">
      <c r="A19" s="11" t="s">
        <v>62</v>
      </c>
      <c r="B19" s="22"/>
      <c r="C19" s="7" t="s">
        <v>42</v>
      </c>
      <c r="D19" s="23" t="n">
        <f aca="false">IF(C19="CAD",N(B19)*N($B$5),N(B19))</f>
        <v>0</v>
      </c>
      <c r="E19" s="18" t="s">
        <v>46</v>
      </c>
      <c r="F19" s="18"/>
    </row>
    <row r="20" customFormat="false" ht="15" hidden="false" customHeight="true" outlineLevel="0" collapsed="false">
      <c r="A20" s="11" t="s">
        <v>63</v>
      </c>
      <c r="B20" s="22"/>
      <c r="C20" s="7" t="s">
        <v>42</v>
      </c>
      <c r="D20" s="23" t="n">
        <f aca="false">IF(C20="CAD",N(B20)*N($B$5),N(B20))</f>
        <v>0</v>
      </c>
      <c r="E20" s="18" t="s">
        <v>46</v>
      </c>
      <c r="F20" s="18" t="s">
        <v>64</v>
      </c>
    </row>
    <row r="21" customFormat="false" ht="15" hidden="false" customHeight="true" outlineLevel="0" collapsed="false">
      <c r="A21" s="21" t="s">
        <v>65</v>
      </c>
      <c r="B21" s="21"/>
      <c r="C21" s="21"/>
      <c r="D21" s="21"/>
      <c r="E21" s="21"/>
      <c r="F21" s="21"/>
    </row>
    <row r="22" customFormat="false" ht="15" hidden="false" customHeight="true" outlineLevel="0" collapsed="false">
      <c r="A22" s="11" t="s">
        <v>66</v>
      </c>
      <c r="B22" s="22"/>
      <c r="C22" s="7" t="s">
        <v>42</v>
      </c>
      <c r="D22" s="23" t="n">
        <f aca="false">IF(C22="CAD",N(B22)*N($B$5),N(B22))</f>
        <v>0</v>
      </c>
      <c r="E22" s="18" t="s">
        <v>46</v>
      </c>
      <c r="F22" s="18" t="s">
        <v>67</v>
      </c>
    </row>
    <row r="23" customFormat="false" ht="15" hidden="false" customHeight="true" outlineLevel="0" collapsed="false">
      <c r="A23" s="11" t="s">
        <v>68</v>
      </c>
      <c r="B23" s="22"/>
      <c r="C23" s="7" t="s">
        <v>42</v>
      </c>
      <c r="D23" s="23" t="n">
        <f aca="false">IF(C23="CAD",N(B23)*N($B$5),N(B23))</f>
        <v>0</v>
      </c>
      <c r="E23" s="18" t="s">
        <v>46</v>
      </c>
      <c r="F23" s="18" t="s">
        <v>69</v>
      </c>
    </row>
    <row r="24" customFormat="false" ht="21.75" hidden="false" customHeight="true" outlineLevel="0" collapsed="false">
      <c r="A24" s="11" t="s">
        <v>70</v>
      </c>
      <c r="B24" s="22"/>
      <c r="C24" s="7" t="s">
        <v>42</v>
      </c>
      <c r="D24" s="23" t="n">
        <f aca="false">IF(C24="CAD",N(B24)*N($B$5),N(B24))</f>
        <v>0</v>
      </c>
      <c r="E24" s="18" t="s">
        <v>46</v>
      </c>
      <c r="F24" s="18" t="s">
        <v>71</v>
      </c>
    </row>
    <row r="25" customFormat="false" ht="15" hidden="false" customHeight="true" outlineLevel="0" collapsed="false">
      <c r="A25" s="21" t="s">
        <v>72</v>
      </c>
      <c r="B25" s="21"/>
      <c r="C25" s="21"/>
      <c r="D25" s="21"/>
      <c r="E25" s="21"/>
      <c r="F25" s="21"/>
    </row>
    <row r="26" customFormat="false" ht="15" hidden="false" customHeight="true" outlineLevel="0" collapsed="false">
      <c r="A26" s="11" t="s">
        <v>73</v>
      </c>
      <c r="B26" s="18" t="s">
        <v>74</v>
      </c>
      <c r="C26" s="18" t="s">
        <v>42</v>
      </c>
      <c r="D26" s="12" t="n">
        <f aca="false">'County Fees'!E20</f>
        <v>0</v>
      </c>
      <c r="E26" s="18" t="s">
        <v>75</v>
      </c>
      <c r="F26" s="18" t="s">
        <v>76</v>
      </c>
    </row>
    <row r="27" customFormat="false" ht="15" hidden="false" customHeight="true" outlineLevel="0" collapsed="false">
      <c r="A27" s="11" t="s">
        <v>77</v>
      </c>
      <c r="B27" s="22"/>
      <c r="C27" s="7" t="s">
        <v>42</v>
      </c>
      <c r="D27" s="23" t="n">
        <f aca="false">IF(C27="CAD",N(B27)*N($B$5),N(B27))</f>
        <v>0</v>
      </c>
      <c r="E27" s="18" t="s">
        <v>78</v>
      </c>
      <c r="F27" s="18" t="s">
        <v>79</v>
      </c>
    </row>
    <row r="29" customFormat="false" ht="15" hidden="false" customHeight="true" outlineLevel="0" collapsed="false">
      <c r="A29" s="21" t="s">
        <v>80</v>
      </c>
      <c r="B29" s="21"/>
      <c r="C29" s="21"/>
      <c r="D29" s="21"/>
      <c r="E29" s="21"/>
      <c r="F29" s="21"/>
    </row>
    <row r="30" customFormat="false" ht="15" hidden="false" customHeight="true" outlineLevel="0" collapsed="false">
      <c r="A30" s="11" t="s">
        <v>17</v>
      </c>
      <c r="D30" s="23" t="n">
        <f aca="false">SUM(D9:D10)</f>
        <v>0</v>
      </c>
    </row>
    <row r="31" customFormat="false" ht="15" hidden="false" customHeight="true" outlineLevel="0" collapsed="false">
      <c r="A31" s="11" t="s">
        <v>81</v>
      </c>
      <c r="D31" s="23" t="n">
        <f aca="false">SUM(D12:D14)</f>
        <v>0</v>
      </c>
    </row>
    <row r="32" customFormat="false" ht="15" hidden="false" customHeight="true" outlineLevel="0" collapsed="false">
      <c r="A32" s="11" t="s">
        <v>82</v>
      </c>
      <c r="D32" s="23" t="n">
        <f aca="false">SUM(D16:D20)</f>
        <v>0</v>
      </c>
    </row>
    <row r="33" customFormat="false" ht="15" hidden="false" customHeight="true" outlineLevel="0" collapsed="false">
      <c r="A33" s="11" t="s">
        <v>83</v>
      </c>
      <c r="D33" s="23" t="n">
        <f aca="false">SUM(D22:D24)</f>
        <v>0</v>
      </c>
    </row>
    <row r="34" customFormat="false" ht="15" hidden="false" customHeight="true" outlineLevel="0" collapsed="false">
      <c r="A34" s="11" t="s">
        <v>84</v>
      </c>
      <c r="D34" s="23" t="n">
        <f aca="false">SUM(D26:D27)</f>
        <v>0</v>
      </c>
    </row>
    <row r="35" customFormat="false" ht="15" hidden="false" customHeight="true" outlineLevel="0" collapsed="false">
      <c r="A35" s="16" t="s">
        <v>85</v>
      </c>
      <c r="D35" s="24" t="n">
        <f aca="false">SUM(D30:D34)</f>
        <v>0</v>
      </c>
    </row>
    <row r="36" customFormat="false" ht="21.75" hidden="false" customHeight="true" outlineLevel="0" collapsed="false">
      <c r="A36" s="11" t="s">
        <v>86</v>
      </c>
      <c r="B36" s="25"/>
      <c r="F36" s="18" t="s">
        <v>87</v>
      </c>
    </row>
    <row r="37" customFormat="false" ht="15" hidden="false" customHeight="true" outlineLevel="0" collapsed="false">
      <c r="A37" s="11" t="s">
        <v>88</v>
      </c>
      <c r="D37" s="23" t="n">
        <f aca="false">D35*N(B36)</f>
        <v>0</v>
      </c>
    </row>
    <row r="38" customFormat="false" ht="15" hidden="false" customHeight="true" outlineLevel="0" collapsed="false">
      <c r="A38" s="16" t="s">
        <v>89</v>
      </c>
      <c r="D38" s="24" t="n">
        <f aca="false">D35+D37</f>
        <v>0</v>
      </c>
    </row>
    <row r="40" customFormat="false" ht="15" hidden="false" customHeight="true" outlineLevel="0" collapsed="false">
      <c r="A40" s="21" t="s">
        <v>90</v>
      </c>
      <c r="B40" s="21"/>
      <c r="C40" s="21"/>
      <c r="D40" s="21"/>
      <c r="E40" s="21"/>
      <c r="F40" s="21"/>
    </row>
    <row r="41" customFormat="false" ht="15" hidden="false" customHeight="true" outlineLevel="0" collapsed="false">
      <c r="A41" s="11" t="s">
        <v>19</v>
      </c>
      <c r="D41" s="26" t="str">
        <f aca="false">IF(D38&gt;0,D30/D38,"")</f>
        <v/>
      </c>
    </row>
    <row r="42" customFormat="false" ht="15" hidden="false" customHeight="true" outlineLevel="0" collapsed="false">
      <c r="A42" s="11" t="s">
        <v>20</v>
      </c>
      <c r="D42" s="23" t="str">
        <f aca="false">IF(AND(D38&gt;0,N($B$4)&gt;0),D38/$B$4,"")</f>
        <v/>
      </c>
    </row>
    <row r="43" customFormat="false" ht="15" hidden="false" customHeight="true" outlineLevel="0" collapsed="false">
      <c r="A43" s="11" t="s">
        <v>91</v>
      </c>
      <c r="D43" s="23" t="str">
        <f aca="false">IF(AND(D30&gt;0,N($B$4)&gt;0),D30/$B$4,"")</f>
        <v/>
      </c>
    </row>
    <row r="44" customFormat="false" ht="15" hidden="false" customHeight="true" outlineLevel="0" collapsed="false">
      <c r="A44" s="11" t="s">
        <v>21</v>
      </c>
      <c r="D44" s="27" t="str">
        <f aca="false">IF(D30&gt;0,D38/D30,"")</f>
        <v/>
      </c>
    </row>
    <row r="45" customFormat="false" ht="15" hidden="false" customHeight="true" outlineLevel="0" collapsed="false">
      <c r="A45" s="11" t="s">
        <v>92</v>
      </c>
      <c r="D45" s="26" t="str">
        <f aca="false">IF(D38&gt;0,D31/D38,"")</f>
        <v/>
      </c>
    </row>
    <row r="46" customFormat="false" ht="15" hidden="false" customHeight="true" outlineLevel="0" collapsed="false">
      <c r="A46" s="11" t="s">
        <v>93</v>
      </c>
      <c r="D46" s="26" t="str">
        <f aca="false">IF(D38&gt;0,D32/D38,"")</f>
        <v/>
      </c>
    </row>
    <row r="47" customFormat="false" ht="15" hidden="false" customHeight="true" outlineLevel="0" collapsed="false">
      <c r="A47" s="11" t="s">
        <v>94</v>
      </c>
      <c r="D47" s="26" t="str">
        <f aca="false">IF(D38&gt;0,D33/D38,"")</f>
        <v/>
      </c>
    </row>
    <row r="48" customFormat="false" ht="15" hidden="false" customHeight="true" outlineLevel="0" collapsed="false">
      <c r="A48" s="11" t="s">
        <v>95</v>
      </c>
      <c r="D48" s="26" t="str">
        <f aca="false">IF(D38&gt;0,D34/D38,"")</f>
        <v/>
      </c>
    </row>
    <row r="50" customFormat="false" ht="15" hidden="false" customHeight="true" outlineLevel="0" collapsed="false">
      <c r="A50" s="18" t="s">
        <v>96</v>
      </c>
      <c r="B50" s="18"/>
      <c r="C50" s="18"/>
      <c r="D50" s="18"/>
      <c r="E50" s="18"/>
      <c r="F50" s="18"/>
    </row>
  </sheetData>
  <mergeCells count="1">
    <mergeCell ref="A50:F50"/>
  </mergeCells>
  <dataValidations count="3">
    <dataValidation allowBlank="false" errorStyle="stop" operator="between" showDropDown="false" showErrorMessage="false" showInputMessage="false" sqref="C9:C10 C12:C14 C16:C20 C22:C24 C27" type="list">
      <formula1>"USD,CAD"</formula1>
      <formula2>0</formula2>
    </dataValidation>
    <dataValidation allowBlank="true" error="Type a number, like 48144, with no letters. Leave the cell blank if you do not have it yet." errorStyle="stop" errorTitle="Numbers only" operator="greaterThanOrEqual" showDropDown="false" showErrorMessage="true" showInputMessage="false" sqref="B4:B5 B9:B10 B12:B14 B16:B20 B22:B24 B27" type="decimal">
      <formula1>0</formula1>
      <formula2>0</formula2>
    </dataValidation>
    <dataValidation allowBlank="true" error="Type a percent between 0% and 100%, like 10%." errorStyle="stop" errorTitle="Type a percent" operator="between" showDropDown="false" showErrorMessage="true" showInputMessage="false" sqref="B36"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8"/>
    <col collapsed="false" customWidth="true" hidden="false" outlineLevel="0" max="2" min="2" style="1" width="22"/>
    <col collapsed="false" customWidth="true" hidden="false" outlineLevel="0" max="3" min="3" style="1" width="70"/>
    <col collapsed="false" customWidth="true" hidden="false" outlineLevel="0" max="4" min="4" style="1" width="10"/>
  </cols>
  <sheetData>
    <row r="1" customFormat="false" ht="25.5" hidden="false" customHeight="true" outlineLevel="0" collapsed="false">
      <c r="A1" s="2" t="s">
        <v>97</v>
      </c>
      <c r="B1" s="3"/>
      <c r="C1" s="3"/>
      <c r="D1" s="3"/>
    </row>
    <row r="2" customFormat="false" ht="15" hidden="false" customHeight="true" outlineLevel="0" collapsed="false">
      <c r="A2" s="4" t="s">
        <v>98</v>
      </c>
    </row>
    <row r="4" customFormat="false" ht="15" hidden="false" customHeight="true" outlineLevel="0" collapsed="false">
      <c r="A4" s="16" t="s">
        <v>99</v>
      </c>
      <c r="B4" s="22"/>
      <c r="C4" s="28" t="s">
        <v>100</v>
      </c>
    </row>
    <row r="5" customFormat="false" ht="21.75" hidden="false" customHeight="true" outlineLevel="0" collapsed="false">
      <c r="A5" s="16" t="s">
        <v>101</v>
      </c>
      <c r="B5" s="25"/>
      <c r="C5" s="18" t="s">
        <v>102</v>
      </c>
    </row>
    <row r="7" customFormat="false" ht="15" hidden="false" customHeight="true" outlineLevel="0" collapsed="false">
      <c r="A7" s="21" t="s">
        <v>103</v>
      </c>
      <c r="B7" s="21"/>
      <c r="C7" s="21"/>
      <c r="D7" s="21"/>
    </row>
    <row r="8" customFormat="false" ht="15" hidden="false" customHeight="true" outlineLevel="0" collapsed="false">
      <c r="A8" s="11" t="s">
        <v>17</v>
      </c>
      <c r="B8" s="12" t="n">
        <f aca="false">'Cost Stack'!D30</f>
        <v>0</v>
      </c>
    </row>
    <row r="9" customFormat="false" ht="15" hidden="false" customHeight="true" outlineLevel="0" collapsed="false">
      <c r="A9" s="11" t="s">
        <v>104</v>
      </c>
      <c r="B9" s="12" t="n">
        <f aca="false">'Cost Stack'!D38</f>
        <v>0</v>
      </c>
    </row>
    <row r="11" customFormat="false" ht="15" hidden="false" customHeight="true" outlineLevel="0" collapsed="false">
      <c r="A11" s="21" t="s">
        <v>105</v>
      </c>
      <c r="B11" s="21"/>
      <c r="C11" s="21"/>
      <c r="D11" s="21"/>
    </row>
    <row r="12" customFormat="false" ht="15" hidden="false" customHeight="true" outlineLevel="0" collapsed="false">
      <c r="A12" s="11" t="s">
        <v>106</v>
      </c>
      <c r="B12" s="26" t="str">
        <f aca="false">IF(AND(N(B4)&gt;0,B8&gt;0),B4/B8,"")</f>
        <v/>
      </c>
      <c r="C12" s="18" t="s">
        <v>107</v>
      </c>
    </row>
    <row r="13" customFormat="false" ht="15" hidden="false" customHeight="true" outlineLevel="0" collapsed="false">
      <c r="A13" s="16" t="s">
        <v>108</v>
      </c>
      <c r="B13" s="29" t="str">
        <f aca="false">IF(AND(N(B4)&gt;0,B9&gt;0),B4/B9,"")</f>
        <v/>
      </c>
      <c r="C13" s="18" t="s">
        <v>109</v>
      </c>
    </row>
    <row r="14" customFormat="false" ht="15" hidden="false" customHeight="true" outlineLevel="0" collapsed="false">
      <c r="A14" s="11" t="s">
        <v>110</v>
      </c>
      <c r="B14" s="30" t="str">
        <f aca="false">IF(AND(ISNUMBER(B12),ISNUMBER(B13)),(B12-B13)*100,"")</f>
        <v/>
      </c>
    </row>
    <row r="15" customFormat="false" ht="15" hidden="false" customHeight="true" outlineLevel="0" collapsed="false">
      <c r="A15" s="11" t="s">
        <v>111</v>
      </c>
      <c r="B15" s="26" t="str">
        <f aca="false">IF(AND(N(B4)&gt;0,B9&gt;0,ISNUMBER(B5),B5&lt;&gt;""),B4*(1-B5)/B9,"")</f>
        <v/>
      </c>
      <c r="C15" s="18" t="s">
        <v>112</v>
      </c>
    </row>
    <row r="17" customFormat="false" ht="15" hidden="false" customHeight="true" outlineLevel="0" collapsed="false">
      <c r="A17" s="21" t="s">
        <v>113</v>
      </c>
      <c r="B17" s="21"/>
      <c r="C17" s="21"/>
      <c r="D17" s="21"/>
    </row>
    <row r="18" customFormat="false" ht="15" hidden="false" customHeight="true" outlineLevel="0" collapsed="false">
      <c r="A18" s="11" t="s">
        <v>114</v>
      </c>
      <c r="B18" s="13" t="n">
        <f aca="false">'Benchmarks and Sources'!B14</f>
        <v>0.137</v>
      </c>
      <c r="C18" s="18" t="s">
        <v>115</v>
      </c>
    </row>
    <row r="19" customFormat="false" ht="15" hidden="false" customHeight="true" outlineLevel="0" collapsed="false">
      <c r="A19" s="11" t="s">
        <v>116</v>
      </c>
      <c r="B19" s="31" t="str">
        <f aca="false">IF(ISNUMBER(B13),(B13-B18)*100,"")</f>
        <v/>
      </c>
    </row>
    <row r="20" customFormat="false" ht="15" hidden="false" customHeight="true" outlineLevel="0" collapsed="false">
      <c r="A20" s="11" t="s">
        <v>117</v>
      </c>
      <c r="B20" s="8" t="str">
        <f aca="false">IF(ISNUMBER(B13),IF(B13&gt;=B18,"At or above the benchmark","Below the benchmark"),"")</f>
        <v/>
      </c>
    </row>
    <row r="22" customFormat="false" ht="15" hidden="false" customHeight="true" outlineLevel="0" collapsed="false">
      <c r="A22" s="21" t="s">
        <v>118</v>
      </c>
      <c r="B22" s="21"/>
      <c r="C22" s="21"/>
      <c r="D22" s="21"/>
    </row>
    <row r="23" customFormat="false" ht="15" hidden="false" customHeight="true" outlineLevel="0" collapsed="false">
      <c r="A23" s="10" t="s">
        <v>119</v>
      </c>
      <c r="B23" s="10" t="s">
        <v>120</v>
      </c>
      <c r="C23" s="10" t="s">
        <v>121</v>
      </c>
    </row>
    <row r="24" customFormat="false" ht="15" hidden="false" customHeight="true" outlineLevel="0" collapsed="false">
      <c r="A24" s="32" t="str">
        <f aca="false">'Benchmarks and Sources'!A19</f>
        <v>Mighty Small Homes quote</v>
      </c>
      <c r="B24" s="12" t="n">
        <f aca="false">'Benchmarks and Sources'!B19</f>
        <v>48144</v>
      </c>
      <c r="C24" s="13" t="n">
        <f aca="false">'Benchmarks and Sources'!C19</f>
        <v>0.841226321036889</v>
      </c>
    </row>
    <row r="25" customFormat="false" ht="15" hidden="false" customHeight="true" outlineLevel="0" collapsed="false">
      <c r="A25" s="32" t="str">
        <f aca="false">'Benchmarks and Sources'!A20</f>
        <v>Mighty Small Homes finished estimate, built yourself</v>
      </c>
      <c r="B25" s="12" t="n">
        <f aca="false">'Benchmarks and Sources'!B20</f>
        <v>120360</v>
      </c>
      <c r="C25" s="13" t="n">
        <f aca="false">'Benchmarks and Sources'!C20</f>
        <v>0.336490528414756</v>
      </c>
    </row>
    <row r="26" customFormat="false" ht="15" hidden="false" customHeight="true" outlineLevel="0" collapsed="false">
      <c r="A26" s="32" t="str">
        <f aca="false">'Benchmarks and Sources'!A21</f>
        <v>Mighty Small Homes finished estimate, builder, low</v>
      </c>
      <c r="B26" s="12" t="n">
        <f aca="false">'Benchmarks and Sources'!B21</f>
        <v>192576</v>
      </c>
      <c r="C26" s="13" t="n">
        <f aca="false">'Benchmarks and Sources'!C21</f>
        <v>0.210306580259222</v>
      </c>
    </row>
    <row r="27" customFormat="false" ht="15" hidden="false" customHeight="true" outlineLevel="0" collapsed="false">
      <c r="A27" s="32" t="str">
        <f aca="false">'Benchmarks and Sources'!A22</f>
        <v>Mighty Small Homes finished estimate, builder, high</v>
      </c>
      <c r="B27" s="12" t="n">
        <f aca="false">'Benchmarks and Sources'!B22</f>
        <v>240720</v>
      </c>
      <c r="C27" s="13" t="n">
        <f aca="false">'Benchmarks and Sources'!C22</f>
        <v>0.168245264207378</v>
      </c>
    </row>
    <row r="28" customFormat="false" ht="15" hidden="false" customHeight="true" outlineLevel="0" collapsed="false">
      <c r="A28" s="32" t="str">
        <f aca="false">'Benchmarks and Sources'!A23</f>
        <v>Deltec Hideaway estimated total</v>
      </c>
      <c r="B28" s="12" t="n">
        <f aca="false">'Benchmarks and Sources'!B23</f>
        <v>278019</v>
      </c>
      <c r="C28" s="13" t="n">
        <f aca="false">'Benchmarks and Sources'!C23</f>
        <v>0.145673497135088</v>
      </c>
    </row>
    <row r="29" customFormat="false" ht="15" hidden="false" customHeight="true" outlineLevel="0" collapsed="false">
      <c r="A29" s="11" t="s">
        <v>122</v>
      </c>
      <c r="B29" s="12" t="n">
        <f aca="false">'Benchmarks and Sources'!B13</f>
        <v>40500</v>
      </c>
      <c r="C29" s="18" t="s">
        <v>123</v>
      </c>
    </row>
    <row r="31" customFormat="false" ht="15" hidden="false" customHeight="true" outlineLevel="0" collapsed="false">
      <c r="A31" s="18" t="s">
        <v>124</v>
      </c>
      <c r="B31" s="18"/>
      <c r="C31" s="18"/>
      <c r="D31" s="18"/>
    </row>
  </sheetData>
  <mergeCells count="1">
    <mergeCell ref="A31:D31"/>
  </mergeCells>
  <dataValidations count="2">
    <dataValidation allowBlank="true" error="Type a number, like 48144, with no letters. Leave the cell blank if you do not have it yet." errorStyle="stop" errorTitle="Numbers only" operator="greaterThanOrEqual" showDropDown="false" showErrorMessage="true" showInputMessage="false" sqref="B4" type="decimal">
      <formula1>0</formula1>
      <formula2>0</formula2>
    </dataValidation>
    <dataValidation allowBlank="true" error="Type a percent between 0% and 100%, like 10%." errorStyle="stop" errorTitle="Type a percent" operator="between" showDropDown="false" showErrorMessage="true" showInputMessage="false" sqref="B5" type="decimal">
      <formula1>0</formula1>
      <formula2>1</formula2>
    </dataValidation>
  </dataValidations>
  <hyperlinks>
    <hyperlink ref="C4" r:id="rId1" display="Use revenue for similar listings in your market. For example, look up your market with AirDNA (affiliate link). Example format: 40500"/>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0"/>
    <col collapsed="false" customWidth="true" hidden="false" outlineLevel="0" max="2" min="2" style="1" width="26"/>
    <col collapsed="false" customWidth="true" hidden="false" outlineLevel="0" max="3" min="3" style="1" width="66"/>
    <col collapsed="false" customWidth="true" hidden="false" outlineLevel="0" max="4" min="4" style="1" width="26"/>
  </cols>
  <sheetData>
    <row r="1" customFormat="false" ht="25.5" hidden="false" customHeight="true" outlineLevel="0" collapsed="false">
      <c r="A1" s="2" t="s">
        <v>125</v>
      </c>
      <c r="B1" s="3"/>
      <c r="C1" s="3"/>
      <c r="D1" s="3"/>
    </row>
    <row r="2" customFormat="false" ht="15" hidden="false" customHeight="true" outlineLevel="0" collapsed="false">
      <c r="A2" s="4" t="s">
        <v>126</v>
      </c>
    </row>
    <row r="4" customFormat="false" ht="15" hidden="false" customHeight="true" outlineLevel="0" collapsed="false">
      <c r="A4" s="16" t="s">
        <v>99</v>
      </c>
      <c r="B4" s="22"/>
      <c r="C4" s="28" t="s">
        <v>100</v>
      </c>
    </row>
    <row r="5" customFormat="false" ht="21.75" hidden="false" customHeight="true" outlineLevel="0" collapsed="false">
      <c r="A5" s="16" t="s">
        <v>127</v>
      </c>
      <c r="B5" s="25"/>
      <c r="C5" s="18" t="s">
        <v>128</v>
      </c>
    </row>
    <row r="7" customFormat="false" ht="15" hidden="false" customHeight="true" outlineLevel="0" collapsed="false">
      <c r="A7" s="21" t="s">
        <v>129</v>
      </c>
      <c r="B7" s="21"/>
      <c r="C7" s="21"/>
      <c r="D7" s="21"/>
    </row>
    <row r="8" customFormat="false" ht="15" hidden="false" customHeight="true" outlineLevel="0" collapsed="false">
      <c r="A8" s="16" t="s">
        <v>130</v>
      </c>
      <c r="B8" s="24" t="str">
        <f aca="false">IF(AND(N(B4)&gt;0,N(B5)&gt;0),B4/B5,"")</f>
        <v/>
      </c>
      <c r="C8" s="18" t="s">
        <v>131</v>
      </c>
    </row>
    <row r="9" customFormat="false" ht="15" hidden="false" customHeight="true" outlineLevel="0" collapsed="false">
      <c r="A9" s="11" t="s">
        <v>132</v>
      </c>
      <c r="B9" s="23" t="str">
        <f aca="false">IF(AND(ISNUMBER(B8),N('Cost Stack'!B4)&gt;0),B8/'Cost Stack'!B4,"")</f>
        <v/>
      </c>
      <c r="C9" s="18" t="s">
        <v>133</v>
      </c>
    </row>
    <row r="11" customFormat="false" ht="15" hidden="false" customHeight="true" outlineLevel="0" collapsed="false">
      <c r="A11" s="21" t="s">
        <v>134</v>
      </c>
      <c r="B11" s="21"/>
      <c r="C11" s="21"/>
      <c r="D11" s="21"/>
    </row>
    <row r="12" customFormat="false" ht="21.75" hidden="false" customHeight="true" outlineLevel="0" collapsed="false">
      <c r="A12" s="11" t="s">
        <v>135</v>
      </c>
      <c r="B12" s="13" t="n">
        <f aca="false">MIN('Benchmarks and Sources'!F6:G9)</f>
        <v>0.2</v>
      </c>
      <c r="C12" s="18" t="s">
        <v>136</v>
      </c>
    </row>
    <row r="13" customFormat="false" ht="15" hidden="false" customHeight="true" outlineLevel="0" collapsed="false">
      <c r="A13" s="11" t="s">
        <v>137</v>
      </c>
      <c r="B13" s="13" t="n">
        <f aca="false">MAX('Benchmarks and Sources'!F6:G9)</f>
        <v>0.423076923076923</v>
      </c>
      <c r="C13" s="18" t="s">
        <v>138</v>
      </c>
    </row>
    <row r="14" customFormat="false" ht="21.75" hidden="false" customHeight="true" outlineLevel="0" collapsed="false">
      <c r="A14" s="16" t="s">
        <v>139</v>
      </c>
      <c r="B14" s="24" t="str">
        <f aca="false">IF(ISNUMBER(B8),B8*B12,"")</f>
        <v/>
      </c>
      <c r="C14" s="18" t="s">
        <v>140</v>
      </c>
    </row>
    <row r="15" customFormat="false" ht="15" hidden="false" customHeight="true" outlineLevel="0" collapsed="false">
      <c r="A15" s="16" t="s">
        <v>141</v>
      </c>
      <c r="B15" s="24" t="str">
        <f aca="false">IF(ISNUMBER(B8),B8*B13,"")</f>
        <v/>
      </c>
    </row>
    <row r="17" customFormat="false" ht="15" hidden="false" customHeight="true" outlineLevel="0" collapsed="false">
      <c r="A17" s="21" t="s">
        <v>142</v>
      </c>
      <c r="B17" s="21"/>
      <c r="C17" s="21"/>
      <c r="D17" s="21"/>
    </row>
    <row r="18" customFormat="false" ht="15" hidden="false" customHeight="true" outlineLevel="0" collapsed="false">
      <c r="A18" s="11" t="s">
        <v>143</v>
      </c>
      <c r="B18" s="12" t="n">
        <f aca="false">'Cost Stack'!D38</f>
        <v>0</v>
      </c>
    </row>
    <row r="19" customFormat="false" ht="15" hidden="false" customHeight="true" outlineLevel="0" collapsed="false">
      <c r="A19" s="11" t="s">
        <v>144</v>
      </c>
      <c r="B19" s="23" t="str">
        <f aca="false">IF(AND(ISNUMBER(B8),B18&gt;0),B8-B18,"")</f>
        <v/>
      </c>
      <c r="C19" s="18" t="s">
        <v>145</v>
      </c>
    </row>
    <row r="20" customFormat="false" ht="15" hidden="false" customHeight="true" outlineLevel="0" collapsed="false">
      <c r="A20" s="11" t="s">
        <v>117</v>
      </c>
      <c r="B20" s="8" t="str">
        <f aca="false">IF(ISNUMBER(B19),IF(B19&gt;=0,"Within the budget for this yield","Over the budget for this yield"),"")</f>
        <v/>
      </c>
    </row>
    <row r="22" customFormat="false" ht="15" hidden="false" customHeight="true" outlineLevel="0" collapsed="false">
      <c r="A22" s="21" t="s">
        <v>146</v>
      </c>
      <c r="B22" s="21"/>
      <c r="C22" s="21"/>
      <c r="D22" s="21"/>
    </row>
    <row r="23" customFormat="false" ht="15" hidden="false" customHeight="true" outlineLevel="0" collapsed="false">
      <c r="A23" s="10" t="s">
        <v>127</v>
      </c>
      <c r="B23" s="10" t="s">
        <v>147</v>
      </c>
      <c r="C23" s="10" t="s">
        <v>148</v>
      </c>
      <c r="D23" s="10" t="s">
        <v>149</v>
      </c>
    </row>
    <row r="24" customFormat="false" ht="15" hidden="false" customHeight="true" outlineLevel="0" collapsed="false">
      <c r="A24" s="25" t="n">
        <v>0.1</v>
      </c>
      <c r="B24" s="23" t="str">
        <f aca="false">IF(AND(N($B$4)&gt;0,N(A24)&gt;0),$B$4/A24,"")</f>
        <v/>
      </c>
      <c r="C24" s="23" t="str">
        <f aca="false">IF(ISNUMBER(B24),B24*$B$12,"")</f>
        <v/>
      </c>
      <c r="D24" s="23" t="str">
        <f aca="false">IF(ISNUMBER(B24),B24*$B$13,"")</f>
        <v/>
      </c>
    </row>
    <row r="25" customFormat="false" ht="15" hidden="false" customHeight="true" outlineLevel="0" collapsed="false">
      <c r="A25" s="25" t="n">
        <v>0.12</v>
      </c>
      <c r="B25" s="23" t="str">
        <f aca="false">IF(AND(N($B$4)&gt;0,N(A25)&gt;0),$B$4/A25,"")</f>
        <v/>
      </c>
      <c r="C25" s="23" t="str">
        <f aca="false">IF(ISNUMBER(B25),B25*$B$12,"")</f>
        <v/>
      </c>
      <c r="D25" s="23" t="str">
        <f aca="false">IF(ISNUMBER(B25),B25*$B$13,"")</f>
        <v/>
      </c>
    </row>
    <row r="26" customFormat="false" ht="15" hidden="false" customHeight="true" outlineLevel="0" collapsed="false">
      <c r="A26" s="25" t="n">
        <v>0.137</v>
      </c>
      <c r="B26" s="23" t="str">
        <f aca="false">IF(AND(N($B$4)&gt;0,N(A26)&gt;0),$B$4/A26,"")</f>
        <v/>
      </c>
      <c r="C26" s="23" t="str">
        <f aca="false">IF(ISNUMBER(B26),B26*$B$12,"")</f>
        <v/>
      </c>
      <c r="D26" s="23" t="str">
        <f aca="false">IF(ISNUMBER(B26),B26*$B$13,"")</f>
        <v/>
      </c>
    </row>
    <row r="27" customFormat="false" ht="15" hidden="false" customHeight="true" outlineLevel="0" collapsed="false">
      <c r="A27" s="25" t="n">
        <v>0.16</v>
      </c>
      <c r="B27" s="23" t="str">
        <f aca="false">IF(AND(N($B$4)&gt;0,N(A27)&gt;0),$B$4/A27,"")</f>
        <v/>
      </c>
      <c r="C27" s="23" t="str">
        <f aca="false">IF(ISNUMBER(B27),B27*$B$12,"")</f>
        <v/>
      </c>
      <c r="D27" s="23" t="str">
        <f aca="false">IF(ISNUMBER(B27),B27*$B$13,"")</f>
        <v/>
      </c>
    </row>
    <row r="29" customFormat="false" ht="15" hidden="false" customHeight="true" outlineLevel="0" collapsed="false">
      <c r="A29" s="18" t="s">
        <v>124</v>
      </c>
      <c r="B29" s="18"/>
      <c r="C29" s="18"/>
      <c r="D29" s="18"/>
    </row>
  </sheetData>
  <mergeCells count="1">
    <mergeCell ref="A29:D29"/>
  </mergeCells>
  <dataValidations count="2">
    <dataValidation allowBlank="true" error="Type a number, like 48144, with no letters. Leave the cell blank if you do not have it yet." errorStyle="stop" errorTitle="Numbers only" operator="greaterThanOrEqual" showDropDown="false" showErrorMessage="true" showInputMessage="false" sqref="B4" type="decimal">
      <formula1>0</formula1>
      <formula2>0</formula2>
    </dataValidation>
    <dataValidation allowBlank="true" error="Type a percent between 0% and 100%, like 10%." errorStyle="stop" errorTitle="Type a percent" operator="between" showDropDown="false" showErrorMessage="true" showInputMessage="false" sqref="B5 A24:A28" type="decimal">
      <formula1>0</formula1>
      <formula2>1</formula2>
    </dataValidation>
  </dataValidations>
  <hyperlinks>
    <hyperlink ref="C4" r:id="rId1" display="Use revenue for similar listings in your market. For example, look up your market with AirDNA (affiliate link). Example format: 40500"/>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4" min="2" style="1" width="24"/>
  </cols>
  <sheetData>
    <row r="1" customFormat="false" ht="25.5" hidden="false" customHeight="true" outlineLevel="0" collapsed="false">
      <c r="A1" s="2" t="s">
        <v>150</v>
      </c>
      <c r="B1" s="3"/>
      <c r="C1" s="3"/>
      <c r="D1" s="3"/>
    </row>
    <row r="2" customFormat="false" ht="15" hidden="false" customHeight="true" outlineLevel="0" collapsed="false">
      <c r="A2" s="4" t="s">
        <v>151</v>
      </c>
    </row>
    <row r="4" customFormat="false" ht="15" hidden="false" customHeight="true" outlineLevel="0" collapsed="false">
      <c r="A4" s="10"/>
      <c r="B4" s="10" t="s">
        <v>152</v>
      </c>
      <c r="C4" s="10" t="s">
        <v>153</v>
      </c>
      <c r="D4" s="10" t="s">
        <v>154</v>
      </c>
    </row>
    <row r="5" customFormat="false" ht="15" hidden="false" customHeight="true" outlineLevel="0" collapsed="false">
      <c r="A5" s="16" t="s">
        <v>155</v>
      </c>
      <c r="B5" s="7"/>
      <c r="C5" s="7"/>
      <c r="D5" s="7"/>
    </row>
    <row r="6" customFormat="false" ht="15" hidden="false" customHeight="true" outlineLevel="0" collapsed="false">
      <c r="A6" s="16" t="s">
        <v>156</v>
      </c>
      <c r="B6" s="7"/>
      <c r="C6" s="7"/>
      <c r="D6" s="7"/>
    </row>
    <row r="7" customFormat="false" ht="15" hidden="false" customHeight="true" outlineLevel="0" collapsed="false">
      <c r="A7" s="16" t="s">
        <v>157</v>
      </c>
      <c r="B7" s="22"/>
      <c r="C7" s="22"/>
      <c r="D7" s="22"/>
    </row>
    <row r="8" customFormat="false" ht="15" hidden="false" customHeight="true" outlineLevel="0" collapsed="false">
      <c r="A8" s="16" t="s">
        <v>158</v>
      </c>
      <c r="B8" s="17"/>
      <c r="C8" s="17"/>
      <c r="D8" s="17"/>
    </row>
    <row r="9" customFormat="false" ht="15" hidden="false" customHeight="true" outlineLevel="0" collapsed="false">
      <c r="A9" s="16" t="s">
        <v>159</v>
      </c>
      <c r="B9" s="23" t="str">
        <f aca="false">IF(AND(N(B7)&gt;0,N(B8)&gt;0),B7/B8,"")</f>
        <v/>
      </c>
      <c r="C9" s="23" t="str">
        <f aca="false">IF(AND(N(C7)&gt;0,N(C8)&gt;0),C7/C8,"")</f>
        <v/>
      </c>
      <c r="D9" s="23" t="str">
        <f aca="false">IF(AND(N(D7)&gt;0,N(D8)&gt;0),D7/D8,"")</f>
        <v/>
      </c>
    </row>
    <row r="11" customFormat="false" ht="15" hidden="false" customHeight="true" outlineLevel="0" collapsed="false">
      <c r="A11" s="21" t="s">
        <v>160</v>
      </c>
      <c r="B11" s="21"/>
      <c r="C11" s="21"/>
      <c r="D11" s="21"/>
    </row>
    <row r="12" customFormat="false" ht="15" hidden="false" customHeight="true" outlineLevel="0" collapsed="false">
      <c r="A12" s="11" t="s">
        <v>161</v>
      </c>
      <c r="B12" s="7"/>
      <c r="C12" s="7"/>
      <c r="D12" s="7"/>
    </row>
    <row r="13" customFormat="false" ht="15" hidden="false" customHeight="true" outlineLevel="0" collapsed="false">
      <c r="A13" s="11" t="s">
        <v>162</v>
      </c>
      <c r="B13" s="7"/>
      <c r="C13" s="7"/>
      <c r="D13" s="7"/>
    </row>
    <row r="14" customFormat="false" ht="15" hidden="false" customHeight="true" outlineLevel="0" collapsed="false">
      <c r="A14" s="11" t="s">
        <v>163</v>
      </c>
      <c r="B14" s="7"/>
      <c r="C14" s="7"/>
      <c r="D14" s="7"/>
    </row>
    <row r="15" customFormat="false" ht="15" hidden="false" customHeight="true" outlineLevel="0" collapsed="false">
      <c r="A15" s="11" t="s">
        <v>164</v>
      </c>
      <c r="B15" s="7"/>
      <c r="C15" s="7"/>
      <c r="D15" s="7"/>
    </row>
    <row r="16" customFormat="false" ht="15" hidden="false" customHeight="true" outlineLevel="0" collapsed="false">
      <c r="A16" s="11" t="s">
        <v>165</v>
      </c>
      <c r="B16" s="7"/>
      <c r="C16" s="7"/>
      <c r="D16" s="7"/>
    </row>
    <row r="17" customFormat="false" ht="15" hidden="false" customHeight="true" outlineLevel="0" collapsed="false">
      <c r="A17" s="11" t="s">
        <v>166</v>
      </c>
      <c r="B17" s="7"/>
      <c r="C17" s="7"/>
      <c r="D17" s="7"/>
    </row>
    <row r="18" customFormat="false" ht="15" hidden="false" customHeight="true" outlineLevel="0" collapsed="false">
      <c r="A18" s="11" t="s">
        <v>167</v>
      </c>
      <c r="B18" s="7"/>
      <c r="C18" s="7"/>
      <c r="D18" s="7"/>
    </row>
    <row r="19" customFormat="false" ht="15" hidden="false" customHeight="true" outlineLevel="0" collapsed="false">
      <c r="A19" s="11" t="s">
        <v>168</v>
      </c>
      <c r="B19" s="7"/>
      <c r="C19" s="7"/>
      <c r="D19" s="7"/>
    </row>
    <row r="20" customFormat="false" ht="15" hidden="false" customHeight="true" outlineLevel="0" collapsed="false">
      <c r="A20" s="11" t="s">
        <v>169</v>
      </c>
      <c r="B20" s="7"/>
      <c r="C20" s="7"/>
      <c r="D20" s="7"/>
    </row>
    <row r="21" customFormat="false" ht="15" hidden="false" customHeight="true" outlineLevel="0" collapsed="false">
      <c r="A21" s="11" t="s">
        <v>170</v>
      </c>
      <c r="B21" s="7"/>
      <c r="C21" s="7"/>
      <c r="D21" s="7"/>
    </row>
    <row r="22" customFormat="false" ht="15" hidden="false" customHeight="true" outlineLevel="0" collapsed="false">
      <c r="A22" s="11" t="s">
        <v>171</v>
      </c>
      <c r="B22" s="7"/>
      <c r="C22" s="7"/>
      <c r="D22" s="7"/>
    </row>
    <row r="23" customFormat="false" ht="15" hidden="false" customHeight="true" outlineLevel="0" collapsed="false">
      <c r="A23" s="11" t="s">
        <v>172</v>
      </c>
      <c r="B23" s="7"/>
      <c r="C23" s="7"/>
      <c r="D23" s="7"/>
    </row>
    <row r="25" customFormat="false" ht="15" hidden="false" customHeight="true" outlineLevel="0" collapsed="false">
      <c r="A25" s="16" t="s">
        <v>173</v>
      </c>
      <c r="B25" s="33" t="n">
        <f aca="false">COUNTIF(B12:B23,"Included")</f>
        <v>0</v>
      </c>
      <c r="C25" s="33" t="n">
        <f aca="false">COUNTIF(C12:C23,"Included")</f>
        <v>0</v>
      </c>
      <c r="D25" s="33" t="n">
        <f aca="false">COUNTIF(D12:D23,"Included")</f>
        <v>0</v>
      </c>
    </row>
    <row r="26" customFormat="false" ht="15" hidden="false" customHeight="true" outlineLevel="0" collapsed="false">
      <c r="A26" s="16" t="s">
        <v>174</v>
      </c>
      <c r="B26" s="33" t="n">
        <f aca="false">COUNTIF(B12:B23,"Not included")</f>
        <v>0</v>
      </c>
      <c r="C26" s="33" t="n">
        <f aca="false">COUNTIF(C12:C23,"Not included")</f>
        <v>0</v>
      </c>
      <c r="D26" s="33" t="n">
        <f aca="false">COUNTIF(D12:D23,"Not included")</f>
        <v>0</v>
      </c>
    </row>
    <row r="27" customFormat="false" ht="15" hidden="false" customHeight="true" outlineLevel="0" collapsed="false">
      <c r="A27" s="16" t="s">
        <v>175</v>
      </c>
      <c r="B27" s="33" t="n">
        <f aca="false">COUNTIF(B12:B23,"Ask")</f>
        <v>0</v>
      </c>
      <c r="C27" s="33" t="n">
        <f aca="false">COUNTIF(C12:C23,"Ask")</f>
        <v>0</v>
      </c>
      <c r="D27" s="33" t="n">
        <f aca="false">COUNTIF(D12:D23,"Ask")</f>
        <v>0</v>
      </c>
    </row>
    <row r="29" customFormat="false" ht="21.75" hidden="false" customHeight="true" outlineLevel="0" collapsed="false">
      <c r="A29" s="18" t="s">
        <v>176</v>
      </c>
      <c r="B29" s="18"/>
      <c r="C29" s="18"/>
      <c r="D29" s="18"/>
    </row>
  </sheetData>
  <mergeCells count="1">
    <mergeCell ref="A29:D29"/>
  </mergeCells>
  <dataValidations count="1">
    <dataValidation allowBlank="true" errorStyle="stop" operator="between" showDropDown="false" showErrorMessage="false" showInputMessage="false" sqref="B12:D23" type="list">
      <formula1>"Included,Not included,Ask"</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8"/>
    <col collapsed="false" customWidth="true" hidden="false" outlineLevel="0" max="2" min="2" style="1" width="70"/>
    <col collapsed="false" customWidth="true" hidden="false" outlineLevel="0" max="3" min="3" style="1" width="28"/>
    <col collapsed="false" customWidth="true" hidden="false" outlineLevel="0" max="4" min="4" style="1" width="40"/>
    <col collapsed="false" customWidth="true" hidden="false" outlineLevel="0" max="5" min="5" style="1" width="12"/>
  </cols>
  <sheetData>
    <row r="1" customFormat="false" ht="25.5" hidden="false" customHeight="true" outlineLevel="0" collapsed="false">
      <c r="A1" s="2" t="s">
        <v>177</v>
      </c>
      <c r="B1" s="3"/>
      <c r="C1" s="3"/>
      <c r="D1" s="3"/>
      <c r="E1" s="3"/>
    </row>
    <row r="2" customFormat="false" ht="15" hidden="false" customHeight="true" outlineLevel="0" collapsed="false">
      <c r="A2" s="4" t="s">
        <v>178</v>
      </c>
    </row>
    <row r="4" customFormat="false" ht="15" hidden="false" customHeight="true" outlineLevel="0" collapsed="false">
      <c r="A4" s="10" t="s">
        <v>179</v>
      </c>
      <c r="B4" s="10" t="s">
        <v>180</v>
      </c>
      <c r="C4" s="10" t="s">
        <v>181</v>
      </c>
      <c r="D4" s="10" t="s">
        <v>182</v>
      </c>
      <c r="E4" s="10" t="s">
        <v>183</v>
      </c>
    </row>
    <row r="5" customFormat="false" ht="21.75" hidden="false" customHeight="true" outlineLevel="0" collapsed="false">
      <c r="A5" s="16" t="s">
        <v>184</v>
      </c>
      <c r="B5" s="18" t="s">
        <v>185</v>
      </c>
      <c r="C5" s="18" t="s">
        <v>186</v>
      </c>
      <c r="D5" s="34"/>
      <c r="E5" s="7"/>
    </row>
    <row r="6" customFormat="false" ht="21.75" hidden="false" customHeight="true" outlineLevel="0" collapsed="false">
      <c r="A6" s="16" t="s">
        <v>187</v>
      </c>
      <c r="B6" s="18" t="s">
        <v>188</v>
      </c>
      <c r="C6" s="18" t="s">
        <v>189</v>
      </c>
      <c r="D6" s="34"/>
      <c r="E6" s="7"/>
    </row>
    <row r="7" customFormat="false" ht="21.75" hidden="false" customHeight="true" outlineLevel="0" collapsed="false">
      <c r="A7" s="16" t="s">
        <v>190</v>
      </c>
      <c r="B7" s="18" t="s">
        <v>191</v>
      </c>
      <c r="C7" s="18" t="s">
        <v>192</v>
      </c>
      <c r="D7" s="34"/>
      <c r="E7" s="7"/>
    </row>
    <row r="8" customFormat="false" ht="15" hidden="false" customHeight="true" outlineLevel="0" collapsed="false">
      <c r="A8" s="16" t="s">
        <v>193</v>
      </c>
      <c r="B8" s="18" t="s">
        <v>194</v>
      </c>
      <c r="C8" s="18" t="s">
        <v>195</v>
      </c>
      <c r="D8" s="34"/>
      <c r="E8" s="7"/>
    </row>
    <row r="9" customFormat="false" ht="23.25" hidden="false" customHeight="true" outlineLevel="0" collapsed="false">
      <c r="A9" s="16" t="s">
        <v>196</v>
      </c>
      <c r="B9" s="18" t="s">
        <v>197</v>
      </c>
      <c r="C9" s="18" t="s">
        <v>198</v>
      </c>
      <c r="D9" s="34"/>
      <c r="E9" s="7"/>
    </row>
    <row r="10" customFormat="false" ht="15" hidden="false" customHeight="true" outlineLevel="0" collapsed="false">
      <c r="A10" s="16" t="s">
        <v>199</v>
      </c>
      <c r="B10" s="18" t="s">
        <v>200</v>
      </c>
      <c r="C10" s="18" t="s">
        <v>201</v>
      </c>
      <c r="D10" s="34"/>
      <c r="E10" s="7"/>
    </row>
    <row r="11" customFormat="false" ht="15" hidden="false" customHeight="true" outlineLevel="0" collapsed="false">
      <c r="A11" s="16" t="s">
        <v>202</v>
      </c>
      <c r="B11" s="18" t="s">
        <v>203</v>
      </c>
      <c r="C11" s="18" t="s">
        <v>204</v>
      </c>
      <c r="D11" s="34"/>
      <c r="E11" s="7"/>
    </row>
    <row r="12" customFormat="false" ht="32.25" hidden="false" customHeight="true" outlineLevel="0" collapsed="false">
      <c r="A12" s="16" t="s">
        <v>205</v>
      </c>
      <c r="B12" s="18" t="s">
        <v>206</v>
      </c>
      <c r="C12" s="18" t="s">
        <v>207</v>
      </c>
      <c r="D12" s="34"/>
      <c r="E12" s="7"/>
    </row>
    <row r="13" customFormat="false" ht="15" hidden="false" customHeight="true" outlineLevel="0" collapsed="false">
      <c r="A13" s="16" t="s">
        <v>208</v>
      </c>
      <c r="B13" s="18" t="s">
        <v>209</v>
      </c>
      <c r="C13" s="18" t="s">
        <v>210</v>
      </c>
      <c r="D13" s="34"/>
      <c r="E13" s="7"/>
    </row>
    <row r="14" customFormat="false" ht="21.75" hidden="false" customHeight="true" outlineLevel="0" collapsed="false">
      <c r="A14" s="16" t="s">
        <v>211</v>
      </c>
      <c r="B14" s="18" t="s">
        <v>212</v>
      </c>
      <c r="C14" s="18" t="s">
        <v>213</v>
      </c>
      <c r="D14" s="34"/>
      <c r="E14" s="7"/>
    </row>
    <row r="15" customFormat="false" ht="15" hidden="false" customHeight="true" outlineLevel="0" collapsed="false">
      <c r="A15" s="16" t="s">
        <v>214</v>
      </c>
      <c r="B15" s="18" t="s">
        <v>215</v>
      </c>
      <c r="C15" s="18" t="s">
        <v>216</v>
      </c>
      <c r="D15" s="34"/>
      <c r="E15" s="7"/>
    </row>
    <row r="16" customFormat="false" ht="23.25" hidden="false" customHeight="true" outlineLevel="0" collapsed="false">
      <c r="A16" s="16" t="s">
        <v>217</v>
      </c>
      <c r="B16" s="18" t="s">
        <v>218</v>
      </c>
      <c r="C16" s="18" t="s">
        <v>219</v>
      </c>
      <c r="D16" s="34"/>
      <c r="E16" s="7"/>
    </row>
    <row r="17" customFormat="false" ht="21.75" hidden="false" customHeight="true" outlineLevel="0" collapsed="false">
      <c r="A17" s="16" t="s">
        <v>220</v>
      </c>
      <c r="B17" s="18" t="s">
        <v>221</v>
      </c>
      <c r="C17" s="18" t="s">
        <v>189</v>
      </c>
      <c r="D17" s="34"/>
      <c r="E17" s="7"/>
    </row>
    <row r="18" customFormat="false" ht="23.25" hidden="false" customHeight="true" outlineLevel="0" collapsed="false">
      <c r="A18" s="16" t="s">
        <v>222</v>
      </c>
      <c r="B18" s="18" t="s">
        <v>223</v>
      </c>
      <c r="C18" s="18" t="s">
        <v>224</v>
      </c>
      <c r="D18" s="34"/>
      <c r="E18" s="7"/>
    </row>
    <row r="20" customFormat="false" ht="15" hidden="false" customHeight="true" outlineLevel="0" collapsed="false">
      <c r="A20" s="16" t="s">
        <v>225</v>
      </c>
      <c r="B20" s="8" t="str">
        <f aca="false">COUNTIF(E5:E18,"Yes")&amp;" of 14"</f>
        <v>0 of 14</v>
      </c>
    </row>
  </sheetData>
  <dataValidations count="1">
    <dataValidation allowBlank="true" errorStyle="stop" operator="between" showDropDown="false" showErrorMessage="false" showInputMessage="false" sqref="E5:E18" type="list">
      <formula1>"Yes,Not yet"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2" min="2" style="1" width="14"/>
    <col collapsed="false" customWidth="true" hidden="false" outlineLevel="0" max="3" min="3" style="1" width="20"/>
    <col collapsed="false" customWidth="true" hidden="false" outlineLevel="0" max="4" min="4" style="1" width="18"/>
    <col collapsed="false" customWidth="true" hidden="false" outlineLevel="0" max="5" min="5" style="1" width="16"/>
    <col collapsed="false" customWidth="true" hidden="false" outlineLevel="0" max="6" min="6" style="1" width="44"/>
  </cols>
  <sheetData>
    <row r="1" customFormat="false" ht="25.5" hidden="false" customHeight="true" outlineLevel="0" collapsed="false">
      <c r="A1" s="2" t="s">
        <v>226</v>
      </c>
      <c r="B1" s="3"/>
      <c r="C1" s="3"/>
      <c r="D1" s="3"/>
      <c r="E1" s="3"/>
      <c r="F1" s="3"/>
    </row>
    <row r="2" customFormat="false" ht="15" hidden="false" customHeight="true" outlineLevel="0" collapsed="false">
      <c r="A2" s="4" t="s">
        <v>227</v>
      </c>
    </row>
    <row r="4" customFormat="false" ht="21.75" hidden="false" customHeight="true" outlineLevel="0" collapsed="false">
      <c r="A4" s="16" t="s">
        <v>30</v>
      </c>
      <c r="B4" s="35" t="n">
        <f aca="false">N('Cost Stack'!B4)</f>
        <v>0</v>
      </c>
      <c r="C4" s="18" t="s">
        <v>228</v>
      </c>
    </row>
    <row r="6" customFormat="false" ht="15" hidden="false" customHeight="true" outlineLevel="0" collapsed="false">
      <c r="A6" s="21" t="s">
        <v>229</v>
      </c>
      <c r="B6" s="21"/>
      <c r="C6" s="21"/>
      <c r="D6" s="21"/>
      <c r="E6" s="21"/>
      <c r="F6" s="21"/>
    </row>
    <row r="7" customFormat="false" ht="15" hidden="false" customHeight="true" outlineLevel="0" collapsed="false">
      <c r="A7" s="10" t="s">
        <v>230</v>
      </c>
      <c r="B7" s="10" t="s">
        <v>231</v>
      </c>
      <c r="C7" s="10" t="s">
        <v>232</v>
      </c>
      <c r="D7" s="10" t="s">
        <v>233</v>
      </c>
      <c r="E7" s="10" t="s">
        <v>234</v>
      </c>
      <c r="F7" s="10" t="s">
        <v>235</v>
      </c>
    </row>
    <row r="8" customFormat="false" ht="15" hidden="false" customHeight="true" outlineLevel="0" collapsed="false">
      <c r="A8" s="11" t="s">
        <v>236</v>
      </c>
      <c r="B8" s="7" t="s">
        <v>237</v>
      </c>
      <c r="C8" s="36"/>
      <c r="D8" s="17" t="n">
        <v>1</v>
      </c>
      <c r="E8" s="23" t="n">
        <f aca="false">IF(B8="Per sq ft",C8*$B$4,C8*D8)</f>
        <v>0</v>
      </c>
      <c r="F8" s="18" t="s">
        <v>238</v>
      </c>
    </row>
    <row r="9" customFormat="false" ht="15" hidden="false" customHeight="true" outlineLevel="0" collapsed="false">
      <c r="A9" s="11" t="s">
        <v>239</v>
      </c>
      <c r="B9" s="7" t="s">
        <v>240</v>
      </c>
      <c r="C9" s="36"/>
      <c r="D9" s="17" t="n">
        <v>1</v>
      </c>
      <c r="E9" s="23" t="n">
        <f aca="false">IF(B9="Per sq ft",C9*$B$4,C9*D9)</f>
        <v>0</v>
      </c>
      <c r="F9" s="18" t="s">
        <v>241</v>
      </c>
    </row>
    <row r="10" customFormat="false" ht="15" hidden="false" customHeight="true" outlineLevel="0" collapsed="false">
      <c r="A10" s="11" t="s">
        <v>242</v>
      </c>
      <c r="B10" s="7" t="s">
        <v>240</v>
      </c>
      <c r="C10" s="36"/>
      <c r="D10" s="17" t="n">
        <v>1</v>
      </c>
      <c r="E10" s="23" t="n">
        <f aca="false">IF(B10="Per sq ft",C10*$B$4,C10*D10)</f>
        <v>0</v>
      </c>
      <c r="F10" s="18" t="s">
        <v>243</v>
      </c>
    </row>
    <row r="11" customFormat="false" ht="15" hidden="false" customHeight="true" outlineLevel="0" collapsed="false">
      <c r="A11" s="11" t="s">
        <v>244</v>
      </c>
      <c r="B11" s="7" t="s">
        <v>240</v>
      </c>
      <c r="C11" s="36"/>
      <c r="D11" s="17" t="n">
        <v>1</v>
      </c>
      <c r="E11" s="23" t="n">
        <f aca="false">IF(B11="Per sq ft",C11*$B$4,C11*D11)</f>
        <v>0</v>
      </c>
      <c r="F11" s="18" t="s">
        <v>245</v>
      </c>
    </row>
    <row r="12" customFormat="false" ht="15" hidden="false" customHeight="true" outlineLevel="0" collapsed="false">
      <c r="A12" s="11" t="s">
        <v>246</v>
      </c>
      <c r="B12" s="7" t="s">
        <v>240</v>
      </c>
      <c r="C12" s="36"/>
      <c r="D12" s="17" t="n">
        <v>1</v>
      </c>
      <c r="E12" s="23" t="n">
        <f aca="false">IF(B12="Per sq ft",C12*$B$4,C12*D12)</f>
        <v>0</v>
      </c>
      <c r="F12" s="18" t="s">
        <v>245</v>
      </c>
    </row>
    <row r="13" customFormat="false" ht="15" hidden="false" customHeight="true" outlineLevel="0" collapsed="false">
      <c r="A13" s="11" t="s">
        <v>247</v>
      </c>
      <c r="B13" s="7" t="s">
        <v>240</v>
      </c>
      <c r="C13" s="36"/>
      <c r="D13" s="17" t="n">
        <v>1</v>
      </c>
      <c r="E13" s="23" t="n">
        <f aca="false">IF(B13="Per sq ft",C13*$B$4,C13*D13)</f>
        <v>0</v>
      </c>
      <c r="F13" s="18" t="s">
        <v>245</v>
      </c>
    </row>
    <row r="14" customFormat="false" ht="15" hidden="false" customHeight="true" outlineLevel="0" collapsed="false">
      <c r="A14" s="11" t="s">
        <v>248</v>
      </c>
      <c r="B14" s="7" t="s">
        <v>240</v>
      </c>
      <c r="C14" s="36"/>
      <c r="D14" s="17" t="n">
        <v>1</v>
      </c>
      <c r="E14" s="23" t="n">
        <f aca="false">IF(B14="Per sq ft",C14*$B$4,C14*D14)</f>
        <v>0</v>
      </c>
      <c r="F14" s="18" t="s">
        <v>249</v>
      </c>
    </row>
    <row r="15" customFormat="false" ht="15" hidden="false" customHeight="true" outlineLevel="0" collapsed="false">
      <c r="A15" s="11" t="s">
        <v>250</v>
      </c>
      <c r="B15" s="7" t="s">
        <v>240</v>
      </c>
      <c r="C15" s="36"/>
      <c r="D15" s="17" t="n">
        <v>1</v>
      </c>
      <c r="E15" s="23" t="n">
        <f aca="false">IF(B15="Per sq ft",C15*$B$4,C15*D15)</f>
        <v>0</v>
      </c>
      <c r="F15" s="18" t="s">
        <v>245</v>
      </c>
    </row>
    <row r="16" customFormat="false" ht="15" hidden="false" customHeight="true" outlineLevel="0" collapsed="false">
      <c r="A16" s="11" t="s">
        <v>251</v>
      </c>
      <c r="B16" s="7" t="s">
        <v>240</v>
      </c>
      <c r="C16" s="36"/>
      <c r="D16" s="17" t="n">
        <v>1</v>
      </c>
      <c r="E16" s="23" t="n">
        <f aca="false">IF(B16="Per sq ft",C16*$B$4,C16*D16)</f>
        <v>0</v>
      </c>
      <c r="F16" s="18" t="s">
        <v>245</v>
      </c>
    </row>
    <row r="17" customFormat="false" ht="15" hidden="false" customHeight="true" outlineLevel="0" collapsed="false">
      <c r="A17" s="16" t="s">
        <v>252</v>
      </c>
      <c r="E17" s="24" t="n">
        <f aca="false">SUM(E8:E16)</f>
        <v>0</v>
      </c>
    </row>
    <row r="18" customFormat="false" ht="32.25" hidden="false" customHeight="true" outlineLevel="0" collapsed="false">
      <c r="A18" s="11" t="s">
        <v>253</v>
      </c>
      <c r="C18" s="25"/>
      <c r="F18" s="18" t="s">
        <v>254</v>
      </c>
    </row>
    <row r="19" customFormat="false" ht="15" hidden="false" customHeight="true" outlineLevel="0" collapsed="false">
      <c r="A19" s="11" t="s">
        <v>255</v>
      </c>
      <c r="E19" s="23" t="n">
        <f aca="false">E17*N(C18)</f>
        <v>0</v>
      </c>
    </row>
    <row r="20" customFormat="false" ht="15" hidden="false" customHeight="true" outlineLevel="0" collapsed="false">
      <c r="A20" s="16" t="s">
        <v>256</v>
      </c>
      <c r="E20" s="24" t="n">
        <f aca="false">E17+E19</f>
        <v>0</v>
      </c>
    </row>
    <row r="22" customFormat="false" ht="15" hidden="false" customHeight="true" outlineLevel="0" collapsed="false">
      <c r="A22" s="21" t="s">
        <v>257</v>
      </c>
      <c r="B22" s="21"/>
      <c r="C22" s="21"/>
      <c r="D22" s="21"/>
      <c r="E22" s="21"/>
      <c r="F22" s="21"/>
    </row>
    <row r="23" customFormat="false" ht="15" hidden="false" customHeight="true" outlineLevel="0" collapsed="false">
      <c r="A23" s="10" t="s">
        <v>230</v>
      </c>
      <c r="B23" s="10" t="s">
        <v>231</v>
      </c>
      <c r="C23" s="10" t="s">
        <v>232</v>
      </c>
      <c r="D23" s="10" t="s">
        <v>258</v>
      </c>
      <c r="E23" s="10" t="s">
        <v>234</v>
      </c>
      <c r="F23" s="10" t="s">
        <v>181</v>
      </c>
    </row>
    <row r="24" customFormat="false" ht="23.25" hidden="false" customHeight="true" outlineLevel="0" collapsed="false">
      <c r="A24" s="11" t="s">
        <v>259</v>
      </c>
      <c r="B24" s="11" t="s">
        <v>237</v>
      </c>
      <c r="C24" s="37" t="n">
        <v>0.35</v>
      </c>
      <c r="D24" s="38" t="n">
        <v>600</v>
      </c>
      <c r="E24" s="23" t="n">
        <f aca="false">C24*D24</f>
        <v>210</v>
      </c>
      <c r="F24" s="18" t="s">
        <v>260</v>
      </c>
    </row>
    <row r="25" customFormat="false" ht="15" hidden="false" customHeight="true" outlineLevel="0" collapsed="false">
      <c r="A25" s="11" t="s">
        <v>261</v>
      </c>
      <c r="B25" s="11" t="s">
        <v>240</v>
      </c>
      <c r="C25" s="37" t="n">
        <v>25</v>
      </c>
      <c r="D25" s="38" t="n">
        <v>1</v>
      </c>
      <c r="E25" s="23" t="n">
        <f aca="false">C25*D25</f>
        <v>25</v>
      </c>
      <c r="F25" s="18" t="s">
        <v>260</v>
      </c>
    </row>
    <row r="26" customFormat="false" ht="15" hidden="false" customHeight="true" outlineLevel="0" collapsed="false">
      <c r="A26" s="11" t="s">
        <v>262</v>
      </c>
      <c r="B26" s="11" t="s">
        <v>240</v>
      </c>
      <c r="C26" s="37" t="n">
        <v>75</v>
      </c>
      <c r="D26" s="38" t="n">
        <v>1</v>
      </c>
      <c r="E26" s="23" t="n">
        <f aca="false">C26*D26</f>
        <v>75</v>
      </c>
      <c r="F26" s="18" t="s">
        <v>260</v>
      </c>
    </row>
    <row r="27" customFormat="false" ht="15" hidden="false" customHeight="true" outlineLevel="0" collapsed="false">
      <c r="A27" s="16" t="s">
        <v>263</v>
      </c>
      <c r="E27" s="24" t="n">
        <f aca="false">SUM(E24:E26)</f>
        <v>310</v>
      </c>
    </row>
    <row r="28" customFormat="false" ht="15" hidden="false" customHeight="true" outlineLevel="0" collapsed="false">
      <c r="A28" s="11" t="s">
        <v>264</v>
      </c>
      <c r="B28" s="11" t="s">
        <v>237</v>
      </c>
      <c r="C28" s="37" t="n">
        <v>0.2</v>
      </c>
      <c r="D28" s="38" t="n">
        <v>600</v>
      </c>
      <c r="E28" s="23" t="n">
        <f aca="false">C28*D28</f>
        <v>120</v>
      </c>
      <c r="F28" s="18" t="s">
        <v>265</v>
      </c>
    </row>
    <row r="29" customFormat="false" ht="15" hidden="false" customHeight="true" outlineLevel="0" collapsed="false">
      <c r="A29" s="11" t="s">
        <v>266</v>
      </c>
      <c r="B29" s="11" t="s">
        <v>240</v>
      </c>
      <c r="C29" s="37" t="n">
        <v>75</v>
      </c>
      <c r="D29" s="38" t="n">
        <v>1</v>
      </c>
      <c r="E29" s="23" t="n">
        <f aca="false">C29*D29</f>
        <v>75</v>
      </c>
      <c r="F29" s="18" t="s">
        <v>265</v>
      </c>
    </row>
    <row r="30" customFormat="false" ht="15" hidden="false" customHeight="true" outlineLevel="0" collapsed="false">
      <c r="A30" s="11" t="s">
        <v>267</v>
      </c>
      <c r="B30" s="11" t="s">
        <v>240</v>
      </c>
      <c r="C30" s="37" t="n">
        <v>75</v>
      </c>
      <c r="D30" s="38" t="n">
        <v>1</v>
      </c>
      <c r="E30" s="23" t="n">
        <f aca="false">C30*D30</f>
        <v>75</v>
      </c>
      <c r="F30" s="18" t="s">
        <v>265</v>
      </c>
    </row>
    <row r="31" customFormat="false" ht="15" hidden="false" customHeight="true" outlineLevel="0" collapsed="false">
      <c r="A31" s="11" t="s">
        <v>268</v>
      </c>
      <c r="B31" s="11" t="s">
        <v>240</v>
      </c>
      <c r="C31" s="37" t="n">
        <v>75</v>
      </c>
      <c r="D31" s="38" t="n">
        <v>1</v>
      </c>
      <c r="E31" s="23" t="n">
        <f aca="false">C31*D31</f>
        <v>75</v>
      </c>
      <c r="F31" s="18" t="s">
        <v>265</v>
      </c>
    </row>
    <row r="32" customFormat="false" ht="15" hidden="false" customHeight="true" outlineLevel="0" collapsed="false">
      <c r="A32" s="11" t="s">
        <v>269</v>
      </c>
      <c r="B32" s="11" t="s">
        <v>240</v>
      </c>
      <c r="C32" s="37" t="n">
        <v>75</v>
      </c>
      <c r="D32" s="38" t="n">
        <v>1</v>
      </c>
      <c r="E32" s="23" t="n">
        <f aca="false">C32*D32</f>
        <v>75</v>
      </c>
      <c r="F32" s="18" t="s">
        <v>265</v>
      </c>
    </row>
    <row r="33" customFormat="false" ht="15" hidden="false" customHeight="true" outlineLevel="0" collapsed="false">
      <c r="A33" s="11" t="s">
        <v>270</v>
      </c>
      <c r="B33" s="11" t="s">
        <v>240</v>
      </c>
      <c r="C33" s="37" t="n">
        <v>75</v>
      </c>
      <c r="D33" s="38" t="n">
        <v>1</v>
      </c>
      <c r="E33" s="23" t="n">
        <f aca="false">C33*D33</f>
        <v>75</v>
      </c>
      <c r="F33" s="18" t="s">
        <v>265</v>
      </c>
    </row>
    <row r="34" customFormat="false" ht="15" hidden="false" customHeight="true" outlineLevel="0" collapsed="false">
      <c r="A34" s="16" t="s">
        <v>271</v>
      </c>
      <c r="E34" s="24" t="n">
        <f aca="false">SUM(E28:E33)</f>
        <v>495</v>
      </c>
    </row>
  </sheetData>
  <dataValidations count="3">
    <dataValidation allowBlank="true" error="Type a number, like 48144, with no letters. Leave the cell blank if you do not have it yet." errorStyle="stop" errorTitle="Numbers only" operator="greaterThanOrEqual" showDropDown="false" showErrorMessage="true" showInputMessage="false" sqref="C8:D16" type="decimal">
      <formula1>0</formula1>
      <formula2>0</formula2>
    </dataValidation>
    <dataValidation allowBlank="true" error="Type a percent between 0% and 100%, like 10%." errorStyle="stop" errorTitle="Type a percent" operator="between" showDropDown="false" showErrorMessage="true" showInputMessage="false" sqref="C18" type="decimal">
      <formula1>0</formula1>
      <formula2>1</formula2>
    </dataValidation>
    <dataValidation allowBlank="false" errorStyle="stop" operator="between" showDropDown="false" showErrorMessage="false" showInputMessage="false" sqref="B8:B16" type="list">
      <formula1>"Per sq ft,Flat"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2" min="2" style="1" width="16"/>
    <col collapsed="false" customWidth="true" hidden="false" outlineLevel="0" max="4" min="3" style="1" width="18"/>
    <col collapsed="false" customWidth="true" hidden="false" outlineLevel="0" max="7" min="5" style="1" width="16"/>
    <col collapsed="false" customWidth="true" hidden="false" outlineLevel="0" max="11" min="8" style="1" width="14"/>
    <col collapsed="false" customWidth="true" hidden="false" outlineLevel="0" max="12" min="12" style="1" width="10"/>
    <col collapsed="false" customWidth="true" hidden="false" outlineLevel="0" max="13" min="13" style="1" width="60"/>
  </cols>
  <sheetData>
    <row r="1" customFormat="false" ht="25.5" hidden="false" customHeight="true" outlineLevel="0" collapsed="false">
      <c r="A1" s="2" t="s">
        <v>272</v>
      </c>
      <c r="B1" s="3"/>
      <c r="C1" s="3"/>
      <c r="D1" s="3"/>
      <c r="E1" s="3"/>
      <c r="F1" s="3"/>
      <c r="G1" s="3"/>
      <c r="H1" s="3"/>
      <c r="I1" s="3"/>
      <c r="J1" s="3"/>
      <c r="K1" s="3"/>
      <c r="L1" s="3"/>
      <c r="M1" s="3"/>
    </row>
    <row r="2" customFormat="false" ht="15" hidden="false" customHeight="true" outlineLevel="0" collapsed="false">
      <c r="A2" s="4" t="s">
        <v>273</v>
      </c>
    </row>
    <row r="4" customFormat="false" ht="15" hidden="false" customHeight="true" outlineLevel="0" collapsed="false">
      <c r="A4" s="21" t="s">
        <v>274</v>
      </c>
      <c r="B4" s="21"/>
      <c r="C4" s="21"/>
      <c r="D4" s="21"/>
      <c r="E4" s="21"/>
      <c r="F4" s="21"/>
      <c r="G4" s="21"/>
      <c r="H4" s="21"/>
      <c r="I4" s="21"/>
      <c r="J4" s="21"/>
      <c r="K4" s="21"/>
      <c r="L4" s="21"/>
      <c r="M4" s="21"/>
    </row>
    <row r="5" customFormat="false" ht="34.5" hidden="false" customHeight="true" outlineLevel="0" collapsed="false">
      <c r="A5" s="10" t="s">
        <v>181</v>
      </c>
      <c r="B5" s="10" t="s">
        <v>275</v>
      </c>
      <c r="C5" s="10" t="s">
        <v>276</v>
      </c>
      <c r="D5" s="10" t="s">
        <v>277</v>
      </c>
      <c r="E5" s="10" t="s">
        <v>278</v>
      </c>
      <c r="F5" s="10" t="s">
        <v>279</v>
      </c>
      <c r="G5" s="10" t="s">
        <v>280</v>
      </c>
      <c r="H5" s="10" t="s">
        <v>281</v>
      </c>
      <c r="I5" s="10" t="s">
        <v>282</v>
      </c>
      <c r="J5" s="10" t="s">
        <v>283</v>
      </c>
      <c r="K5" s="10" t="s">
        <v>284</v>
      </c>
      <c r="L5" s="10" t="s">
        <v>36</v>
      </c>
      <c r="M5" s="10" t="s">
        <v>285</v>
      </c>
    </row>
    <row r="6" customFormat="false" ht="15" hidden="false" customHeight="true" outlineLevel="0" collapsed="false">
      <c r="A6" s="11" t="s">
        <v>286</v>
      </c>
      <c r="B6" s="39" t="n">
        <v>48144</v>
      </c>
      <c r="C6" s="39" t="n">
        <v>120360</v>
      </c>
      <c r="D6" s="39" t="n">
        <v>120360</v>
      </c>
      <c r="E6" s="38" t="n">
        <v>600</v>
      </c>
      <c r="F6" s="26" t="n">
        <f aca="false">B6/C6</f>
        <v>0.4</v>
      </c>
      <c r="G6" s="26" t="n">
        <f aca="false">B6/D6</f>
        <v>0.4</v>
      </c>
      <c r="H6" s="23" t="n">
        <f aca="false">C6/E6</f>
        <v>200.6</v>
      </c>
      <c r="I6" s="23" t="n">
        <f aca="false">D6/E6</f>
        <v>200.6</v>
      </c>
      <c r="J6" s="27" t="n">
        <f aca="false">C6/B6</f>
        <v>2.5</v>
      </c>
      <c r="K6" s="27" t="n">
        <f aca="false">D6/B6</f>
        <v>2.5</v>
      </c>
      <c r="L6" s="11" t="s">
        <v>42</v>
      </c>
      <c r="M6" s="18" t="s">
        <v>287</v>
      </c>
    </row>
    <row r="7" customFormat="false" ht="15" hidden="false" customHeight="true" outlineLevel="0" collapsed="false">
      <c r="A7" s="11" t="s">
        <v>288</v>
      </c>
      <c r="B7" s="39" t="n">
        <v>48144</v>
      </c>
      <c r="C7" s="39" t="n">
        <v>192576</v>
      </c>
      <c r="D7" s="39" t="n">
        <v>240720</v>
      </c>
      <c r="E7" s="38" t="n">
        <v>600</v>
      </c>
      <c r="F7" s="26" t="n">
        <f aca="false">B7/C7</f>
        <v>0.25</v>
      </c>
      <c r="G7" s="26" t="n">
        <f aca="false">B7/D7</f>
        <v>0.2</v>
      </c>
      <c r="H7" s="23" t="n">
        <f aca="false">C7/E7</f>
        <v>320.96</v>
      </c>
      <c r="I7" s="23" t="n">
        <f aca="false">D7/E7</f>
        <v>401.2</v>
      </c>
      <c r="J7" s="27" t="n">
        <f aca="false">C7/B7</f>
        <v>4</v>
      </c>
      <c r="K7" s="27" t="n">
        <f aca="false">D7/B7</f>
        <v>5</v>
      </c>
      <c r="L7" s="11" t="s">
        <v>42</v>
      </c>
      <c r="M7" s="18" t="s">
        <v>289</v>
      </c>
    </row>
    <row r="8" customFormat="false" ht="21.75" hidden="false" customHeight="true" outlineLevel="0" collapsed="false">
      <c r="A8" s="11" t="s">
        <v>290</v>
      </c>
      <c r="B8" s="39" t="n">
        <v>59905</v>
      </c>
      <c r="C8" s="39" t="n">
        <v>278019</v>
      </c>
      <c r="D8" s="39" t="n">
        <v>278019</v>
      </c>
      <c r="E8" s="38" t="n">
        <v>746</v>
      </c>
      <c r="F8" s="26" t="n">
        <f aca="false">B8/C8</f>
        <v>0.215470885083394</v>
      </c>
      <c r="G8" s="26" t="n">
        <f aca="false">B8/D8</f>
        <v>0.215470885083394</v>
      </c>
      <c r="H8" s="23" t="n">
        <f aca="false">C8/E8</f>
        <v>372.679624664879</v>
      </c>
      <c r="I8" s="23" t="n">
        <f aca="false">D8/E8</f>
        <v>372.679624664879</v>
      </c>
      <c r="J8" s="27" t="n">
        <f aca="false">C8/B8</f>
        <v>4.64099824722477</v>
      </c>
      <c r="K8" s="27" t="n">
        <f aca="false">D8/B8</f>
        <v>4.64099824722477</v>
      </c>
      <c r="L8" s="11" t="s">
        <v>42</v>
      </c>
      <c r="M8" s="18" t="s">
        <v>291</v>
      </c>
    </row>
    <row r="9" customFormat="false" ht="15" hidden="false" customHeight="true" outlineLevel="0" collapsed="false">
      <c r="A9" s="11" t="s">
        <v>292</v>
      </c>
      <c r="B9" s="39" t="n">
        <v>165000</v>
      </c>
      <c r="C9" s="39" t="n">
        <v>390000</v>
      </c>
      <c r="D9" s="39" t="n">
        <v>390000</v>
      </c>
      <c r="E9" s="38" t="n">
        <v>727</v>
      </c>
      <c r="F9" s="26" t="n">
        <f aca="false">B9/C9</f>
        <v>0.423076923076923</v>
      </c>
      <c r="G9" s="26" t="n">
        <f aca="false">B9/D9</f>
        <v>0.423076923076923</v>
      </c>
      <c r="H9" s="23" t="n">
        <f aca="false">C9/E9</f>
        <v>536.451169188446</v>
      </c>
      <c r="I9" s="23" t="n">
        <f aca="false">D9/E9</f>
        <v>536.451169188446</v>
      </c>
      <c r="J9" s="27" t="n">
        <f aca="false">C9/B9</f>
        <v>2.36363636363636</v>
      </c>
      <c r="K9" s="27" t="n">
        <f aca="false">D9/B9</f>
        <v>2.36363636363636</v>
      </c>
      <c r="L9" s="11" t="s">
        <v>293</v>
      </c>
      <c r="M9" s="18" t="s">
        <v>294</v>
      </c>
    </row>
    <row r="11" customFormat="false" ht="15" hidden="false" customHeight="true" outlineLevel="0" collapsed="false">
      <c r="A11" s="21" t="s">
        <v>295</v>
      </c>
      <c r="B11" s="21"/>
      <c r="C11" s="21"/>
      <c r="D11" s="21"/>
      <c r="E11" s="21"/>
      <c r="F11" s="21"/>
      <c r="G11" s="21"/>
      <c r="H11" s="21"/>
      <c r="I11" s="21"/>
      <c r="J11" s="21"/>
      <c r="K11" s="21"/>
      <c r="L11" s="21"/>
      <c r="M11" s="21"/>
    </row>
    <row r="12" customFormat="false" ht="15" hidden="false" customHeight="true" outlineLevel="0" collapsed="false">
      <c r="A12" s="10" t="s">
        <v>296</v>
      </c>
      <c r="B12" s="10" t="s">
        <v>16</v>
      </c>
      <c r="C12" s="10" t="s">
        <v>285</v>
      </c>
    </row>
    <row r="13" customFormat="false" ht="84.75" hidden="false" customHeight="true" outlineLevel="0" collapsed="false">
      <c r="A13" s="11" t="s">
        <v>297</v>
      </c>
      <c r="B13" s="22" t="n">
        <v>40500</v>
      </c>
      <c r="C13" s="18" t="s">
        <v>298</v>
      </c>
    </row>
    <row r="14" customFormat="false" ht="84.75" hidden="false" customHeight="true" outlineLevel="0" collapsed="false">
      <c r="A14" s="11" t="s">
        <v>299</v>
      </c>
      <c r="B14" s="25" t="n">
        <v>0.137</v>
      </c>
      <c r="C14" s="18" t="s">
        <v>300</v>
      </c>
    </row>
    <row r="15" customFormat="false" ht="15" hidden="false" customHeight="true" outlineLevel="0" collapsed="false">
      <c r="A15" s="11" t="s">
        <v>301</v>
      </c>
      <c r="B15" s="25" t="n">
        <v>0.119</v>
      </c>
    </row>
    <row r="17" customFormat="false" ht="15" hidden="false" customHeight="true" outlineLevel="0" collapsed="false">
      <c r="A17" s="21" t="s">
        <v>302</v>
      </c>
      <c r="B17" s="21"/>
      <c r="C17" s="21"/>
      <c r="D17" s="21"/>
      <c r="E17" s="21"/>
      <c r="F17" s="21"/>
      <c r="G17" s="21"/>
      <c r="H17" s="21"/>
      <c r="I17" s="21"/>
      <c r="J17" s="21"/>
      <c r="K17" s="21"/>
      <c r="L17" s="21"/>
      <c r="M17" s="21"/>
    </row>
    <row r="18" customFormat="false" ht="23.25" hidden="false" customHeight="true" outlineLevel="0" collapsed="false">
      <c r="A18" s="10" t="s">
        <v>119</v>
      </c>
      <c r="B18" s="10" t="s">
        <v>120</v>
      </c>
      <c r="C18" s="10" t="s">
        <v>303</v>
      </c>
    </row>
    <row r="19" customFormat="false" ht="15" hidden="false" customHeight="true" outlineLevel="0" collapsed="false">
      <c r="A19" s="11" t="s">
        <v>304</v>
      </c>
      <c r="B19" s="23" t="n">
        <f aca="false">B6</f>
        <v>48144</v>
      </c>
      <c r="C19" s="26" t="n">
        <f aca="false">IF(B19&gt;0,$B$13/B19,"")</f>
        <v>0.841226321036889</v>
      </c>
    </row>
    <row r="20" customFormat="false" ht="15" hidden="false" customHeight="true" outlineLevel="0" collapsed="false">
      <c r="A20" s="11" t="s">
        <v>305</v>
      </c>
      <c r="B20" s="23" t="n">
        <f aca="false">C6</f>
        <v>120360</v>
      </c>
      <c r="C20" s="26" t="n">
        <f aca="false">IF(B20&gt;0,$B$13/B20,"")</f>
        <v>0.336490528414756</v>
      </c>
    </row>
    <row r="21" customFormat="false" ht="15" hidden="false" customHeight="true" outlineLevel="0" collapsed="false">
      <c r="A21" s="11" t="s">
        <v>306</v>
      </c>
      <c r="B21" s="23" t="n">
        <f aca="false">C7</f>
        <v>192576</v>
      </c>
      <c r="C21" s="26" t="n">
        <f aca="false">IF(B21&gt;0,$B$13/B21,"")</f>
        <v>0.210306580259222</v>
      </c>
    </row>
    <row r="22" customFormat="false" ht="15" hidden="false" customHeight="true" outlineLevel="0" collapsed="false">
      <c r="A22" s="11" t="s">
        <v>307</v>
      </c>
      <c r="B22" s="23" t="n">
        <f aca="false">D7</f>
        <v>240720</v>
      </c>
      <c r="C22" s="26" t="n">
        <f aca="false">IF(B22&gt;0,$B$13/B22,"")</f>
        <v>0.168245264207378</v>
      </c>
    </row>
    <row r="23" customFormat="false" ht="15" hidden="false" customHeight="true" outlineLevel="0" collapsed="false">
      <c r="A23" s="11" t="s">
        <v>308</v>
      </c>
      <c r="B23" s="23" t="n">
        <f aca="false">C8</f>
        <v>278019</v>
      </c>
      <c r="C23" s="26" t="n">
        <f aca="false">IF(B23&gt;0,$B$13/B23,"")</f>
        <v>0.145673497135088</v>
      </c>
    </row>
    <row r="25" customFormat="false" ht="15" hidden="false" customHeight="true" outlineLevel="0" collapsed="false">
      <c r="A25" s="21" t="s">
        <v>309</v>
      </c>
      <c r="B25" s="21"/>
      <c r="C25" s="21"/>
      <c r="D25" s="21"/>
      <c r="E25" s="21"/>
      <c r="F25" s="21"/>
      <c r="G25" s="21"/>
      <c r="H25" s="21"/>
      <c r="I25" s="21"/>
      <c r="J25" s="21"/>
      <c r="K25" s="21"/>
      <c r="L25" s="21"/>
      <c r="M25" s="21"/>
    </row>
    <row r="26" customFormat="false" ht="15" hidden="false" customHeight="true" outlineLevel="0" collapsed="false">
      <c r="A26" s="10" t="s">
        <v>310</v>
      </c>
      <c r="B26" s="10" t="s">
        <v>311</v>
      </c>
      <c r="C26" s="10" t="s">
        <v>181</v>
      </c>
      <c r="D26" s="10" t="s">
        <v>312</v>
      </c>
      <c r="E26" s="10" t="s">
        <v>313</v>
      </c>
    </row>
    <row r="27" customFormat="false" ht="79.5" hidden="false" customHeight="true" outlineLevel="0" collapsed="false">
      <c r="A27" s="11" t="s">
        <v>314</v>
      </c>
      <c r="B27" s="11" t="s">
        <v>315</v>
      </c>
      <c r="C27" s="11" t="s">
        <v>316</v>
      </c>
      <c r="D27" s="11" t="s">
        <v>317</v>
      </c>
      <c r="E27" s="11" t="s">
        <v>318</v>
      </c>
    </row>
    <row r="28" customFormat="false" ht="68.25" hidden="false" customHeight="true" outlineLevel="0" collapsed="false">
      <c r="A28" s="11" t="s">
        <v>319</v>
      </c>
      <c r="B28" s="11" t="s">
        <v>320</v>
      </c>
      <c r="C28" s="11" t="s">
        <v>321</v>
      </c>
      <c r="D28" s="11" t="s">
        <v>322</v>
      </c>
      <c r="E28" s="11" t="s">
        <v>318</v>
      </c>
    </row>
    <row r="29" customFormat="false" ht="68.25" hidden="false" customHeight="true" outlineLevel="0" collapsed="false">
      <c r="A29" s="11" t="s">
        <v>323</v>
      </c>
      <c r="B29" s="11" t="s">
        <v>324</v>
      </c>
      <c r="C29" s="11" t="s">
        <v>325</v>
      </c>
      <c r="D29" s="11" t="s">
        <v>326</v>
      </c>
      <c r="E29" s="11" t="s">
        <v>318</v>
      </c>
    </row>
    <row r="30" customFormat="false" ht="90.75" hidden="false" customHeight="true" outlineLevel="0" collapsed="false">
      <c r="A30" s="11" t="s">
        <v>327</v>
      </c>
      <c r="B30" s="11" t="s">
        <v>328</v>
      </c>
      <c r="C30" s="11" t="s">
        <v>329</v>
      </c>
      <c r="D30" s="11" t="s">
        <v>330</v>
      </c>
      <c r="E30" s="11" t="s">
        <v>318</v>
      </c>
    </row>
    <row r="31" customFormat="false" ht="68.25" hidden="false" customHeight="true" outlineLevel="0" collapsed="false">
      <c r="A31" s="11" t="s">
        <v>331</v>
      </c>
      <c r="B31" s="11" t="s">
        <v>332</v>
      </c>
      <c r="C31" s="11" t="s">
        <v>333</v>
      </c>
      <c r="D31" s="11" t="s">
        <v>334</v>
      </c>
      <c r="E31" s="11" t="s">
        <v>318</v>
      </c>
    </row>
    <row r="32" customFormat="false" ht="68.25" hidden="false" customHeight="true" outlineLevel="0" collapsed="false">
      <c r="A32" s="11" t="s">
        <v>335</v>
      </c>
      <c r="B32" s="11" t="s">
        <v>336</v>
      </c>
      <c r="C32" s="11" t="s">
        <v>337</v>
      </c>
      <c r="D32" s="11" t="s">
        <v>338</v>
      </c>
      <c r="E32" s="11" t="s">
        <v>318</v>
      </c>
    </row>
    <row r="33" customFormat="false" ht="45.75" hidden="false" customHeight="true" outlineLevel="0" collapsed="false">
      <c r="A33" s="11" t="s">
        <v>339</v>
      </c>
      <c r="B33" s="11" t="s">
        <v>340</v>
      </c>
      <c r="C33" s="11" t="s">
        <v>341</v>
      </c>
      <c r="D33" s="11" t="s">
        <v>342</v>
      </c>
      <c r="E33" s="11" t="s">
        <v>318</v>
      </c>
    </row>
    <row r="34" customFormat="false" ht="57" hidden="false" customHeight="true" outlineLevel="0" collapsed="false">
      <c r="A34" s="11" t="s">
        <v>343</v>
      </c>
      <c r="B34" s="11" t="s">
        <v>344</v>
      </c>
      <c r="C34" s="11" t="s">
        <v>345</v>
      </c>
      <c r="D34" s="11" t="s">
        <v>346</v>
      </c>
      <c r="E34" s="11" t="s">
        <v>318</v>
      </c>
    </row>
    <row r="35" customFormat="false" ht="68.25" hidden="false" customHeight="true" outlineLevel="0" collapsed="false">
      <c r="A35" s="11" t="s">
        <v>347</v>
      </c>
      <c r="B35" s="11" t="s">
        <v>348</v>
      </c>
      <c r="C35" s="11" t="s">
        <v>349</v>
      </c>
      <c r="D35" s="11" t="s">
        <v>350</v>
      </c>
      <c r="E35" s="11" t="s">
        <v>318</v>
      </c>
    </row>
    <row r="36" customFormat="false" ht="68.25" hidden="false" customHeight="true" outlineLevel="0" collapsed="false">
      <c r="A36" s="11" t="s">
        <v>351</v>
      </c>
      <c r="B36" s="11" t="s">
        <v>352</v>
      </c>
      <c r="C36" s="11" t="s">
        <v>353</v>
      </c>
      <c r="D36" s="11" t="s">
        <v>354</v>
      </c>
      <c r="E36" s="11" t="s">
        <v>318</v>
      </c>
    </row>
    <row r="37" customFormat="false" ht="68.25" hidden="false" customHeight="true" outlineLevel="0" collapsed="false">
      <c r="A37" s="11" t="s">
        <v>355</v>
      </c>
      <c r="B37" s="11" t="s">
        <v>356</v>
      </c>
      <c r="C37" s="11" t="s">
        <v>260</v>
      </c>
      <c r="D37" s="11" t="s">
        <v>357</v>
      </c>
      <c r="E37" s="11" t="s">
        <v>318</v>
      </c>
    </row>
    <row r="38" customFormat="false" ht="79.5" hidden="false" customHeight="true" outlineLevel="0" collapsed="false">
      <c r="A38" s="11" t="s">
        <v>358</v>
      </c>
      <c r="B38" s="11" t="s">
        <v>359</v>
      </c>
      <c r="C38" s="11" t="s">
        <v>360</v>
      </c>
      <c r="D38" s="11" t="s">
        <v>361</v>
      </c>
      <c r="E38" s="11" t="s">
        <v>318</v>
      </c>
    </row>
    <row r="39" customFormat="false" ht="124.5" hidden="false" customHeight="true" outlineLevel="0" collapsed="false">
      <c r="A39" s="11" t="s">
        <v>362</v>
      </c>
      <c r="B39" s="11" t="s">
        <v>363</v>
      </c>
      <c r="C39" s="11" t="s">
        <v>364</v>
      </c>
      <c r="D39" s="11" t="s">
        <v>365</v>
      </c>
      <c r="E39" s="11" t="s">
        <v>318</v>
      </c>
    </row>
    <row r="40" customFormat="false" ht="68.25" hidden="false" customHeight="true" outlineLevel="0" collapsed="false">
      <c r="A40" s="11" t="s">
        <v>366</v>
      </c>
      <c r="B40" s="11" t="s">
        <v>367</v>
      </c>
      <c r="C40" s="11" t="s">
        <v>368</v>
      </c>
      <c r="D40" s="11" t="s">
        <v>369</v>
      </c>
      <c r="E40" s="11" t="s">
        <v>318</v>
      </c>
    </row>
    <row r="41" customFormat="false" ht="90.75" hidden="false" customHeight="true" outlineLevel="0" collapsed="false">
      <c r="A41" s="11" t="s">
        <v>370</v>
      </c>
      <c r="B41" s="11" t="s">
        <v>371</v>
      </c>
      <c r="C41" s="11" t="s">
        <v>372</v>
      </c>
      <c r="D41" s="11"/>
      <c r="E41" s="11" t="s">
        <v>318</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2026-10-12T08:20:37Z</dcterms:created>
  <dc:creator>openpyxl</dc:creator>
  <dc:description/>
  <dc:language>en-US</dc:language>
  <cp:lastModifiedBy/>
  <dcterms:modified xsi:type="dcterms:W3CDTF">2026-10-15T07:25:57Z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