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styles.xml" ContentType="application/vnd.openxmlformats-officedocument.spreadsheetml.style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ADME" sheetId="1" state="visible" r:id="rId3"/>
    <sheet name="Your Event Portfolio" sheetId="2" state="visible" r:id="rId4"/>
    <sheet name="Vendor Quote Inputs" sheetId="3" state="visible" r:id="rId5"/>
    <sheet name="Model Calculations" sheetId="4" state="visible" r:id="rId6"/>
    <sheet name="Comparison Summary" sheetId="5" state="visible" r:id="rId7"/>
    <sheet name="Worked Example" sheetId="6" state="visible" r:id="rId8"/>
  </sheet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PheedLoop</author>
  </authors>
  <commentList>
    <comment ref="B11" authorId="0">
      <text>
        <r>
          <rPr>
            <sz val="10"/>
            <rFont val="Arial"/>
            <family val="2"/>
          </rPr>
          <t xml:space="preserve">Sum of events across all five size bands.</t>
        </r>
      </text>
    </comment>
    <comment ref="B36" authorId="0">
      <text>
        <r>
          <rPr>
            <sz val="10"/>
            <rFont val="Arial"/>
            <family val="2"/>
          </rPr>
          <t xml:space="preserve">Enter the number of events at which this power-up will be used. For example, if you use gamification at all 4 of your flagship events, enter 4.</t>
        </r>
      </text>
    </comment>
    <comment ref="B37" authorId="0">
      <text>
        <r>
          <rPr>
            <sz val="10"/>
            <rFont val="Arial"/>
            <family val="2"/>
          </rPr>
          <t xml:space="preserve">Enter the number of events at which this power-up will be used. For example, if you use gamification at all 4 of your flagship events, enter 4.</t>
        </r>
      </text>
    </comment>
    <comment ref="B38" authorId="0">
      <text>
        <r>
          <rPr>
            <sz val="10"/>
            <rFont val="Arial"/>
            <family val="2"/>
          </rPr>
          <t xml:space="preserve">Enter the number of events at which this power-up will be used. For example, if you use gamification at all 4 of your flagship events, enter 4.</t>
        </r>
      </text>
    </comment>
    <comment ref="B39" authorId="0">
      <text>
        <r>
          <rPr>
            <sz val="10"/>
            <rFont val="Arial"/>
            <family val="2"/>
          </rPr>
          <t xml:space="preserve">Enter the number of events at which this power-up will be used. For example, if you use gamification at all 4 of your flagship events, enter 4.</t>
        </r>
      </text>
    </comment>
    <comment ref="B40" authorId="0">
      <text>
        <r>
          <rPr>
            <sz val="10"/>
            <rFont val="Arial"/>
            <family val="2"/>
          </rPr>
          <t xml:space="preserve">Enter the number of events at which this power-up will be used. For example, if you use gamification at all 4 of your flagship events, enter 4.</t>
        </r>
      </text>
    </comment>
    <comment ref="B44" authorId="0">
      <text>
        <r>
          <rPr>
            <sz val="10"/>
            <rFont val="Arial"/>
            <family val="2"/>
          </rPr>
          <t xml:space="preserve">Used to estimate payment processing fees on registration revenue. Default is $250.</t>
        </r>
      </text>
    </comment>
    <comment ref="B45" authorId="0">
      <text>
        <r>
          <rPr>
            <sz val="10"/>
            <rFont val="Arial"/>
            <family val="2"/>
          </rPr>
          <t xml:space="preserve">Choose 1, 2, or 3.</t>
        </r>
      </text>
    </comment>
    <comment ref="B46" authorId="0">
      <text>
        <r>
          <rPr>
            <sz val="10"/>
            <rFont val="Arial"/>
            <family val="2"/>
          </rPr>
          <t xml:space="preserve">Default 5%. Allowable range 3% to 7%.</t>
        </r>
      </text>
    </comment>
    <comment ref="B49" authorId="0">
      <text>
        <r>
          <rPr>
            <sz val="10"/>
            <rFont val="Arial"/>
            <family val="2"/>
          </rPr>
          <t xml:space="preserve">Sum of events across all size bands. Same as the running total at row 11.</t>
        </r>
      </text>
    </comment>
    <comment ref="B50" authorId="0">
      <text>
        <r>
          <rPr>
            <sz val="10"/>
            <rFont val="Arial"/>
            <family val="2"/>
          </rPr>
          <t xml:space="preserve">Total attendees = SUM across bands of (events × avg attendees per event).</t>
        </r>
      </text>
    </comment>
    <comment ref="B51" authorId="0">
      <text>
        <r>
          <rPr>
            <sz val="10"/>
            <rFont val="Arial"/>
            <family val="2"/>
          </rPr>
          <t xml:space="preserve">Total paid registrations = SUM across bands of (events × avg attendees × percent paid).</t>
        </r>
      </text>
    </comment>
    <comment ref="B52" authorId="0">
      <text>
        <r>
          <rPr>
            <sz val="10"/>
            <rFont val="Arial"/>
            <family val="2"/>
          </rPr>
          <t xml:space="preserve">Used to compute payment processing fees. Equals total paid regs × average paid registration price.</t>
        </r>
      </text>
    </comment>
  </commentList>
</comments>
</file>

<file path=xl/comments3.xml><?xml version="1.0" encoding="utf-8"?>
<comments xmlns="http://schemas.openxmlformats.org/spreadsheetml/2006/main" xmlns:xdr="http://schemas.openxmlformats.org/drawingml/2006/spreadsheetDrawing">
  <authors>
    <author>PheedLoop</author>
  </authors>
  <commentList>
    <comment ref="B7" authorId="0">
      <text>
        <r>
          <rPr>
            <sz val="10"/>
            <rFont val="Arial"/>
            <family val="2"/>
          </rPr>
          <t xml:space="preserve">If the vendor charges a unit rate per platform user/attendee, enter it here.</t>
        </r>
      </text>
    </comment>
    <comment ref="B8" authorId="0">
      <text>
        <r>
          <rPr>
            <sz val="10"/>
            <rFont val="Arial"/>
            <family val="2"/>
          </rPr>
          <t xml:space="preserve">If the vendor charges per paid registration, enter the unit rate here.</t>
        </r>
      </text>
    </comment>
    <comment ref="B9" authorId="0">
      <text>
        <r>
          <rPr>
            <sz val="10"/>
            <rFont val="Arial"/>
            <family val="2"/>
          </rPr>
          <t xml:space="preserve">If the vendor charges per event, enter the average per-event fee. The worksheet multiplies by total events from your portfolio.</t>
        </r>
      </text>
    </comment>
    <comment ref="B10" authorId="0">
      <text>
        <r>
          <rPr>
            <sz val="10"/>
            <rFont val="Arial"/>
            <family val="2"/>
          </rPr>
          <t xml:space="preserve">All power-up fees rolled into a single annual figure.</t>
        </r>
      </text>
    </comment>
    <comment ref="B11" authorId="0">
      <text>
        <r>
          <rPr>
            <sz val="10"/>
            <rFont val="Arial"/>
            <family val="2"/>
          </rPr>
          <t xml:space="preserve">Setup plus maintenance for all integrations, expressed as an annual amount.</t>
        </r>
      </text>
    </comment>
    <comment ref="B12" authorId="0">
      <text>
        <r>
          <rPr>
            <sz val="10"/>
            <rFont val="Arial"/>
            <family val="2"/>
          </rPr>
          <t xml:space="preserve">Total annual hardware rental cost across all events.</t>
        </r>
      </text>
    </comment>
    <comment ref="B13" authorId="0">
      <text>
        <r>
          <rPr>
            <sz val="10"/>
            <rFont val="Arial"/>
            <family val="2"/>
          </rPr>
          <t xml:space="preserve">Total annual cost for remote and on-site support days.</t>
        </r>
      </text>
    </comment>
    <comment ref="B14" authorId="0">
      <text>
        <r>
          <rPr>
            <sz val="10"/>
            <rFont val="Arial"/>
            <family val="2"/>
          </rPr>
          <t xml:space="preserve">Anything else: training, custom development, account management premium, etc.</t>
        </r>
      </text>
    </comment>
    <comment ref="B15" authorId="0">
      <text>
        <r>
          <rPr>
            <sz val="10"/>
            <rFont val="Arial"/>
            <family val="2"/>
          </rPr>
          <t xml:space="preserve">If the vendor's contract specifies a different escalation than your default, enter it here.</t>
        </r>
      </text>
    </comment>
    <comment ref="B18" authorId="0">
      <text>
        <r>
          <rPr>
            <sz val="10"/>
            <rFont val="Arial"/>
            <family val="2"/>
          </rPr>
          <t xml:space="preserve">Year 1 = base platform + per-attendee × total attendees + per-paid-reg × total paid regs + per-event × total events + power-ups + integrations + hardware + support + other.</t>
        </r>
      </text>
    </comment>
    <comment ref="B19" authorId="0">
      <text>
        <r>
          <rPr>
            <sz val="10"/>
            <rFont val="Arial"/>
            <family val="2"/>
          </rPr>
          <t xml:space="preserve">Year 2 = Year 1 × (1 + vendor escalation).</t>
        </r>
      </text>
    </comment>
    <comment ref="B20" authorId="0">
      <text>
        <r>
          <rPr>
            <sz val="10"/>
            <rFont val="Arial"/>
            <family val="2"/>
          </rPr>
          <t xml:space="preserve">Year 3 = Year 2 × (1 + vendor escalation).</t>
        </r>
      </text>
    </comment>
    <comment ref="B22" authorId="0">
      <text>
        <r>
          <rPr>
            <sz val="10"/>
            <rFont val="Arial"/>
            <family val="2"/>
          </rPr>
          <t xml:space="preserve">Three-year total divided by total attendees over 3 years.</t>
        </r>
      </text>
    </comment>
    <comment ref="B25" authorId="0">
      <text>
        <r>
          <rPr>
            <sz val="10"/>
            <rFont val="Arial"/>
            <family val="2"/>
          </rPr>
          <t xml:space="preserve">Whichever pricing component is the largest share of Year 1 total. Defaults to Modular if no single component dominates. Override using the dropdown below.</t>
        </r>
      </text>
    </comment>
    <comment ref="C7" authorId="0">
      <text>
        <r>
          <rPr>
            <sz val="10"/>
            <rFont val="Arial"/>
            <family val="2"/>
          </rPr>
          <t xml:space="preserve">If the vendor charges a unit rate per platform user/attendee, enter it here.</t>
        </r>
      </text>
    </comment>
    <comment ref="C8" authorId="0">
      <text>
        <r>
          <rPr>
            <sz val="10"/>
            <rFont val="Arial"/>
            <family val="2"/>
          </rPr>
          <t xml:space="preserve">If the vendor charges per paid registration, enter the unit rate here.</t>
        </r>
      </text>
    </comment>
    <comment ref="C9" authorId="0">
      <text>
        <r>
          <rPr>
            <sz val="10"/>
            <rFont val="Arial"/>
            <family val="2"/>
          </rPr>
          <t xml:space="preserve">If the vendor charges per event, enter the average per-event fee. The worksheet multiplies by total events from your portfolio.</t>
        </r>
      </text>
    </comment>
    <comment ref="C10" authorId="0">
      <text>
        <r>
          <rPr>
            <sz val="10"/>
            <rFont val="Arial"/>
            <family val="2"/>
          </rPr>
          <t xml:space="preserve">All power-up fees rolled into a single annual figure.</t>
        </r>
      </text>
    </comment>
    <comment ref="C11" authorId="0">
      <text>
        <r>
          <rPr>
            <sz val="10"/>
            <rFont val="Arial"/>
            <family val="2"/>
          </rPr>
          <t xml:space="preserve">Setup plus maintenance for all integrations, expressed as an annual amount.</t>
        </r>
      </text>
    </comment>
    <comment ref="C12" authorId="0">
      <text>
        <r>
          <rPr>
            <sz val="10"/>
            <rFont val="Arial"/>
            <family val="2"/>
          </rPr>
          <t xml:space="preserve">Total annual hardware rental cost across all events.</t>
        </r>
      </text>
    </comment>
    <comment ref="C13" authorId="0">
      <text>
        <r>
          <rPr>
            <sz val="10"/>
            <rFont val="Arial"/>
            <family val="2"/>
          </rPr>
          <t xml:space="preserve">Total annual cost for remote and on-site support days.</t>
        </r>
      </text>
    </comment>
    <comment ref="C14" authorId="0">
      <text>
        <r>
          <rPr>
            <sz val="10"/>
            <rFont val="Arial"/>
            <family val="2"/>
          </rPr>
          <t xml:space="preserve">Anything else: training, custom development, account management premium, etc.</t>
        </r>
      </text>
    </comment>
    <comment ref="C15" authorId="0">
      <text>
        <r>
          <rPr>
            <sz val="10"/>
            <rFont val="Arial"/>
            <family val="2"/>
          </rPr>
          <t xml:space="preserve">If the vendor's contract specifies a different escalation than your default, enter it here.</t>
        </r>
      </text>
    </comment>
    <comment ref="C18" authorId="0">
      <text>
        <r>
          <rPr>
            <sz val="10"/>
            <rFont val="Arial"/>
            <family val="2"/>
          </rPr>
          <t xml:space="preserve">Year 1 = base platform + per-attendee × total attendees + per-paid-reg × total paid regs + per-event × total events + power-ups + integrations + hardware + support + other.</t>
        </r>
      </text>
    </comment>
    <comment ref="C19" authorId="0">
      <text>
        <r>
          <rPr>
            <sz val="10"/>
            <rFont val="Arial"/>
            <family val="2"/>
          </rPr>
          <t xml:space="preserve">Year 2 = Year 1 × (1 + vendor escalation).</t>
        </r>
      </text>
    </comment>
    <comment ref="C20" authorId="0">
      <text>
        <r>
          <rPr>
            <sz val="10"/>
            <rFont val="Arial"/>
            <family val="2"/>
          </rPr>
          <t xml:space="preserve">Year 3 = Year 2 × (1 + vendor escalation).</t>
        </r>
      </text>
    </comment>
    <comment ref="C22" authorId="0">
      <text>
        <r>
          <rPr>
            <sz val="10"/>
            <rFont val="Arial"/>
            <family val="2"/>
          </rPr>
          <t xml:space="preserve">Three-year total divided by total attendees over 3 years.</t>
        </r>
      </text>
    </comment>
    <comment ref="C25" authorId="0">
      <text>
        <r>
          <rPr>
            <sz val="10"/>
            <rFont val="Arial"/>
            <family val="2"/>
          </rPr>
          <t xml:space="preserve">Whichever pricing component is the largest share of Year 1 total. Defaults to Modular if no single component dominates. Override using the dropdown below.</t>
        </r>
      </text>
    </comment>
    <comment ref="D7" authorId="0">
      <text>
        <r>
          <rPr>
            <sz val="10"/>
            <rFont val="Arial"/>
            <family val="2"/>
          </rPr>
          <t xml:space="preserve">If the vendor charges a unit rate per platform user/attendee, enter it here.</t>
        </r>
      </text>
    </comment>
    <comment ref="D8" authorId="0">
      <text>
        <r>
          <rPr>
            <sz val="10"/>
            <rFont val="Arial"/>
            <family val="2"/>
          </rPr>
          <t xml:space="preserve">If the vendor charges per paid registration, enter the unit rate here.</t>
        </r>
      </text>
    </comment>
    <comment ref="D9" authorId="0">
      <text>
        <r>
          <rPr>
            <sz val="10"/>
            <rFont val="Arial"/>
            <family val="2"/>
          </rPr>
          <t xml:space="preserve">If the vendor charges per event, enter the average per-event fee. The worksheet multiplies by total events from your portfolio.</t>
        </r>
      </text>
    </comment>
    <comment ref="D10" authorId="0">
      <text>
        <r>
          <rPr>
            <sz val="10"/>
            <rFont val="Arial"/>
            <family val="2"/>
          </rPr>
          <t xml:space="preserve">All power-up fees rolled into a single annual figure.</t>
        </r>
      </text>
    </comment>
    <comment ref="D11" authorId="0">
      <text>
        <r>
          <rPr>
            <sz val="10"/>
            <rFont val="Arial"/>
            <family val="2"/>
          </rPr>
          <t xml:space="preserve">Setup plus maintenance for all integrations, expressed as an annual amount.</t>
        </r>
      </text>
    </comment>
    <comment ref="D12" authorId="0">
      <text>
        <r>
          <rPr>
            <sz val="10"/>
            <rFont val="Arial"/>
            <family val="2"/>
          </rPr>
          <t xml:space="preserve">Total annual hardware rental cost across all events.</t>
        </r>
      </text>
    </comment>
    <comment ref="D13" authorId="0">
      <text>
        <r>
          <rPr>
            <sz val="10"/>
            <rFont val="Arial"/>
            <family val="2"/>
          </rPr>
          <t xml:space="preserve">Total annual cost for remote and on-site support days.</t>
        </r>
      </text>
    </comment>
    <comment ref="D14" authorId="0">
      <text>
        <r>
          <rPr>
            <sz val="10"/>
            <rFont val="Arial"/>
            <family val="2"/>
          </rPr>
          <t xml:space="preserve">Anything else: training, custom development, account management premium, etc.</t>
        </r>
      </text>
    </comment>
    <comment ref="D15" authorId="0">
      <text>
        <r>
          <rPr>
            <sz val="10"/>
            <rFont val="Arial"/>
            <family val="2"/>
          </rPr>
          <t xml:space="preserve">If the vendor's contract specifies a different escalation than your default, enter it here.</t>
        </r>
      </text>
    </comment>
    <comment ref="D18" authorId="0">
      <text>
        <r>
          <rPr>
            <sz val="10"/>
            <rFont val="Arial"/>
            <family val="2"/>
          </rPr>
          <t xml:space="preserve">Year 1 = base platform + per-attendee × total attendees + per-paid-reg × total paid regs + per-event × total events + power-ups + integrations + hardware + support + other.</t>
        </r>
      </text>
    </comment>
    <comment ref="D19" authorId="0">
      <text>
        <r>
          <rPr>
            <sz val="10"/>
            <rFont val="Arial"/>
            <family val="2"/>
          </rPr>
          <t xml:space="preserve">Year 2 = Year 1 × (1 + vendor escalation).</t>
        </r>
      </text>
    </comment>
    <comment ref="D20" authorId="0">
      <text>
        <r>
          <rPr>
            <sz val="10"/>
            <rFont val="Arial"/>
            <family val="2"/>
          </rPr>
          <t xml:space="preserve">Year 3 = Year 2 × (1 + vendor escalation).</t>
        </r>
      </text>
    </comment>
    <comment ref="D22" authorId="0">
      <text>
        <r>
          <rPr>
            <sz val="10"/>
            <rFont val="Arial"/>
            <family val="2"/>
          </rPr>
          <t xml:space="preserve">Three-year total divided by total attendees over 3 years.</t>
        </r>
      </text>
    </comment>
    <comment ref="D25" authorId="0">
      <text>
        <r>
          <rPr>
            <sz val="10"/>
            <rFont val="Arial"/>
            <family val="2"/>
          </rPr>
          <t xml:space="preserve">Whichever pricing component is the largest share of Year 1 total. Defaults to Modular if no single component dominates. Override using the dropdown below.</t>
        </r>
      </text>
    </comment>
    <comment ref="E7" authorId="0">
      <text>
        <r>
          <rPr>
            <sz val="10"/>
            <rFont val="Arial"/>
            <family val="2"/>
          </rPr>
          <t xml:space="preserve">If the vendor charges a unit rate per platform user/attendee, enter it here.</t>
        </r>
      </text>
    </comment>
    <comment ref="E8" authorId="0">
      <text>
        <r>
          <rPr>
            <sz val="10"/>
            <rFont val="Arial"/>
            <family val="2"/>
          </rPr>
          <t xml:space="preserve">If the vendor charges per paid registration, enter the unit rate here.</t>
        </r>
      </text>
    </comment>
    <comment ref="E9" authorId="0">
      <text>
        <r>
          <rPr>
            <sz val="10"/>
            <rFont val="Arial"/>
            <family val="2"/>
          </rPr>
          <t xml:space="preserve">If the vendor charges per event, enter the average per-event fee. The worksheet multiplies by total events from your portfolio.</t>
        </r>
      </text>
    </comment>
    <comment ref="E10" authorId="0">
      <text>
        <r>
          <rPr>
            <sz val="10"/>
            <rFont val="Arial"/>
            <family val="2"/>
          </rPr>
          <t xml:space="preserve">All power-up fees rolled into a single annual figure.</t>
        </r>
      </text>
    </comment>
    <comment ref="E11" authorId="0">
      <text>
        <r>
          <rPr>
            <sz val="10"/>
            <rFont val="Arial"/>
            <family val="2"/>
          </rPr>
          <t xml:space="preserve">Setup plus maintenance for all integrations, expressed as an annual amount.</t>
        </r>
      </text>
    </comment>
    <comment ref="E12" authorId="0">
      <text>
        <r>
          <rPr>
            <sz val="10"/>
            <rFont val="Arial"/>
            <family val="2"/>
          </rPr>
          <t xml:space="preserve">Total annual hardware rental cost across all events.</t>
        </r>
      </text>
    </comment>
    <comment ref="E13" authorId="0">
      <text>
        <r>
          <rPr>
            <sz val="10"/>
            <rFont val="Arial"/>
            <family val="2"/>
          </rPr>
          <t xml:space="preserve">Total annual cost for remote and on-site support days.</t>
        </r>
      </text>
    </comment>
    <comment ref="E14" authorId="0">
      <text>
        <r>
          <rPr>
            <sz val="10"/>
            <rFont val="Arial"/>
            <family val="2"/>
          </rPr>
          <t xml:space="preserve">Anything else: training, custom development, account management premium, etc.</t>
        </r>
      </text>
    </comment>
    <comment ref="E15" authorId="0">
      <text>
        <r>
          <rPr>
            <sz val="10"/>
            <rFont val="Arial"/>
            <family val="2"/>
          </rPr>
          <t xml:space="preserve">If the vendor's contract specifies a different escalation than your default, enter it here.</t>
        </r>
      </text>
    </comment>
    <comment ref="E18" authorId="0">
      <text>
        <r>
          <rPr>
            <sz val="10"/>
            <rFont val="Arial"/>
            <family val="2"/>
          </rPr>
          <t xml:space="preserve">Year 1 = base platform + per-attendee × total attendees + per-paid-reg × total paid regs + per-event × total events + power-ups + integrations + hardware + support + other.</t>
        </r>
      </text>
    </comment>
    <comment ref="E19" authorId="0">
      <text>
        <r>
          <rPr>
            <sz val="10"/>
            <rFont val="Arial"/>
            <family val="2"/>
          </rPr>
          <t xml:space="preserve">Year 2 = Year 1 × (1 + vendor escalation).</t>
        </r>
      </text>
    </comment>
    <comment ref="E20" authorId="0">
      <text>
        <r>
          <rPr>
            <sz val="10"/>
            <rFont val="Arial"/>
            <family val="2"/>
          </rPr>
          <t xml:space="preserve">Year 3 = Year 2 × (1 + vendor escalation).</t>
        </r>
      </text>
    </comment>
    <comment ref="E22" authorId="0">
      <text>
        <r>
          <rPr>
            <sz val="10"/>
            <rFont val="Arial"/>
            <family val="2"/>
          </rPr>
          <t xml:space="preserve">Three-year total divided by total attendees over 3 years.</t>
        </r>
      </text>
    </comment>
    <comment ref="E25" authorId="0">
      <text>
        <r>
          <rPr>
            <sz val="10"/>
            <rFont val="Arial"/>
            <family val="2"/>
          </rPr>
          <t xml:space="preserve">Whichever pricing component is the largest share of Year 1 total. Defaults to Modular if no single component dominates. Override using the dropdown below.</t>
        </r>
      </text>
    </comment>
  </commentList>
</comments>
</file>

<file path=xl/comments4.xml><?xml version="1.0" encoding="utf-8"?>
<comments xmlns="http://schemas.openxmlformats.org/spreadsheetml/2006/main" xmlns:xdr="http://schemas.openxmlformats.org/drawingml/2006/spreadsheetDrawing">
  <authors>
    <author>PheedLoop</author>
  </authors>
  <commentList>
    <comment ref="B28" authorId="0">
      <text>
        <r>
          <rPr>
            <sz val="10"/>
            <rFont val="Arial"/>
            <family val="2"/>
          </rPr>
          <t xml:space="preserve">Per-user platform cost = total attendees × the volume-tier rate. VLOOKUP picks the tier rate based on which band the total attendees fall into.</t>
        </r>
      </text>
    </comment>
    <comment ref="B29" authorId="0">
      <text>
        <r>
          <rPr>
            <sz val="10"/>
            <rFont val="Arial"/>
            <family val="2"/>
          </rPr>
          <t xml:space="preserve">Hardware rental = SUM(unit count × unit rental rate) across kiosks, hotspots, scanners, printers.</t>
        </r>
      </text>
    </comment>
    <comment ref="B30" authorId="0">
      <text>
        <r>
          <rPr>
            <sz val="10"/>
            <rFont val="Arial"/>
            <family val="2"/>
          </rPr>
          <t xml:space="preserve">Support = (remote days × remote rate) + (domestic days × domestic rate).</t>
        </r>
      </text>
    </comment>
    <comment ref="B31" authorId="0">
      <text>
        <r>
          <rPr>
            <sz val="10"/>
            <rFont val="Arial"/>
            <family val="2"/>
          </rPr>
          <t xml:space="preserve">One-time setup fee per integration in Year 1 only. Zero in Y2 and Y3.</t>
        </r>
      </text>
    </comment>
    <comment ref="B32" authorId="0">
      <text>
        <r>
          <rPr>
            <sz val="10"/>
            <rFont val="Arial"/>
            <family val="2"/>
          </rPr>
          <t xml:space="preserve">Annual maintenance fee per integration. Escalates each year.</t>
        </r>
      </text>
    </comment>
    <comment ref="B33" authorId="0">
      <text>
        <r>
          <rPr>
            <sz val="10"/>
            <rFont val="Arial"/>
            <family val="2"/>
          </rPr>
          <t xml:space="preserve">Power-up cost = total power-up activations per year × activation rate.</t>
        </r>
      </text>
    </comment>
    <comment ref="B34" authorId="0">
      <text>
        <r>
          <rPr>
            <sz val="10"/>
            <rFont val="Arial"/>
            <family val="2"/>
          </rPr>
          <t xml:space="preserve">Processing fee = total paid registration revenue × processing percentage.</t>
        </r>
      </text>
    </comment>
    <comment ref="B44" authorId="0">
      <text>
        <r>
          <rPr>
            <sz val="10"/>
            <rFont val="Arial"/>
            <family val="2"/>
          </rPr>
          <t xml:space="preserve">Year 1 platform/usage cost.</t>
        </r>
      </text>
    </comment>
    <comment ref="B45" authorId="0">
      <text>
        <r>
          <rPr>
            <sz val="10"/>
            <rFont val="Arial"/>
            <family val="2"/>
          </rPr>
          <t xml:space="preserve">Hardware rental = SUM(unit count × unit rental rate) across kiosks, hotspots, scanners, printers.</t>
        </r>
      </text>
    </comment>
    <comment ref="B46" authorId="0">
      <text>
        <r>
          <rPr>
            <sz val="10"/>
            <rFont val="Arial"/>
            <family val="2"/>
          </rPr>
          <t xml:space="preserve">Support = (remote days × remote rate) + (domestic days × domestic rate).</t>
        </r>
      </text>
    </comment>
    <comment ref="B47" authorId="0">
      <text>
        <r>
          <rPr>
            <sz val="10"/>
            <rFont val="Arial"/>
            <family val="2"/>
          </rPr>
          <t xml:space="preserve">One-time setup fee per integration in Year 1 only. Zero in Y2 and Y3.</t>
        </r>
      </text>
    </comment>
    <comment ref="B48" authorId="0">
      <text>
        <r>
          <rPr>
            <sz val="10"/>
            <rFont val="Arial"/>
            <family val="2"/>
          </rPr>
          <t xml:space="preserve">Annual maintenance fee per integration. Escalates each year.</t>
        </r>
      </text>
    </comment>
    <comment ref="B49" authorId="0">
      <text>
        <r>
          <rPr>
            <sz val="10"/>
            <rFont val="Arial"/>
            <family val="2"/>
          </rPr>
          <t xml:space="preserve">Power-up cost = total power-up activations per year × activation rate.</t>
        </r>
      </text>
    </comment>
    <comment ref="B50" authorId="0">
      <text>
        <r>
          <rPr>
            <sz val="10"/>
            <rFont val="Arial"/>
            <family val="2"/>
          </rPr>
          <t xml:space="preserve">Processing fee = total paid registration revenue × processing percentage.</t>
        </r>
      </text>
    </comment>
    <comment ref="B65" authorId="0">
      <text>
        <r>
          <rPr>
            <sz val="10"/>
            <rFont val="Arial"/>
            <family val="2"/>
          </rPr>
          <t xml:space="preserve">Year 1 platform/usage cost.</t>
        </r>
      </text>
    </comment>
    <comment ref="B66" authorId="0">
      <text>
        <r>
          <rPr>
            <sz val="10"/>
            <rFont val="Arial"/>
            <family val="2"/>
          </rPr>
          <t xml:space="preserve">Hardware rental = SUM(unit count × unit rental rate) across kiosks, hotspots, scanners, printers.</t>
        </r>
      </text>
    </comment>
    <comment ref="B67" authorId="0">
      <text>
        <r>
          <rPr>
            <sz val="10"/>
            <rFont val="Arial"/>
            <family val="2"/>
          </rPr>
          <t xml:space="preserve">Support = (remote days × remote rate) + (domestic days × domestic rate).</t>
        </r>
      </text>
    </comment>
    <comment ref="B68" authorId="0">
      <text>
        <r>
          <rPr>
            <sz val="10"/>
            <rFont val="Arial"/>
            <family val="2"/>
          </rPr>
          <t xml:space="preserve">One-time setup fee per integration in Year 1 only. Zero in Y2 and Y3.</t>
        </r>
      </text>
    </comment>
    <comment ref="B69" authorId="0">
      <text>
        <r>
          <rPr>
            <sz val="10"/>
            <rFont val="Arial"/>
            <family val="2"/>
          </rPr>
          <t xml:space="preserve">Annual maintenance fee per integration. Escalates each year.</t>
        </r>
      </text>
    </comment>
    <comment ref="B70" authorId="0">
      <text>
        <r>
          <rPr>
            <sz val="10"/>
            <rFont val="Arial"/>
            <family val="2"/>
          </rPr>
          <t xml:space="preserve">Power-up cost = total power-up activations per year × activation rate.</t>
        </r>
      </text>
    </comment>
    <comment ref="B71" authorId="0">
      <text>
        <r>
          <rPr>
            <sz val="10"/>
            <rFont val="Arial"/>
            <family val="2"/>
          </rPr>
          <t xml:space="preserve">Processing fee = total paid registration revenue × processing percentage.</t>
        </r>
      </text>
    </comment>
    <comment ref="B82" authorId="0">
      <text>
        <r>
          <rPr>
            <sz val="10"/>
            <rFont val="Arial"/>
            <family val="2"/>
          </rPr>
          <t xml:space="preserve">Year 1 platform/usage cost.</t>
        </r>
      </text>
    </comment>
    <comment ref="B83" authorId="0">
      <text>
        <r>
          <rPr>
            <sz val="10"/>
            <rFont val="Arial"/>
            <family val="2"/>
          </rPr>
          <t xml:space="preserve">Hardware rental = SUM(unit count × unit rental rate) across kiosks, hotspots, scanners, printers.</t>
        </r>
      </text>
    </comment>
    <comment ref="B84" authorId="0">
      <text>
        <r>
          <rPr>
            <sz val="10"/>
            <rFont val="Arial"/>
            <family val="2"/>
          </rPr>
          <t xml:space="preserve">Support = (remote days × remote rate) + (domestic days × domestic rate).</t>
        </r>
      </text>
    </comment>
    <comment ref="B85" authorId="0">
      <text>
        <r>
          <rPr>
            <sz val="10"/>
            <rFont val="Arial"/>
            <family val="2"/>
          </rPr>
          <t xml:space="preserve">One-time setup fee per integration in Year 1 only. Zero in Y2 and Y3.</t>
        </r>
      </text>
    </comment>
    <comment ref="B86" authorId="0">
      <text>
        <r>
          <rPr>
            <sz val="10"/>
            <rFont val="Arial"/>
            <family val="2"/>
          </rPr>
          <t xml:space="preserve">Annual maintenance fee per integration. Escalates each year.</t>
        </r>
      </text>
    </comment>
    <comment ref="B87" authorId="0">
      <text>
        <r>
          <rPr>
            <sz val="10"/>
            <rFont val="Arial"/>
            <family val="2"/>
          </rPr>
          <t xml:space="preserve">Processing fee = total paid registration revenue × processing percentage.</t>
        </r>
      </text>
    </comment>
    <comment ref="B98" authorId="0">
      <text>
        <r>
          <rPr>
            <sz val="10"/>
            <rFont val="Arial"/>
            <family val="2"/>
          </rPr>
          <t xml:space="preserve">Year 1 platform/usage cost.</t>
        </r>
      </text>
    </comment>
    <comment ref="B99" authorId="0">
      <text>
        <r>
          <rPr>
            <sz val="10"/>
            <rFont val="Arial"/>
            <family val="2"/>
          </rPr>
          <t xml:space="preserve">Processing fee = total paid registration revenue × processing percentage.</t>
        </r>
      </text>
    </comment>
  </commentList>
</comments>
</file>

<file path=xl/sharedStrings.xml><?xml version="1.0" encoding="utf-8"?>
<sst xmlns="http://schemas.openxmlformats.org/spreadsheetml/2006/main" count="275" uniqueCount="205">
  <si>
    <t xml:space="preserve">Event Technology Three-Year TCO Worksheet</t>
  </si>
  <si>
    <t xml:space="preserve">This worksheet helps you compare event technology vendor quotes using a common three-year total cost of ownership (TCO) framework. Vendors price their platforms in different ways, which makes apples-to-apples comparison difficult. This tool normalizes the math so you can see what each pricing model actually costs given your event portfolio.</t>
  </si>
  <si>
    <t xml:space="preserve">The Five Pricing Models</t>
  </si>
  <si>
    <t xml:space="preserve">Per-User (Volume-Tier)</t>
  </si>
  <si>
    <t xml:space="preserve">You pay a unit rate for every attendee on the platform, where the rate decreases at higher volume. Best when you have a lot of free attendees, because the rate is the same regardless of whether they paid.</t>
  </si>
  <si>
    <t xml:space="preserve">Per-Registration</t>
  </si>
  <si>
    <t xml:space="preserve">You pay a flat fee for every paid registration. Free attendees cost nothing. Best when you run free events alongside paid events. Often layered with a payment processing fee on registration revenue.</t>
  </si>
  <si>
    <t xml:space="preserve">Per-Event Flat Fee</t>
  </si>
  <si>
    <t xml:space="preserve">You pay a fixed fee per event, scaled by event size band. Predictable per event but can be expensive when you run many small events.</t>
  </si>
  <si>
    <t xml:space="preserve">Modular and Seat-Based with Add-Ons</t>
  </si>
  <si>
    <t xml:space="preserve">You pay a base license plus itemized add-ons (power-ups, integrations, hardware). Highest configurability but requires careful line-item review to avoid surprises.</t>
  </si>
  <si>
    <t xml:space="preserve">Flat Enterprise License</t>
  </si>
  <si>
    <t xml:space="preserve">You pay one annual fee that bundles everything (platform, support, integrations, hardware, power-ups). Predictable, often the most expensive baseline, but can be the cheapest if you have very high usage.</t>
  </si>
  <si>
    <t xml:space="preserve">How to Use This Worksheet</t>
  </si>
  <si>
    <t xml:space="preserve">1. Open the 'Your Event Portfolio' tab. Fill in every light blue cell with information about your annual event volume, support needs, hardware, integrations, and power-ups. Computed totals show in light green at the bottom.</t>
  </si>
  <si>
    <t xml:space="preserve">2. Open the 'Vendor Quote Inputs' tab. For each vendor you are evaluating, enter their line-item annual fees in the light blue cells. The worksheet calculates the three-year total and suggests which of the five pricing models the quote most resembles. You can override the classification using the dropdown.</t>
  </si>
  <si>
    <t xml:space="preserve">3. Open the 'Model Calculations' tab. This shows what each of the five pricing models would cost for your portfolio at industry-typical default rates. The default rates are editable. If a vendor has quoted you a different unit rate (for example, $4 per registration instead of $8), enter their rate over the default to see how your TCO changes.</t>
  </si>
  <si>
    <t xml:space="preserve">4. Open the 'Comparison Summary' tab. This puts the five models side by side with the four vendor quotes you entered. The lowest three-year total is highlighted in green.</t>
  </si>
  <si>
    <t xml:space="preserve">5. Open the 'Worked Example' tab to see the worksheet completed for a sample mid-sized association portfolio.</t>
  </si>
  <si>
    <t xml:space="preserve">How to Read the Comparison</t>
  </si>
  <si>
    <t xml:space="preserve">Year 1 cost shows what you will pay in the first year, including any one-time integration setup fees.</t>
  </si>
  <si>
    <t xml:space="preserve">Year 3 cost shows what you will pay in the third year after annual price escalation has been applied.</t>
  </si>
  <si>
    <t xml:space="preserve">Three-year total is the sum of Year 1, Year 2, and Year 3. This is the headline number for comparing options on equal footing.</t>
  </si>
  <si>
    <t xml:space="preserve">Average cost per attendee divides the three-year total by total attendees over three years. This normalizes for portfolio size.</t>
  </si>
  <si>
    <t xml:space="preserve">The lowest three-year total is highlighted in green. The cheapest model on paper may not match the vendor with the best service, integrations, or feature fit, so use this as one input among several.</t>
  </si>
  <si>
    <t xml:space="preserve">About the Default Rates</t>
  </si>
  <si>
    <t xml:space="preserve">All default rates embedded in the Model Calculations tab are illustrative ranges based on publicly available pricing across the event technology category. They are not tied to any specific vendor and they are not a quote. Your vendor's actual quote may differ. Edit the rates on the Model Calculations tab to match what you have been quoted, and the comparison will update automatically.</t>
  </si>
  <si>
    <t xml:space="preserve">This worksheet was provided by PheedLoop. The math is intended to be objective and applies to any vendor.</t>
  </si>
  <si>
    <t xml:space="preserve">Your Event Portfolio</t>
  </si>
  <si>
    <t xml:space="preserve">Fill in every blue cell. Light green cells are computed totals. Inputs feed every other tab.</t>
  </si>
  <si>
    <t xml:space="preserve">Event Volume by Attendee Size Band</t>
  </si>
  <si>
    <t xml:space="preserve">Attendee Size Band</t>
  </si>
  <si>
    <t xml:space="preserve">Events per Year</t>
  </si>
  <si>
    <t xml:space="preserve">Avg Attendees per Event</t>
  </si>
  <si>
    <t xml:space="preserve">Percent Paid Attendees</t>
  </si>
  <si>
    <t xml:space="preserve">sub-100</t>
  </si>
  <si>
    <t xml:space="preserve">100 to 499</t>
  </si>
  <si>
    <t xml:space="preserve">500 to 999</t>
  </si>
  <si>
    <t xml:space="preserve">1,000 to 2,499</t>
  </si>
  <si>
    <t xml:space="preserve">2,500+</t>
  </si>
  <si>
    <t xml:space="preserve">Total events per year (sum across bands)</t>
  </si>
  <si>
    <t xml:space="preserve">On-Site Support Days per Year (North America Only)</t>
  </si>
  <si>
    <t xml:space="preserve">Type</t>
  </si>
  <si>
    <t xml:space="preserve">Days per Year</t>
  </si>
  <si>
    <t xml:space="preserve">Remote support</t>
  </si>
  <si>
    <t xml:space="preserve">Domestic on-site support</t>
  </si>
  <si>
    <t xml:space="preserve">Volume Inputs</t>
  </si>
  <si>
    <t xml:space="preserve">Total badges and lanyards per year</t>
  </si>
  <si>
    <t xml:space="preserve">Kiosk rentals per year (count of rental units)</t>
  </si>
  <si>
    <t xml:space="preserve">Hotspot rentals per year (count of rental units)</t>
  </si>
  <si>
    <t xml:space="preserve">Scanner rentals per year (count of rental units)</t>
  </si>
  <si>
    <t xml:space="preserve">Standalone printer rentals per year (count of rental units)</t>
  </si>
  <si>
    <t xml:space="preserve">Integration Requirements</t>
  </si>
  <si>
    <t xml:space="preserve">Integration</t>
  </si>
  <si>
    <t xml:space="preserve">Count</t>
  </si>
  <si>
    <t xml:space="preserve">AMS (association management system)</t>
  </si>
  <si>
    <t xml:space="preserve">CRM</t>
  </si>
  <si>
    <t xml:space="preserve">Finance system</t>
  </si>
  <si>
    <t xml:space="preserve">SSO (single sign-on)</t>
  </si>
  <si>
    <t xml:space="preserve">Marketing automation</t>
  </si>
  <si>
    <t xml:space="preserve">Total integrations</t>
  </si>
  <si>
    <t xml:space="preserve">Per-Event Power-Ups (number of events using each)</t>
  </si>
  <si>
    <t xml:space="preserve">Power-Up</t>
  </si>
  <si>
    <t xml:space="preserve">Events Using</t>
  </si>
  <si>
    <t xml:space="preserve">Gamification</t>
  </si>
  <si>
    <t xml:space="preserve">Exhibitor lead retrieval</t>
  </si>
  <si>
    <t xml:space="preserve">White-labelled mobile app</t>
  </si>
  <si>
    <t xml:space="preserve">Advanced analytics</t>
  </si>
  <si>
    <t xml:space="preserve">On-site live display</t>
  </si>
  <si>
    <t xml:space="preserve">Total power-up activations per year</t>
  </si>
  <si>
    <t xml:space="preserve">Pricing Inputs</t>
  </si>
  <si>
    <t xml:space="preserve">Average paid registration price ($)</t>
  </si>
  <si>
    <t xml:space="preserve">Contract length (years)</t>
  </si>
  <si>
    <t xml:space="preserve">Annual price escalation</t>
  </si>
  <si>
    <t xml:space="preserve">Computed Portfolio Totals (referenced by other tabs)</t>
  </si>
  <si>
    <t xml:space="preserve">Total events per year</t>
  </si>
  <si>
    <t xml:space="preserve">Total attendees per year</t>
  </si>
  <si>
    <t xml:space="preserve">Total paid registrations per year</t>
  </si>
  <si>
    <t xml:space="preserve">Total paid registration revenue per year</t>
  </si>
  <si>
    <t xml:space="preserve">Vendor Quote Inputs</t>
  </si>
  <si>
    <t xml:space="preserve">Enter each vendor's annual line items. Leave a line at zero if it does not apply. The worksheet calculates the three-year total and suggests which pricing model the quote resembles. Use the dropdown to confirm or override.</t>
  </si>
  <si>
    <t xml:space="preserve">Line Item</t>
  </si>
  <si>
    <t xml:space="preserve">Vendor 1</t>
  </si>
  <si>
    <t xml:space="preserve">Vendor 2</t>
  </si>
  <si>
    <t xml:space="preserve">Vendor 3</t>
  </si>
  <si>
    <t xml:space="preserve">Vendor 4</t>
  </si>
  <si>
    <t xml:space="preserve">Vendor name</t>
  </si>
  <si>
    <t xml:space="preserve">Base annual platform fee ($)</t>
  </si>
  <si>
    <t xml:space="preserve">Per-attendee fee ($)</t>
  </si>
  <si>
    <t xml:space="preserve">Per-paid-registration fee ($)</t>
  </si>
  <si>
    <t xml:space="preserve">Per-event fee average ($)</t>
  </si>
  <si>
    <t xml:space="preserve">Power-ups annual bundle ($)</t>
  </si>
  <si>
    <t xml:space="preserve">Integrations annual ($)</t>
  </si>
  <si>
    <t xml:space="preserve">Hardware rental annual ($)</t>
  </si>
  <si>
    <t xml:space="preserve">On-site support annual ($)</t>
  </si>
  <si>
    <t xml:space="preserve">Other annual fees ($)</t>
  </si>
  <si>
    <t xml:space="preserve">Vendor annual escalation</t>
  </si>
  <si>
    <t xml:space="preserve">Computed Annual Totals</t>
  </si>
  <si>
    <t xml:space="preserve">Year 1 total ($)</t>
  </si>
  <si>
    <t xml:space="preserve">Year 2 total ($)</t>
  </si>
  <si>
    <t xml:space="preserve">Year 3 total ($)</t>
  </si>
  <si>
    <t xml:space="preserve">Three-year total ($)</t>
  </si>
  <si>
    <t xml:space="preserve">Avg cost per attendee (3-year)</t>
  </si>
  <si>
    <t xml:space="preserve">Pricing Model Classification</t>
  </si>
  <si>
    <t xml:space="preserve">Suggested pricing model (auto)</t>
  </si>
  <si>
    <t xml:space="preserve">Confirm or override (dropdown)</t>
  </si>
  <si>
    <t xml:space="preserve">Model Calculations</t>
  </si>
  <si>
    <t xml:space="preserve">Each section below shows what one pricing model would cost given your portfolio. Default rates are illustrative and editable. If your vendor quoted a different rate, type their rate over the default and the comparison will update automatically.</t>
  </si>
  <si>
    <t xml:space="preserve">Common Add-On Rates (used by every model below)</t>
  </si>
  <si>
    <t xml:space="preserve">These default rates are illustrative ranges based on publicly available pricing across the category. Your vendor's actual quote may differ. Edit the rates to match what you've been quoted.</t>
  </si>
  <si>
    <t xml:space="preserve">Hardware: kiosk per rental ($)</t>
  </si>
  <si>
    <t xml:space="preserve">Hardware: hotspot per rental ($)</t>
  </si>
  <si>
    <t xml:space="preserve">Hardware: scanner per rental ($)</t>
  </si>
  <si>
    <t xml:space="preserve">Hardware: standalone printer per rental ($)</t>
  </si>
  <si>
    <t xml:space="preserve">Support: remote per day ($)</t>
  </si>
  <si>
    <t xml:space="preserve">Support: domestic on-site per day ($)</t>
  </si>
  <si>
    <t xml:space="preserve">Integration setup per integration ($, one-time, Y1 only)</t>
  </si>
  <si>
    <t xml:space="preserve">Integration maintenance per integration ($, annual)</t>
  </si>
  <si>
    <t xml:space="preserve">Power-up activation rate ($, applied per event-use)</t>
  </si>
  <si>
    <t xml:space="preserve">Payment processing on registration revenue (%)</t>
  </si>
  <si>
    <t xml:space="preserve">Pricing Model 1: Per-User (Volume-Tier)</t>
  </si>
  <si>
    <t xml:space="preserve">Volume tier defaults (rate applies to all attendees in that band)</t>
  </si>
  <si>
    <t xml:space="preserve">Tier</t>
  </si>
  <si>
    <t xml:space="preserve">Floor (attendees)</t>
  </si>
  <si>
    <t xml:space="preserve">Rate per user ($)</t>
  </si>
  <si>
    <t xml:space="preserve">Tier 1: 0 to 1,000</t>
  </si>
  <si>
    <t xml:space="preserve">Tier 2: 1,001 to 5,000</t>
  </si>
  <si>
    <t xml:space="preserve">Tier 3: 5,001 to 10,000</t>
  </si>
  <si>
    <t xml:space="preserve">Tier 4: 10,001+</t>
  </si>
  <si>
    <t xml:space="preserve">Component</t>
  </si>
  <si>
    <t xml:space="preserve">Year 1</t>
  </si>
  <si>
    <t xml:space="preserve">Year 2</t>
  </si>
  <si>
    <t xml:space="preserve">Year 3</t>
  </si>
  <si>
    <t xml:space="preserve">Platform: total attendees × volume-tier rate</t>
  </si>
  <si>
    <t xml:space="preserve">Hardware rental</t>
  </si>
  <si>
    <t xml:space="preserve">On-site support (remote + domestic)</t>
  </si>
  <si>
    <t xml:space="preserve">Integration setup (Year 1 only)</t>
  </si>
  <si>
    <t xml:space="preserve">Integration maintenance (annual)</t>
  </si>
  <si>
    <t xml:space="preserve">Power-ups (per-event activations)</t>
  </si>
  <si>
    <t xml:space="preserve">Payment processing on registration revenue</t>
  </si>
  <si>
    <t xml:space="preserve">Year subtotal</t>
  </si>
  <si>
    <t xml:space="preserve">Three-year total</t>
  </si>
  <si>
    <t xml:space="preserve">Pricing Model 2: Per-Registration</t>
  </si>
  <si>
    <t xml:space="preserve">Default rate per paid registration ($)</t>
  </si>
  <si>
    <t xml:space="preserve">Platform / usage cost</t>
  </si>
  <si>
    <t xml:space="preserve">Pricing Model 3: Per-Event Flat Fee</t>
  </si>
  <si>
    <t xml:space="preserve">Model-specific rates (editable)</t>
  </si>
  <si>
    <t xml:space="preserve">Per-event fee: sub-100 ($)</t>
  </si>
  <si>
    <t xml:space="preserve">Per-event fee: 100 to 499 ($)</t>
  </si>
  <si>
    <t xml:space="preserve">Per-event fee: 500 to 999 ($)</t>
  </si>
  <si>
    <t xml:space="preserve">Per-event fee: 1,000 to 2,499 ($)</t>
  </si>
  <si>
    <t xml:space="preserve">Per-event fee: 2,500+ ($)</t>
  </si>
  <si>
    <t xml:space="preserve">Pricing Model 4: Modular and Seat-Based with Add-Ons</t>
  </si>
  <si>
    <t xml:space="preserve">Modular base license (annual, $)</t>
  </si>
  <si>
    <t xml:space="preserve">Pricing Model 5: Flat Enterprise License</t>
  </si>
  <si>
    <t xml:space="preserve">Flat enterprise license (annual, $)</t>
  </si>
  <si>
    <t xml:space="preserve">Comparison Summary</t>
  </si>
  <si>
    <t xml:space="preserve">Side-by-side three-year cost comparison across the five pricing models and the four vendor quotes you entered. The lowest three-year total is highlighted in green.</t>
  </si>
  <si>
    <t xml:space="preserve">Metric</t>
  </si>
  <si>
    <t xml:space="preserve">Per-User</t>
  </si>
  <si>
    <t xml:space="preserve">Modular</t>
  </si>
  <si>
    <t xml:space="preserve">Flat Enterprise</t>
  </si>
  <si>
    <t xml:space="preserve">Year 1 cost</t>
  </si>
  <si>
    <t xml:space="preserve">Year 3 cost (with escalation)</t>
  </si>
  <si>
    <t xml:space="preserve">Avg cost per event (3-year)</t>
  </si>
  <si>
    <t xml:space="preserve">Note: The lowest three-year total is highlighted in green. The cheapest model on paper may not match the vendor with the best service, integrations, or feature fit. Use this comparison alongside qualitative criteria.</t>
  </si>
  <si>
    <t xml:space="preserve">Worked Example: Mid-Sized Association</t>
  </si>
  <si>
    <t xml:space="preserve">This is a read-only example showing what the worksheet looks like when filled out for a hypothetical association. Your actual portfolio will produce different numbers on the live tabs.</t>
  </si>
  <si>
    <t xml:space="preserve">Portfolio Inputs</t>
  </si>
  <si>
    <t xml:space="preserve">Flagship events per year</t>
  </si>
  <si>
    <t xml:space="preserve">4 events × 1,200 attendees, 80% paid</t>
  </si>
  <si>
    <t xml:space="preserve">Chapter events per year</t>
  </si>
  <si>
    <t xml:space="preserve">12 events × 60 attendees, 100% free</t>
  </si>
  <si>
    <t xml:space="preserve">16</t>
  </si>
  <si>
    <t xml:space="preserve">5,520</t>
  </si>
  <si>
    <t xml:space="preserve">3,840</t>
  </si>
  <si>
    <t xml:space="preserve">Average paid registration price</t>
  </si>
  <si>
    <t xml:space="preserve">$250</t>
  </si>
  <si>
    <t xml:space="preserve">$960,000</t>
  </si>
  <si>
    <t xml:space="preserve">On-site support days</t>
  </si>
  <si>
    <t xml:space="preserve">6 domestic, 2 remote (8 total, North America only)</t>
  </si>
  <si>
    <t xml:space="preserve">Badges and lanyards per year</t>
  </si>
  <si>
    <t xml:space="preserve">5,000</t>
  </si>
  <si>
    <t xml:space="preserve">Hardware rentals per year</t>
  </si>
  <si>
    <t xml:space="preserve">16 kiosks, 32 scanners, 16 printers, 8 hotspots (allocated to flagships)</t>
  </si>
  <si>
    <t xml:space="preserve">Integrations</t>
  </si>
  <si>
    <t xml:space="preserve">5 (AMS, finance, SSO, marketing automation, CRM)</t>
  </si>
  <si>
    <t xml:space="preserve">Power-up activations per year</t>
  </si>
  <si>
    <t xml:space="preserve">20 (5 power-ups × 4 flagship events; chapters get none)</t>
  </si>
  <si>
    <t xml:space="preserve">Contract length</t>
  </si>
  <si>
    <t xml:space="preserve">3 years</t>
  </si>
  <si>
    <t xml:space="preserve">Annual escalation</t>
  </si>
  <si>
    <t xml:space="preserve">5%</t>
  </si>
  <si>
    <t xml:space="preserve">Three-Year Cost by Pricing Model</t>
  </si>
  <si>
    <t xml:space="preserve">Pricing Model</t>
  </si>
  <si>
    <t xml:space="preserve">Year 3 (with escalation)</t>
  </si>
  <si>
    <t xml:space="preserve">Three-Year Total</t>
  </si>
  <si>
    <t xml:space="preserve">$/Attendee (3-yr)</t>
  </si>
  <si>
    <t xml:space="preserve">Modular and Seat-Based</t>
  </si>
  <si>
    <t xml:space="preserve">What This Comparison Reveals</t>
  </si>
  <si>
    <t xml:space="preserve">Per-User pricing is the cheapest option for this association by a wide margin. The reason is that 12 of the 16 events are free chapter events with very low attendee counts, and the per-user model charges a small unit rate for these attendees rather than a flat per-event fee.</t>
  </si>
  <si>
    <t xml:space="preserve">Per-Registration is the second-cheapest option because free chapter attendees do not generate any per-registration charges. Only the 3,840 paid attendees at flagship events are billed.</t>
  </si>
  <si>
    <t xml:space="preserve">Per-Event Flat Fee is the most expensive model in this scenario. The 12 small chapter events are charged the sub-100 band rate, which adds up quickly. Per-event pricing punishes portfolios with many small events.</t>
  </si>
  <si>
    <t xml:space="preserve">Modular and Flat Enterprise come out in the middle. Modular is moderately efficient because the base license is reasonable and power-ups are only used at flagship events. Enterprise has a high baseline but bundles costs that other models charge separately.</t>
  </si>
  <si>
    <t xml:space="preserve">The takeaway: the right pricing model depends heavily on portfolio shape. Associations with a long tail of small free events should favor per-user or per-registration models. Organizations running many large paid events of similar size will see less variance between models, and Enterprise becomes more competitive as usage grows.</t>
  </si>
</sst>
</file>

<file path=xl/styles.xml><?xml version="1.0" encoding="utf-8"?>
<styleSheet xmlns="http://schemas.openxmlformats.org/spreadsheetml/2006/main">
  <numFmts count="9">
    <numFmt numFmtId="164" formatCode="General"/>
    <numFmt numFmtId="165" formatCode="#,##0"/>
    <numFmt numFmtId="166" formatCode="0%"/>
    <numFmt numFmtId="167" formatCode="\$#,##0"/>
    <numFmt numFmtId="168" formatCode="0"/>
    <numFmt numFmtId="169" formatCode="0.0%"/>
    <numFmt numFmtId="170" formatCode="\$#,##0.00"/>
    <numFmt numFmtId="171" formatCode="@"/>
    <numFmt numFmtId="172" formatCode="0.00%"/>
  </numFmts>
  <fonts count="10">
    <font>
      <sz val="11"/>
      <color theme="1"/>
      <name val="Calibri"/>
      <family val="2"/>
      <charset val="1"/>
    </font>
    <font>
      <sz val="10"/>
      <name val="Arial"/>
      <family val="0"/>
    </font>
    <font>
      <sz val="10"/>
      <name val="Arial"/>
      <family val="0"/>
    </font>
    <font>
      <sz val="10"/>
      <name val="Arial"/>
      <family val="0"/>
    </font>
    <font>
      <b val="true"/>
      <sz val="14"/>
      <color rgb="FFFFFFFF"/>
      <name val="Arial"/>
      <family val="0"/>
      <charset val="1"/>
    </font>
    <font>
      <sz val="10"/>
      <name val="Arial"/>
      <family val="0"/>
      <charset val="1"/>
    </font>
    <font>
      <b val="true"/>
      <sz val="11"/>
      <name val="Arial"/>
      <family val="0"/>
      <charset val="1"/>
    </font>
    <font>
      <b val="true"/>
      <sz val="10"/>
      <name val="Arial"/>
      <family val="0"/>
      <charset val="1"/>
    </font>
    <font>
      <i val="true"/>
      <sz val="9"/>
      <color rgb="FF595959"/>
      <name val="Arial"/>
      <family val="0"/>
      <charset val="1"/>
    </font>
    <font>
      <sz val="10"/>
      <name val="Arial"/>
      <family val="2"/>
    </font>
  </fonts>
  <fills count="8">
    <fill>
      <patternFill patternType="none"/>
    </fill>
    <fill>
      <patternFill patternType="gray125"/>
    </fill>
    <fill>
      <patternFill patternType="solid">
        <fgColor rgb="FF305496"/>
        <bgColor rgb="FF595959"/>
      </patternFill>
    </fill>
    <fill>
      <patternFill patternType="solid">
        <fgColor rgb="FFD9D9D9"/>
        <bgColor rgb="FFDDEBF7"/>
      </patternFill>
    </fill>
    <fill>
      <patternFill patternType="solid">
        <fgColor rgb="FFFFF2CC"/>
        <bgColor rgb="FFE2EFDA"/>
      </patternFill>
    </fill>
    <fill>
      <patternFill patternType="solid">
        <fgColor rgb="FFDDEBF7"/>
        <bgColor rgb="FFE2EFDA"/>
      </patternFill>
    </fill>
    <fill>
      <patternFill patternType="solid">
        <fgColor rgb="FFE2EFDA"/>
        <bgColor rgb="FFDDEBF7"/>
      </patternFill>
    </fill>
    <fill>
      <patternFill patternType="solid">
        <fgColor rgb="FFC6EFCE"/>
        <bgColor rgb="FFE2EFDA"/>
      </patternFill>
    </fill>
  </fills>
  <borders count="2">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0" shrinkToFit="false"/>
      <protection locked="true" hidden="false"/>
    </xf>
    <xf numFmtId="164" fontId="6" fillId="3" borderId="0" xfId="0" applyFont="true" applyBorder="fals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5" fillId="0" borderId="0" xfId="0" applyFont="true" applyBorder="false" applyAlignment="true" applyProtection="false">
      <alignment horizontal="general" vertical="top" textRotation="0" wrapText="true" indent="1"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8" fillId="4" borderId="0" xfId="0" applyFont="true" applyBorder="true" applyAlignment="true" applyProtection="false">
      <alignment horizontal="left" vertical="center" textRotation="0" wrapText="true" indent="0" shrinkToFit="false"/>
      <protection locked="true" hidden="false"/>
    </xf>
    <xf numFmtId="164" fontId="6" fillId="3" borderId="0"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1" shrinkToFit="false"/>
      <protection locked="true" hidden="false"/>
    </xf>
    <xf numFmtId="165" fontId="5" fillId="5" borderId="1" xfId="0" applyFont="true" applyBorder="true" applyAlignment="true" applyProtection="true">
      <alignment horizontal="right" vertical="center" textRotation="0" wrapText="false" indent="0" shrinkToFit="false"/>
      <protection locked="false" hidden="false"/>
    </xf>
    <xf numFmtId="166" fontId="5" fillId="5" borderId="1" xfId="0" applyFont="true" applyBorder="true" applyAlignment="true" applyProtection="true">
      <alignment horizontal="right" vertical="center" textRotation="0" wrapText="false" indent="0" shrinkToFit="false"/>
      <protection locked="false" hidden="false"/>
    </xf>
    <xf numFmtId="164" fontId="7" fillId="0" borderId="1" xfId="0" applyFont="true" applyBorder="true" applyAlignment="true" applyProtection="false">
      <alignment horizontal="left" vertical="center" textRotation="0" wrapText="true" indent="1" shrinkToFit="false"/>
      <protection locked="true" hidden="false"/>
    </xf>
    <xf numFmtId="165" fontId="7" fillId="6" borderId="1" xfId="0" applyFont="true" applyBorder="true" applyAlignment="true" applyProtection="false">
      <alignment horizontal="right"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true" indent="0" shrinkToFit="false"/>
      <protection locked="true" hidden="false"/>
    </xf>
    <xf numFmtId="167" fontId="5" fillId="5" borderId="1" xfId="0" applyFont="true" applyBorder="true" applyAlignment="true" applyProtection="true">
      <alignment horizontal="right" vertical="center" textRotation="0" wrapText="false" indent="0" shrinkToFit="false"/>
      <protection locked="false" hidden="false"/>
    </xf>
    <xf numFmtId="168" fontId="5" fillId="5" borderId="1" xfId="0" applyFont="true" applyBorder="true" applyAlignment="true" applyProtection="true">
      <alignment horizontal="right" vertical="center" textRotation="0" wrapText="false" indent="0" shrinkToFit="false"/>
      <protection locked="false" hidden="false"/>
    </xf>
    <xf numFmtId="169" fontId="5" fillId="5" borderId="1" xfId="0" applyFont="true" applyBorder="true" applyAlignment="true" applyProtection="true">
      <alignment horizontal="right" vertical="center" textRotation="0" wrapText="false" indent="0" shrinkToFit="false"/>
      <protection locked="false" hidden="false"/>
    </xf>
    <xf numFmtId="167" fontId="7" fillId="6" borderId="1" xfId="0" applyFont="true" applyBorder="true" applyAlignment="true" applyProtection="false">
      <alignment horizontal="right" vertical="center" textRotation="0" wrapText="false" indent="0" shrinkToFit="false"/>
      <protection locked="true" hidden="false"/>
    </xf>
    <xf numFmtId="164" fontId="5" fillId="5" borderId="1" xfId="0" applyFont="true" applyBorder="true" applyAlignment="true" applyProtection="true">
      <alignment horizontal="center" vertical="center" textRotation="0" wrapText="true" indent="0" shrinkToFit="false"/>
      <protection locked="false" hidden="false"/>
    </xf>
    <xf numFmtId="170" fontId="5" fillId="5" borderId="1" xfId="0" applyFont="true" applyBorder="true" applyAlignment="true" applyProtection="true">
      <alignment horizontal="right" vertical="center" textRotation="0" wrapText="false" indent="0" shrinkToFit="false"/>
      <protection locked="false" hidden="false"/>
    </xf>
    <xf numFmtId="167" fontId="5" fillId="6" borderId="1" xfId="0" applyFont="true" applyBorder="true" applyAlignment="true" applyProtection="false">
      <alignment horizontal="right" vertical="center" textRotation="0" wrapText="false" indent="0" shrinkToFit="false"/>
      <protection locked="true" hidden="false"/>
    </xf>
    <xf numFmtId="170" fontId="5" fillId="6" borderId="1" xfId="0" applyFont="true" applyBorder="true" applyAlignment="true" applyProtection="false">
      <alignment horizontal="right" vertical="center" textRotation="0" wrapText="false" indent="0" shrinkToFit="false"/>
      <protection locked="true" hidden="false"/>
    </xf>
    <xf numFmtId="171" fontId="5" fillId="6" borderId="1" xfId="0" applyFont="true" applyBorder="true" applyAlignment="true" applyProtection="false">
      <alignment horizontal="right" vertical="center" textRotation="0" wrapText="false" indent="0" shrinkToFit="false"/>
      <protection locked="true" hidden="false"/>
    </xf>
    <xf numFmtId="172" fontId="5" fillId="5" borderId="1" xfId="0" applyFont="true" applyBorder="true" applyAlignment="true" applyProtection="true">
      <alignment horizontal="right" vertical="center" textRotation="0" wrapText="false" indent="0" shrinkToFit="false"/>
      <protection locked="fals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70" fontId="7" fillId="6" borderId="1" xfId="0" applyFont="true" applyBorder="true" applyAlignment="true" applyProtection="false">
      <alignment horizontal="right" vertical="center" textRotation="0" wrapText="false" indent="0" shrinkToFit="false"/>
      <protection locked="true" hidden="false"/>
    </xf>
    <xf numFmtId="164" fontId="5" fillId="6" borderId="1" xfId="0" applyFont="true" applyBorder="true" applyAlignment="true" applyProtection="false">
      <alignment horizontal="left" vertical="center" textRotation="0" wrapText="true" indent="0" shrinkToFit="false"/>
      <protection locked="true" hidden="false"/>
    </xf>
    <xf numFmtId="167" fontId="7" fillId="7" borderId="1" xfId="0" applyFont="true" applyBorder="true" applyAlignment="true" applyProtection="false">
      <alignment horizontal="right" vertical="center" textRotation="0" wrapText="false" indent="0" shrinkToFit="false"/>
      <protection locked="true" hidden="false"/>
    </xf>
    <xf numFmtId="164" fontId="5" fillId="0" borderId="0" xfId="0" applyFont="true" applyBorder="tru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C6EFCE"/>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2CC"/>
      <rgbColor rgb="FFDD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E2EFDA"/>
      <rgbColor rgb="FFC6EFCE"/>
      <rgbColor rgb="FFFFFF99"/>
      <rgbColor rgb="FF99CCFF"/>
      <rgbColor rgb="FFFF99CC"/>
      <rgbColor rgb="FFCC99FF"/>
      <rgbColor rgb="FFFFCC99"/>
      <rgbColor rgb="FF3366FF"/>
      <rgbColor rgb="FF33CCCC"/>
      <rgbColor rgb="FF99CC00"/>
      <rgbColor rgb="FFFFCC00"/>
      <rgbColor rgb="FFFF9900"/>
      <rgbColor rgb="FFFF6600"/>
      <rgbColor rgb="FF595959"/>
      <rgbColor rgb="FF969696"/>
      <rgbColor rgb="FF003366"/>
      <rgbColor rgb="FF339966"/>
      <rgbColor rgb="FF003300"/>
      <rgbColor rgb="FF333300"/>
      <rgbColor rgb="FF993300"/>
      <rgbColor rgb="FF993366"/>
      <rgbColor rgb="FF305496"/>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5"/>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110"/>
  </cols>
  <sheetData>
    <row r="1" customFormat="false" ht="25.5" hidden="false" customHeight="true" outlineLevel="0" collapsed="false">
      <c r="A1" s="1" t="s">
        <v>0</v>
      </c>
    </row>
    <row r="2" customFormat="false" ht="7.5" hidden="false" customHeight="true" outlineLevel="0" collapsed="false"/>
    <row r="3" customFormat="false" ht="60" hidden="false" customHeight="true" outlineLevel="0" collapsed="false">
      <c r="A3" s="2" t="s">
        <v>1</v>
      </c>
    </row>
    <row r="5" customFormat="false" ht="15" hidden="false" customHeight="false" outlineLevel="0" collapsed="false">
      <c r="A5" s="3" t="s">
        <v>2</v>
      </c>
    </row>
    <row r="6" customFormat="false" ht="15" hidden="false" customHeight="false" outlineLevel="0" collapsed="false">
      <c r="A6" s="4" t="s">
        <v>3</v>
      </c>
    </row>
    <row r="7" customFormat="false" ht="45" hidden="false" customHeight="true" outlineLevel="0" collapsed="false">
      <c r="A7" s="5" t="s">
        <v>4</v>
      </c>
    </row>
    <row r="8" customFormat="false" ht="15" hidden="false" customHeight="false" outlineLevel="0" collapsed="false">
      <c r="A8" s="4" t="s">
        <v>5</v>
      </c>
    </row>
    <row r="9" customFormat="false" ht="45" hidden="false" customHeight="true" outlineLevel="0" collapsed="false">
      <c r="A9" s="5" t="s">
        <v>6</v>
      </c>
    </row>
    <row r="10" customFormat="false" ht="15" hidden="false" customHeight="false" outlineLevel="0" collapsed="false">
      <c r="A10" s="4" t="s">
        <v>7</v>
      </c>
    </row>
    <row r="11" customFormat="false" ht="45" hidden="false" customHeight="true" outlineLevel="0" collapsed="false">
      <c r="A11" s="5" t="s">
        <v>8</v>
      </c>
    </row>
    <row r="12" customFormat="false" ht="15" hidden="false" customHeight="false" outlineLevel="0" collapsed="false">
      <c r="A12" s="4" t="s">
        <v>9</v>
      </c>
    </row>
    <row r="13" customFormat="false" ht="45" hidden="false" customHeight="true" outlineLevel="0" collapsed="false">
      <c r="A13" s="5" t="s">
        <v>10</v>
      </c>
    </row>
    <row r="14" customFormat="false" ht="15" hidden="false" customHeight="false" outlineLevel="0" collapsed="false">
      <c r="A14" s="4" t="s">
        <v>11</v>
      </c>
    </row>
    <row r="15" customFormat="false" ht="45" hidden="false" customHeight="true" outlineLevel="0" collapsed="false">
      <c r="A15" s="5" t="s">
        <v>12</v>
      </c>
    </row>
    <row r="17" customFormat="false" ht="15" hidden="false" customHeight="false" outlineLevel="0" collapsed="false">
      <c r="A17" s="3" t="s">
        <v>13</v>
      </c>
    </row>
    <row r="18" customFormat="false" ht="49.5" hidden="false" customHeight="true" outlineLevel="0" collapsed="false">
      <c r="A18" s="2" t="s">
        <v>14</v>
      </c>
    </row>
    <row r="19" customFormat="false" ht="49.5" hidden="false" customHeight="true" outlineLevel="0" collapsed="false">
      <c r="A19" s="2" t="s">
        <v>15</v>
      </c>
    </row>
    <row r="20" customFormat="false" ht="49.5" hidden="false" customHeight="true" outlineLevel="0" collapsed="false">
      <c r="A20" s="2" t="s">
        <v>16</v>
      </c>
    </row>
    <row r="21" customFormat="false" ht="49.5" hidden="false" customHeight="true" outlineLevel="0" collapsed="false">
      <c r="A21" s="2" t="s">
        <v>17</v>
      </c>
    </row>
    <row r="22" customFormat="false" ht="49.5" hidden="false" customHeight="true" outlineLevel="0" collapsed="false">
      <c r="A22" s="2" t="s">
        <v>18</v>
      </c>
    </row>
    <row r="24" customFormat="false" ht="15" hidden="false" customHeight="false" outlineLevel="0" collapsed="false">
      <c r="A24" s="3" t="s">
        <v>19</v>
      </c>
    </row>
    <row r="25" customFormat="false" ht="34.5" hidden="false" customHeight="true" outlineLevel="0" collapsed="false">
      <c r="A25" s="2" t="s">
        <v>20</v>
      </c>
    </row>
    <row r="26" customFormat="false" ht="34.5" hidden="false" customHeight="true" outlineLevel="0" collapsed="false">
      <c r="A26" s="2" t="s">
        <v>21</v>
      </c>
    </row>
    <row r="27" customFormat="false" ht="34.5" hidden="false" customHeight="true" outlineLevel="0" collapsed="false">
      <c r="A27" s="2" t="s">
        <v>22</v>
      </c>
    </row>
    <row r="28" customFormat="false" ht="34.5" hidden="false" customHeight="true" outlineLevel="0" collapsed="false">
      <c r="A28" s="2" t="s">
        <v>23</v>
      </c>
    </row>
    <row r="29" customFormat="false" ht="34.5" hidden="false" customHeight="true" outlineLevel="0" collapsed="false">
      <c r="A29" s="2" t="s">
        <v>24</v>
      </c>
    </row>
    <row r="32" customFormat="false" ht="15" hidden="false" customHeight="false" outlineLevel="0" collapsed="false">
      <c r="A32" s="3" t="s">
        <v>25</v>
      </c>
    </row>
    <row r="33" customFormat="false" ht="60" hidden="false" customHeight="true" outlineLevel="0" collapsed="false">
      <c r="A33" s="2" t="s">
        <v>26</v>
      </c>
    </row>
    <row r="35" customFormat="false" ht="15" hidden="false" customHeight="false" outlineLevel="0" collapsed="false">
      <c r="A35" s="4" t="s">
        <v>27</v>
      </c>
    </row>
  </sheetData>
  <sheetProtection sheet="true" password="ce4b"/>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5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4"/>
    <col collapsed="false" customWidth="true" hidden="false" outlineLevel="0" max="5" min="2" style="0" width="18"/>
  </cols>
  <sheetData>
    <row r="1" customFormat="false" ht="25.5" hidden="false" customHeight="true" outlineLevel="0" collapsed="false">
      <c r="A1" s="6" t="s">
        <v>28</v>
      </c>
      <c r="B1" s="6"/>
      <c r="C1" s="6"/>
      <c r="D1" s="6"/>
    </row>
    <row r="2" customFormat="false" ht="30" hidden="false" customHeight="true" outlineLevel="0" collapsed="false">
      <c r="A2" s="7" t="s">
        <v>29</v>
      </c>
      <c r="B2" s="7"/>
      <c r="C2" s="7"/>
      <c r="D2" s="7"/>
    </row>
    <row r="4" customFormat="false" ht="15" hidden="false" customHeight="true" outlineLevel="0" collapsed="false">
      <c r="A4" s="8" t="s">
        <v>30</v>
      </c>
      <c r="B4" s="8"/>
      <c r="C4" s="8"/>
      <c r="D4" s="8"/>
    </row>
    <row r="5" customFormat="false" ht="23.85" hidden="false" customHeight="false" outlineLevel="0" collapsed="false">
      <c r="A5" s="9" t="s">
        <v>31</v>
      </c>
      <c r="B5" s="9" t="s">
        <v>32</v>
      </c>
      <c r="C5" s="9" t="s">
        <v>33</v>
      </c>
      <c r="D5" s="9" t="s">
        <v>34</v>
      </c>
    </row>
    <row r="6" customFormat="false" ht="15" hidden="false" customHeight="false" outlineLevel="0" collapsed="false">
      <c r="A6" s="10" t="s">
        <v>35</v>
      </c>
      <c r="B6" s="11" t="n">
        <v>0</v>
      </c>
      <c r="C6" s="11" t="n">
        <v>0</v>
      </c>
      <c r="D6" s="12" t="n">
        <v>0</v>
      </c>
    </row>
    <row r="7" customFormat="false" ht="15" hidden="false" customHeight="false" outlineLevel="0" collapsed="false">
      <c r="A7" s="10" t="s">
        <v>36</v>
      </c>
      <c r="B7" s="11" t="n">
        <v>0</v>
      </c>
      <c r="C7" s="11" t="n">
        <v>0</v>
      </c>
      <c r="D7" s="12" t="n">
        <v>0</v>
      </c>
    </row>
    <row r="8" customFormat="false" ht="15" hidden="false" customHeight="false" outlineLevel="0" collapsed="false">
      <c r="A8" s="10" t="s">
        <v>37</v>
      </c>
      <c r="B8" s="11" t="n">
        <v>0</v>
      </c>
      <c r="C8" s="11" t="n">
        <v>0</v>
      </c>
      <c r="D8" s="12" t="n">
        <v>0</v>
      </c>
    </row>
    <row r="9" customFormat="false" ht="15" hidden="false" customHeight="false" outlineLevel="0" collapsed="false">
      <c r="A9" s="10" t="s">
        <v>38</v>
      </c>
      <c r="B9" s="11" t="n">
        <v>0</v>
      </c>
      <c r="C9" s="11" t="n">
        <v>0</v>
      </c>
      <c r="D9" s="12" t="n">
        <v>0</v>
      </c>
    </row>
    <row r="10" customFormat="false" ht="15" hidden="false" customHeight="false" outlineLevel="0" collapsed="false">
      <c r="A10" s="10" t="s">
        <v>39</v>
      </c>
      <c r="B10" s="11" t="n">
        <v>0</v>
      </c>
      <c r="C10" s="11" t="n">
        <v>0</v>
      </c>
      <c r="D10" s="12" t="n">
        <v>0</v>
      </c>
    </row>
    <row r="11" customFormat="false" ht="15" hidden="false" customHeight="false" outlineLevel="0" collapsed="false">
      <c r="A11" s="13" t="s">
        <v>40</v>
      </c>
      <c r="B11" s="14" t="n">
        <f aca="false">SUM(B6:B10)</f>
        <v>0</v>
      </c>
    </row>
    <row r="13" customFormat="false" ht="15" hidden="false" customHeight="true" outlineLevel="0" collapsed="false">
      <c r="A13" s="8" t="s">
        <v>41</v>
      </c>
      <c r="B13" s="8"/>
      <c r="C13" s="8"/>
      <c r="D13" s="8"/>
    </row>
    <row r="14" customFormat="false" ht="15" hidden="false" customHeight="false" outlineLevel="0" collapsed="false">
      <c r="A14" s="15" t="s">
        <v>42</v>
      </c>
      <c r="B14" s="9" t="s">
        <v>43</v>
      </c>
    </row>
    <row r="15" customFormat="false" ht="15" hidden="false" customHeight="false" outlineLevel="0" collapsed="false">
      <c r="A15" s="10" t="s">
        <v>44</v>
      </c>
      <c r="B15" s="11" t="n">
        <v>0</v>
      </c>
    </row>
    <row r="16" customFormat="false" ht="15" hidden="false" customHeight="false" outlineLevel="0" collapsed="false">
      <c r="A16" s="10" t="s">
        <v>45</v>
      </c>
      <c r="B16" s="11" t="n">
        <v>0</v>
      </c>
    </row>
    <row r="18" customFormat="false" ht="15" hidden="false" customHeight="true" outlineLevel="0" collapsed="false">
      <c r="A18" s="8" t="s">
        <v>46</v>
      </c>
      <c r="B18" s="8"/>
      <c r="C18" s="8"/>
      <c r="D18" s="8"/>
    </row>
    <row r="19" customFormat="false" ht="15" hidden="false" customHeight="false" outlineLevel="0" collapsed="false">
      <c r="A19" s="10" t="s">
        <v>47</v>
      </c>
      <c r="B19" s="11" t="n">
        <v>0</v>
      </c>
    </row>
    <row r="20" customFormat="false" ht="15" hidden="false" customHeight="false" outlineLevel="0" collapsed="false">
      <c r="A20" s="10" t="s">
        <v>48</v>
      </c>
      <c r="B20" s="11" t="n">
        <v>0</v>
      </c>
    </row>
    <row r="21" customFormat="false" ht="15" hidden="false" customHeight="false" outlineLevel="0" collapsed="false">
      <c r="A21" s="10" t="s">
        <v>49</v>
      </c>
      <c r="B21" s="11" t="n">
        <v>0</v>
      </c>
    </row>
    <row r="22" customFormat="false" ht="15" hidden="false" customHeight="false" outlineLevel="0" collapsed="false">
      <c r="A22" s="10" t="s">
        <v>50</v>
      </c>
      <c r="B22" s="11" t="n">
        <v>0</v>
      </c>
    </row>
    <row r="23" customFormat="false" ht="23.85" hidden="false" customHeight="false" outlineLevel="0" collapsed="false">
      <c r="A23" s="10" t="s">
        <v>51</v>
      </c>
      <c r="B23" s="11" t="n">
        <v>0</v>
      </c>
    </row>
    <row r="25" customFormat="false" ht="15" hidden="false" customHeight="true" outlineLevel="0" collapsed="false">
      <c r="A25" s="8" t="s">
        <v>52</v>
      </c>
      <c r="B25" s="8"/>
      <c r="C25" s="8"/>
      <c r="D25" s="8"/>
    </row>
    <row r="26" customFormat="false" ht="15" hidden="false" customHeight="false" outlineLevel="0" collapsed="false">
      <c r="A26" s="15" t="s">
        <v>53</v>
      </c>
      <c r="B26" s="9" t="s">
        <v>54</v>
      </c>
    </row>
    <row r="27" customFormat="false" ht="15" hidden="false" customHeight="false" outlineLevel="0" collapsed="false">
      <c r="A27" s="10" t="s">
        <v>55</v>
      </c>
      <c r="B27" s="11" t="n">
        <v>0</v>
      </c>
    </row>
    <row r="28" customFormat="false" ht="15" hidden="false" customHeight="false" outlineLevel="0" collapsed="false">
      <c r="A28" s="10" t="s">
        <v>56</v>
      </c>
      <c r="B28" s="11" t="n">
        <v>0</v>
      </c>
    </row>
    <row r="29" customFormat="false" ht="15" hidden="false" customHeight="false" outlineLevel="0" collapsed="false">
      <c r="A29" s="10" t="s">
        <v>57</v>
      </c>
      <c r="B29" s="11" t="n">
        <v>0</v>
      </c>
    </row>
    <row r="30" customFormat="false" ht="15" hidden="false" customHeight="false" outlineLevel="0" collapsed="false">
      <c r="A30" s="10" t="s">
        <v>58</v>
      </c>
      <c r="B30" s="11" t="n">
        <v>0</v>
      </c>
    </row>
    <row r="31" customFormat="false" ht="15" hidden="false" customHeight="false" outlineLevel="0" collapsed="false">
      <c r="A31" s="10" t="s">
        <v>59</v>
      </c>
      <c r="B31" s="11" t="n">
        <v>0</v>
      </c>
    </row>
    <row r="32" customFormat="false" ht="15" hidden="false" customHeight="false" outlineLevel="0" collapsed="false">
      <c r="A32" s="13" t="s">
        <v>60</v>
      </c>
      <c r="B32" s="14" t="n">
        <f aca="false">SUM(B27:B31)</f>
        <v>0</v>
      </c>
    </row>
    <row r="34" customFormat="false" ht="15" hidden="false" customHeight="true" outlineLevel="0" collapsed="false">
      <c r="A34" s="8" t="s">
        <v>61</v>
      </c>
      <c r="B34" s="8"/>
      <c r="C34" s="8"/>
      <c r="D34" s="8"/>
    </row>
    <row r="35" customFormat="false" ht="15" hidden="false" customHeight="false" outlineLevel="0" collapsed="false">
      <c r="A35" s="15" t="s">
        <v>62</v>
      </c>
      <c r="B35" s="9" t="s">
        <v>63</v>
      </c>
    </row>
    <row r="36" customFormat="false" ht="15" hidden="false" customHeight="false" outlineLevel="0" collapsed="false">
      <c r="A36" s="10" t="s">
        <v>64</v>
      </c>
      <c r="B36" s="11" t="n">
        <v>0</v>
      </c>
    </row>
    <row r="37" customFormat="false" ht="15" hidden="false" customHeight="false" outlineLevel="0" collapsed="false">
      <c r="A37" s="10" t="s">
        <v>65</v>
      </c>
      <c r="B37" s="11" t="n">
        <v>0</v>
      </c>
    </row>
    <row r="38" customFormat="false" ht="15" hidden="false" customHeight="false" outlineLevel="0" collapsed="false">
      <c r="A38" s="10" t="s">
        <v>66</v>
      </c>
      <c r="B38" s="11" t="n">
        <v>0</v>
      </c>
    </row>
    <row r="39" customFormat="false" ht="15" hidden="false" customHeight="false" outlineLevel="0" collapsed="false">
      <c r="A39" s="10" t="s">
        <v>67</v>
      </c>
      <c r="B39" s="11" t="n">
        <v>0</v>
      </c>
    </row>
    <row r="40" customFormat="false" ht="15" hidden="false" customHeight="false" outlineLevel="0" collapsed="false">
      <c r="A40" s="10" t="s">
        <v>68</v>
      </c>
      <c r="B40" s="11" t="n">
        <v>0</v>
      </c>
    </row>
    <row r="41" customFormat="false" ht="15" hidden="false" customHeight="false" outlineLevel="0" collapsed="false">
      <c r="A41" s="13" t="s">
        <v>69</v>
      </c>
      <c r="B41" s="14" t="n">
        <f aca="false">SUM(B36:B40)</f>
        <v>0</v>
      </c>
    </row>
    <row r="43" customFormat="false" ht="15" hidden="false" customHeight="true" outlineLevel="0" collapsed="false">
      <c r="A43" s="8" t="s">
        <v>70</v>
      </c>
      <c r="B43" s="8"/>
      <c r="C43" s="8"/>
      <c r="D43" s="8"/>
    </row>
    <row r="44" customFormat="false" ht="15" hidden="false" customHeight="false" outlineLevel="0" collapsed="false">
      <c r="A44" s="10" t="s">
        <v>71</v>
      </c>
      <c r="B44" s="16" t="n">
        <v>250</v>
      </c>
    </row>
    <row r="45" customFormat="false" ht="15" hidden="false" customHeight="false" outlineLevel="0" collapsed="false">
      <c r="A45" s="10" t="s">
        <v>72</v>
      </c>
      <c r="B45" s="17" t="n">
        <v>3</v>
      </c>
    </row>
    <row r="46" customFormat="false" ht="15" hidden="false" customHeight="false" outlineLevel="0" collapsed="false">
      <c r="A46" s="10" t="s">
        <v>73</v>
      </c>
      <c r="B46" s="18" t="n">
        <v>0.05</v>
      </c>
    </row>
    <row r="48" customFormat="false" ht="15" hidden="false" customHeight="true" outlineLevel="0" collapsed="false">
      <c r="A48" s="8" t="s">
        <v>74</v>
      </c>
      <c r="B48" s="8"/>
      <c r="C48" s="8"/>
      <c r="D48" s="8"/>
    </row>
    <row r="49" customFormat="false" ht="15" hidden="false" customHeight="false" outlineLevel="0" collapsed="false">
      <c r="A49" s="13" t="s">
        <v>75</v>
      </c>
      <c r="B49" s="14" t="n">
        <f aca="false">SUM(B6:B10)</f>
        <v>0</v>
      </c>
    </row>
    <row r="50" customFormat="false" ht="15" hidden="false" customHeight="false" outlineLevel="0" collapsed="false">
      <c r="A50" s="13" t="s">
        <v>76</v>
      </c>
      <c r="B50" s="14" t="n">
        <f aca="false">SUMPRODUCT(B6:B10,C6:C10)</f>
        <v>0</v>
      </c>
    </row>
    <row r="51" customFormat="false" ht="15" hidden="false" customHeight="false" outlineLevel="0" collapsed="false">
      <c r="A51" s="13" t="s">
        <v>77</v>
      </c>
      <c r="B51" s="14" t="n">
        <f aca="false">SUMPRODUCT(B6:B10,C6:C10,D6:D10)</f>
        <v>0</v>
      </c>
    </row>
    <row r="52" customFormat="false" ht="15" hidden="false" customHeight="false" outlineLevel="0" collapsed="false">
      <c r="A52" s="13" t="s">
        <v>78</v>
      </c>
      <c r="B52" s="19" t="n">
        <f aca="false">B51*B44</f>
        <v>0</v>
      </c>
    </row>
  </sheetData>
  <sheetProtection sheet="true" password="ce4b"/>
  <mergeCells count="9">
    <mergeCell ref="A1:D1"/>
    <mergeCell ref="A2:D2"/>
    <mergeCell ref="A4:D4"/>
    <mergeCell ref="A13:D13"/>
    <mergeCell ref="A18:D18"/>
    <mergeCell ref="A25:D25"/>
    <mergeCell ref="A34:D34"/>
    <mergeCell ref="A43:D43"/>
    <mergeCell ref="A48:D48"/>
  </mergeCells>
  <dataValidations count="2">
    <dataValidation allowBlank="false" errorStyle="stop" operator="between" showDropDown="false" showErrorMessage="false" showInputMessage="false" sqref="B45" type="list">
      <formula1>"1,2,3"</formula1>
      <formula2>0</formula2>
    </dataValidation>
    <dataValidation allowBlank="false" error="Enter a value between 3% and 7%." errorStyle="stop" errorTitle="Out of range" operator="between" showDropDown="false" showErrorMessage="true" showInputMessage="false" sqref="B46" type="decimal">
      <formula1>0.03</formula1>
      <formula2>0.07</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4"/>
    <col collapsed="false" customWidth="true" hidden="false" outlineLevel="0" max="5" min="2" style="0" width="18"/>
  </cols>
  <sheetData>
    <row r="1" customFormat="false" ht="25.5" hidden="false" customHeight="true" outlineLevel="0" collapsed="false">
      <c r="A1" s="6" t="s">
        <v>79</v>
      </c>
      <c r="B1" s="6"/>
      <c r="C1" s="6"/>
      <c r="D1" s="6"/>
      <c r="E1" s="6"/>
    </row>
    <row r="2" customFormat="false" ht="30" hidden="false" customHeight="true" outlineLevel="0" collapsed="false">
      <c r="A2" s="7" t="s">
        <v>80</v>
      </c>
      <c r="B2" s="7"/>
      <c r="C2" s="7"/>
      <c r="D2" s="7"/>
      <c r="E2" s="7"/>
    </row>
    <row r="4" customFormat="false" ht="15" hidden="false" customHeight="false" outlineLevel="0" collapsed="false">
      <c r="A4" s="15" t="s">
        <v>81</v>
      </c>
      <c r="B4" s="9" t="s">
        <v>82</v>
      </c>
      <c r="C4" s="9" t="s">
        <v>83</v>
      </c>
      <c r="D4" s="9" t="s">
        <v>84</v>
      </c>
      <c r="E4" s="9" t="s">
        <v>85</v>
      </c>
    </row>
    <row r="5" customFormat="false" ht="15" hidden="false" customHeight="false" outlineLevel="0" collapsed="false">
      <c r="A5" s="10" t="s">
        <v>86</v>
      </c>
      <c r="B5" s="20"/>
      <c r="C5" s="20"/>
      <c r="D5" s="20"/>
      <c r="E5" s="20"/>
    </row>
    <row r="6" customFormat="false" ht="15" hidden="false" customHeight="false" outlineLevel="0" collapsed="false">
      <c r="A6" s="10" t="s">
        <v>87</v>
      </c>
      <c r="B6" s="16" t="n">
        <v>0</v>
      </c>
      <c r="C6" s="16" t="n">
        <v>0</v>
      </c>
      <c r="D6" s="16" t="n">
        <v>0</v>
      </c>
      <c r="E6" s="16" t="n">
        <v>0</v>
      </c>
    </row>
    <row r="7" customFormat="false" ht="15" hidden="false" customHeight="false" outlineLevel="0" collapsed="false">
      <c r="A7" s="10" t="s">
        <v>88</v>
      </c>
      <c r="B7" s="21" t="n">
        <v>0</v>
      </c>
      <c r="C7" s="21" t="n">
        <v>0</v>
      </c>
      <c r="D7" s="21" t="n">
        <v>0</v>
      </c>
      <c r="E7" s="21" t="n">
        <v>0</v>
      </c>
    </row>
    <row r="8" customFormat="false" ht="15" hidden="false" customHeight="false" outlineLevel="0" collapsed="false">
      <c r="A8" s="10" t="s">
        <v>89</v>
      </c>
      <c r="B8" s="21" t="n">
        <v>0</v>
      </c>
      <c r="C8" s="21" t="n">
        <v>0</v>
      </c>
      <c r="D8" s="21" t="n">
        <v>0</v>
      </c>
      <c r="E8" s="21" t="n">
        <v>0</v>
      </c>
    </row>
    <row r="9" customFormat="false" ht="15" hidden="false" customHeight="false" outlineLevel="0" collapsed="false">
      <c r="A9" s="10" t="s">
        <v>90</v>
      </c>
      <c r="B9" s="16" t="n">
        <v>0</v>
      </c>
      <c r="C9" s="16" t="n">
        <v>0</v>
      </c>
      <c r="D9" s="16" t="n">
        <v>0</v>
      </c>
      <c r="E9" s="16" t="n">
        <v>0</v>
      </c>
    </row>
    <row r="10" customFormat="false" ht="15" hidden="false" customHeight="false" outlineLevel="0" collapsed="false">
      <c r="A10" s="10" t="s">
        <v>91</v>
      </c>
      <c r="B10" s="16" t="n">
        <v>0</v>
      </c>
      <c r="C10" s="16" t="n">
        <v>0</v>
      </c>
      <c r="D10" s="16" t="n">
        <v>0</v>
      </c>
      <c r="E10" s="16" t="n">
        <v>0</v>
      </c>
    </row>
    <row r="11" customFormat="false" ht="15" hidden="false" customHeight="false" outlineLevel="0" collapsed="false">
      <c r="A11" s="10" t="s">
        <v>92</v>
      </c>
      <c r="B11" s="16" t="n">
        <v>0</v>
      </c>
      <c r="C11" s="16" t="n">
        <v>0</v>
      </c>
      <c r="D11" s="16" t="n">
        <v>0</v>
      </c>
      <c r="E11" s="16" t="n">
        <v>0</v>
      </c>
    </row>
    <row r="12" customFormat="false" ht="15" hidden="false" customHeight="false" outlineLevel="0" collapsed="false">
      <c r="A12" s="10" t="s">
        <v>93</v>
      </c>
      <c r="B12" s="16" t="n">
        <v>0</v>
      </c>
      <c r="C12" s="16" t="n">
        <v>0</v>
      </c>
      <c r="D12" s="16" t="n">
        <v>0</v>
      </c>
      <c r="E12" s="16" t="n">
        <v>0</v>
      </c>
    </row>
    <row r="13" customFormat="false" ht="15" hidden="false" customHeight="false" outlineLevel="0" collapsed="false">
      <c r="A13" s="10" t="s">
        <v>94</v>
      </c>
      <c r="B13" s="16" t="n">
        <v>0</v>
      </c>
      <c r="C13" s="16" t="n">
        <v>0</v>
      </c>
      <c r="D13" s="16" t="n">
        <v>0</v>
      </c>
      <c r="E13" s="16" t="n">
        <v>0</v>
      </c>
    </row>
    <row r="14" customFormat="false" ht="15" hidden="false" customHeight="false" outlineLevel="0" collapsed="false">
      <c r="A14" s="10" t="s">
        <v>95</v>
      </c>
      <c r="B14" s="16" t="n">
        <v>0</v>
      </c>
      <c r="C14" s="16" t="n">
        <v>0</v>
      </c>
      <c r="D14" s="16" t="n">
        <v>0</v>
      </c>
      <c r="E14" s="16" t="n">
        <v>0</v>
      </c>
    </row>
    <row r="15" customFormat="false" ht="15" hidden="false" customHeight="false" outlineLevel="0" collapsed="false">
      <c r="A15" s="10" t="s">
        <v>96</v>
      </c>
      <c r="B15" s="18" t="n">
        <v>0.05</v>
      </c>
      <c r="C15" s="18" t="n">
        <v>0.05</v>
      </c>
      <c r="D15" s="18" t="n">
        <v>0.05</v>
      </c>
      <c r="E15" s="18" t="n">
        <v>0.05</v>
      </c>
    </row>
    <row r="17" customFormat="false" ht="15" hidden="false" customHeight="true" outlineLevel="0" collapsed="false">
      <c r="A17" s="8" t="s">
        <v>97</v>
      </c>
      <c r="B17" s="8"/>
      <c r="C17" s="8"/>
      <c r="D17" s="8"/>
      <c r="E17" s="8"/>
    </row>
    <row r="18" customFormat="false" ht="15" hidden="false" customHeight="false" outlineLevel="0" collapsed="false">
      <c r="A18" s="13" t="s">
        <v>98</v>
      </c>
      <c r="B18" s="22" t="n">
        <f aca="false">B6+B7*'Your Event Portfolio'!$B$50+B8*'Your Event Portfolio'!$B$51+B9*'Your Event Portfolio'!$B$49+B10+B11+B12+B13+B14</f>
        <v>0</v>
      </c>
      <c r="C18" s="22" t="n">
        <f aca="false">C6+C7*'Your Event Portfolio'!$B$50+C8*'Your Event Portfolio'!$B$51+C9*'Your Event Portfolio'!$B$49+C10+C11+C12+C13+C14</f>
        <v>0</v>
      </c>
      <c r="D18" s="22" t="n">
        <f aca="false">D6+D7*'Your Event Portfolio'!$B$50+D8*'Your Event Portfolio'!$B$51+D9*'Your Event Portfolio'!$B$49+D10+D11+D12+D13+D14</f>
        <v>0</v>
      </c>
      <c r="E18" s="22" t="n">
        <f aca="false">E6+E7*'Your Event Portfolio'!$B$50+E8*'Your Event Portfolio'!$B$51+E9*'Your Event Portfolio'!$B$49+E10+E11+E12+E13+E14</f>
        <v>0</v>
      </c>
    </row>
    <row r="19" customFormat="false" ht="15" hidden="false" customHeight="false" outlineLevel="0" collapsed="false">
      <c r="A19" s="13" t="s">
        <v>99</v>
      </c>
      <c r="B19" s="22" t="n">
        <f aca="false">B18*(1+B15)</f>
        <v>0</v>
      </c>
      <c r="C19" s="22" t="n">
        <f aca="false">C18*(1+C15)</f>
        <v>0</v>
      </c>
      <c r="D19" s="22" t="n">
        <f aca="false">D18*(1+D15)</f>
        <v>0</v>
      </c>
      <c r="E19" s="22" t="n">
        <f aca="false">E18*(1+E15)</f>
        <v>0</v>
      </c>
    </row>
    <row r="20" customFormat="false" ht="15" hidden="false" customHeight="false" outlineLevel="0" collapsed="false">
      <c r="A20" s="13" t="s">
        <v>100</v>
      </c>
      <c r="B20" s="22" t="n">
        <f aca="false">B19*(1+B15)</f>
        <v>0</v>
      </c>
      <c r="C20" s="22" t="n">
        <f aca="false">C19*(1+C15)</f>
        <v>0</v>
      </c>
      <c r="D20" s="22" t="n">
        <f aca="false">D19*(1+D15)</f>
        <v>0</v>
      </c>
      <c r="E20" s="22" t="n">
        <f aca="false">E19*(1+E15)</f>
        <v>0</v>
      </c>
    </row>
    <row r="21" customFormat="false" ht="15" hidden="false" customHeight="false" outlineLevel="0" collapsed="false">
      <c r="A21" s="13" t="s">
        <v>101</v>
      </c>
      <c r="B21" s="19" t="n">
        <f aca="false">B18+B19+B20</f>
        <v>0</v>
      </c>
      <c r="C21" s="19" t="n">
        <f aca="false">C18+C19+C20</f>
        <v>0</v>
      </c>
      <c r="D21" s="19" t="n">
        <f aca="false">D18+D19+D20</f>
        <v>0</v>
      </c>
      <c r="E21" s="19" t="n">
        <f aca="false">E18+E19+E20</f>
        <v>0</v>
      </c>
    </row>
    <row r="22" customFormat="false" ht="15" hidden="false" customHeight="false" outlineLevel="0" collapsed="false">
      <c r="A22" s="13" t="s">
        <v>102</v>
      </c>
      <c r="B22" s="23" t="n">
        <f aca="false">IFERROR(B21/(3*'Your Event Portfolio'!$B$50),0)</f>
        <v>0</v>
      </c>
      <c r="C22" s="23" t="n">
        <f aca="false">IFERROR(C21/(3*'Your Event Portfolio'!$B$50),0)</f>
        <v>0</v>
      </c>
      <c r="D22" s="23" t="n">
        <f aca="false">IFERROR(D21/(3*'Your Event Portfolio'!$B$50),0)</f>
        <v>0</v>
      </c>
      <c r="E22" s="23" t="n">
        <f aca="false">IFERROR(E21/(3*'Your Event Portfolio'!$B$50),0)</f>
        <v>0</v>
      </c>
    </row>
    <row r="24" customFormat="false" ht="15" hidden="false" customHeight="true" outlineLevel="0" collapsed="false">
      <c r="A24" s="8" t="s">
        <v>103</v>
      </c>
      <c r="B24" s="8"/>
      <c r="C24" s="8"/>
      <c r="D24" s="8"/>
      <c r="E24" s="8"/>
    </row>
    <row r="25" customFormat="false" ht="15" hidden="false" customHeight="false" outlineLevel="0" collapsed="false">
      <c r="A25" s="13" t="s">
        <v>104</v>
      </c>
      <c r="B25" s="24" t="str">
        <f aca="false">IF(B18=0,"",IF(B7*'Your Event Portfolio'!$B$50/B18&gt;0.45,"Per-User",IF(B8*'Your Event Portfolio'!$B$51/B18&gt;0.45,"Per-Registration",IF(B9*'Your Event Portfolio'!$B$49/B18&gt;0.45,"Per-Event Flat Fee",IF(B6/B18&gt;0.75,"Flat Enterprise License","Modular")))))</f>
        <v/>
      </c>
      <c r="C25" s="24" t="str">
        <f aca="false">IF(C18=0,"",IF(C7*'Your Event Portfolio'!$B$50/C18&gt;0.45,"Per-User",IF(C8*'Your Event Portfolio'!$B$51/C18&gt;0.45,"Per-Registration",IF(C9*'Your Event Portfolio'!$B$49/C18&gt;0.45,"Per-Event Flat Fee",IF(C6/C18&gt;0.75,"Flat Enterprise License","Modular")))))</f>
        <v/>
      </c>
      <c r="D25" s="24" t="str">
        <f aca="false">IF(D18=0,"",IF(D7*'Your Event Portfolio'!$B$50/D18&gt;0.45,"Per-User",IF(D8*'Your Event Portfolio'!$B$51/D18&gt;0.45,"Per-Registration",IF(D9*'Your Event Portfolio'!$B$49/D18&gt;0.45,"Per-Event Flat Fee",IF(D6/D18&gt;0.75,"Flat Enterprise License","Modular")))))</f>
        <v/>
      </c>
      <c r="E25" s="24" t="str">
        <f aca="false">IF(E18=0,"",IF(E7*'Your Event Portfolio'!$B$50/E18&gt;0.45,"Per-User",IF(E8*'Your Event Portfolio'!$B$51/E18&gt;0.45,"Per-Registration",IF(E9*'Your Event Portfolio'!$B$49/E18&gt;0.45,"Per-Event Flat Fee",IF(E6/E18&gt;0.75,"Flat Enterprise License","Modular")))))</f>
        <v/>
      </c>
    </row>
    <row r="26" customFormat="false" ht="15" hidden="false" customHeight="false" outlineLevel="0" collapsed="false">
      <c r="A26" s="13" t="s">
        <v>105</v>
      </c>
      <c r="B26" s="20"/>
      <c r="C26" s="20"/>
      <c r="D26" s="20"/>
      <c r="E26" s="20"/>
    </row>
  </sheetData>
  <sheetProtection sheet="true" password="ce4b"/>
  <mergeCells count="4">
    <mergeCell ref="A1:E1"/>
    <mergeCell ref="A2:E2"/>
    <mergeCell ref="A17:E17"/>
    <mergeCell ref="A24:E24"/>
  </mergeCells>
  <dataValidations count="1">
    <dataValidation allowBlank="true" errorStyle="stop" operator="between" showDropDown="false" showErrorMessage="false" showInputMessage="false" sqref="B26:E26" type="list">
      <formula1>"Per-User,Per-Registration,Per-Event Flat Fee,Modular,Flat Enterprise License,Mixed/Other"</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0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2"/>
    <col collapsed="false" customWidth="true" hidden="false" outlineLevel="0" max="4" min="2" style="0" width="18"/>
  </cols>
  <sheetData>
    <row r="1" customFormat="false" ht="25.5" hidden="false" customHeight="true" outlineLevel="0" collapsed="false">
      <c r="A1" s="6" t="s">
        <v>106</v>
      </c>
      <c r="B1" s="6"/>
      <c r="C1" s="6"/>
      <c r="D1" s="6"/>
    </row>
    <row r="2" customFormat="false" ht="30" hidden="false" customHeight="true" outlineLevel="0" collapsed="false">
      <c r="A2" s="7" t="s">
        <v>107</v>
      </c>
      <c r="B2" s="7"/>
      <c r="C2" s="7"/>
      <c r="D2" s="7"/>
    </row>
    <row r="4" customFormat="false" ht="15" hidden="false" customHeight="true" outlineLevel="0" collapsed="false">
      <c r="A4" s="8" t="s">
        <v>108</v>
      </c>
      <c r="B4" s="8"/>
      <c r="C4" s="8"/>
      <c r="D4" s="8"/>
    </row>
    <row r="5" customFormat="false" ht="30" hidden="false" customHeight="true" outlineLevel="0" collapsed="false">
      <c r="A5" s="7" t="s">
        <v>109</v>
      </c>
      <c r="B5" s="7"/>
      <c r="C5" s="7"/>
      <c r="D5" s="7"/>
    </row>
    <row r="6" customFormat="false" ht="15" hidden="false" customHeight="false" outlineLevel="0" collapsed="false">
      <c r="A6" s="10" t="s">
        <v>110</v>
      </c>
      <c r="B6" s="16" t="n">
        <v>250</v>
      </c>
    </row>
    <row r="7" customFormat="false" ht="15" hidden="false" customHeight="false" outlineLevel="0" collapsed="false">
      <c r="A7" s="10" t="s">
        <v>111</v>
      </c>
      <c r="B7" s="16" t="n">
        <v>100</v>
      </c>
    </row>
    <row r="8" customFormat="false" ht="15" hidden="false" customHeight="false" outlineLevel="0" collapsed="false">
      <c r="A8" s="10" t="s">
        <v>112</v>
      </c>
      <c r="B8" s="16" t="n">
        <v>150</v>
      </c>
    </row>
    <row r="9" customFormat="false" ht="15" hidden="false" customHeight="false" outlineLevel="0" collapsed="false">
      <c r="A9" s="10" t="s">
        <v>113</v>
      </c>
      <c r="B9" s="16" t="n">
        <v>400</v>
      </c>
    </row>
    <row r="10" customFormat="false" ht="15" hidden="false" customHeight="false" outlineLevel="0" collapsed="false">
      <c r="A10" s="10" t="s">
        <v>114</v>
      </c>
      <c r="B10" s="16" t="n">
        <v>450</v>
      </c>
    </row>
    <row r="11" customFormat="false" ht="15" hidden="false" customHeight="false" outlineLevel="0" collapsed="false">
      <c r="A11" s="10" t="s">
        <v>115</v>
      </c>
      <c r="B11" s="16" t="n">
        <v>950</v>
      </c>
    </row>
    <row r="12" customFormat="false" ht="15" hidden="false" customHeight="false" outlineLevel="0" collapsed="false">
      <c r="A12" s="10" t="s">
        <v>116</v>
      </c>
      <c r="B12" s="16" t="n">
        <v>5000</v>
      </c>
    </row>
    <row r="13" customFormat="false" ht="15" hidden="false" customHeight="false" outlineLevel="0" collapsed="false">
      <c r="A13" s="10" t="s">
        <v>117</v>
      </c>
      <c r="B13" s="16" t="n">
        <v>1500</v>
      </c>
    </row>
    <row r="14" customFormat="false" ht="15" hidden="false" customHeight="false" outlineLevel="0" collapsed="false">
      <c r="A14" s="10" t="s">
        <v>118</v>
      </c>
      <c r="B14" s="16" t="n">
        <v>750</v>
      </c>
    </row>
    <row r="15" customFormat="false" ht="15" hidden="false" customHeight="false" outlineLevel="0" collapsed="false">
      <c r="A15" s="10" t="s">
        <v>119</v>
      </c>
      <c r="B15" s="25" t="n">
        <v>0.02</v>
      </c>
    </row>
    <row r="18" customFormat="false" ht="15" hidden="false" customHeight="true" outlineLevel="0" collapsed="false">
      <c r="A18" s="8" t="s">
        <v>120</v>
      </c>
      <c r="B18" s="8"/>
      <c r="C18" s="8"/>
      <c r="D18" s="8"/>
    </row>
    <row r="19" customFormat="false" ht="30" hidden="false" customHeight="true" outlineLevel="0" collapsed="false">
      <c r="A19" s="7" t="s">
        <v>109</v>
      </c>
      <c r="B19" s="7"/>
      <c r="C19" s="7"/>
      <c r="D19" s="7"/>
    </row>
    <row r="20" customFormat="false" ht="23.85" hidden="false" customHeight="false" outlineLevel="0" collapsed="false">
      <c r="A20" s="4" t="s">
        <v>121</v>
      </c>
    </row>
    <row r="21" customFormat="false" ht="15" hidden="false" customHeight="false" outlineLevel="0" collapsed="false">
      <c r="A21" s="15" t="s">
        <v>122</v>
      </c>
      <c r="B21" s="9" t="s">
        <v>123</v>
      </c>
      <c r="C21" s="9" t="s">
        <v>124</v>
      </c>
      <c r="D21" s="9"/>
    </row>
    <row r="22" customFormat="false" ht="15" hidden="false" customHeight="false" outlineLevel="0" collapsed="false">
      <c r="A22" s="10" t="s">
        <v>125</v>
      </c>
      <c r="B22" s="11" t="n">
        <v>0</v>
      </c>
      <c r="C22" s="21" t="n">
        <v>5.25</v>
      </c>
      <c r="D22" s="26"/>
    </row>
    <row r="23" customFormat="false" ht="15" hidden="false" customHeight="false" outlineLevel="0" collapsed="false">
      <c r="A23" s="10" t="s">
        <v>126</v>
      </c>
      <c r="B23" s="11" t="n">
        <v>1001</v>
      </c>
      <c r="C23" s="21" t="n">
        <v>3.5</v>
      </c>
      <c r="D23" s="26"/>
    </row>
    <row r="24" customFormat="false" ht="15" hidden="false" customHeight="false" outlineLevel="0" collapsed="false">
      <c r="A24" s="10" t="s">
        <v>127</v>
      </c>
      <c r="B24" s="11" t="n">
        <v>5001</v>
      </c>
      <c r="C24" s="21" t="n">
        <v>2.25</v>
      </c>
      <c r="D24" s="26"/>
    </row>
    <row r="25" customFormat="false" ht="15" hidden="false" customHeight="false" outlineLevel="0" collapsed="false">
      <c r="A25" s="10" t="s">
        <v>128</v>
      </c>
      <c r="B25" s="11" t="n">
        <v>10001</v>
      </c>
      <c r="C25" s="21" t="n">
        <v>1</v>
      </c>
      <c r="D25" s="26"/>
    </row>
    <row r="27" customFormat="false" ht="15" hidden="false" customHeight="false" outlineLevel="0" collapsed="false">
      <c r="A27" s="9" t="s">
        <v>129</v>
      </c>
      <c r="B27" s="9" t="s">
        <v>130</v>
      </c>
      <c r="C27" s="9" t="s">
        <v>131</v>
      </c>
      <c r="D27" s="9" t="s">
        <v>132</v>
      </c>
    </row>
    <row r="28" customFormat="false" ht="15" hidden="false" customHeight="false" outlineLevel="0" collapsed="false">
      <c r="A28" s="10" t="s">
        <v>133</v>
      </c>
      <c r="B28" s="22" t="n">
        <f aca="false">'Your Event Portfolio'!$B$50*VLOOKUP('Your Event Portfolio'!$B$50,$B$22:$C$25,2,TRUE())</f>
        <v>0</v>
      </c>
      <c r="C28" s="22" t="n">
        <f aca="false">B28*(1+'Your Event Portfolio'!$B$46)</f>
        <v>0</v>
      </c>
      <c r="D28" s="22" t="n">
        <f aca="false">C28*(1+'Your Event Portfolio'!$B$46)</f>
        <v>0</v>
      </c>
    </row>
    <row r="29" customFormat="false" ht="15" hidden="false" customHeight="false" outlineLevel="0" collapsed="false">
      <c r="A29" s="10" t="s">
        <v>134</v>
      </c>
      <c r="B29" s="22" t="n">
        <f aca="false">('Your Event Portfolio'!$B$20*$B$6+'Your Event Portfolio'!$B$21*$B$7+'Your Event Portfolio'!$B$22*$B$8+'Your Event Portfolio'!$B$23*$B$9)</f>
        <v>0</v>
      </c>
      <c r="C29" s="22" t="n">
        <f aca="false">B29*(1+'Your Event Portfolio'!$B$46)</f>
        <v>0</v>
      </c>
      <c r="D29" s="22" t="n">
        <f aca="false">C29*(1+'Your Event Portfolio'!$B$46)</f>
        <v>0</v>
      </c>
    </row>
    <row r="30" customFormat="false" ht="15" hidden="false" customHeight="false" outlineLevel="0" collapsed="false">
      <c r="A30" s="10" t="s">
        <v>135</v>
      </c>
      <c r="B30" s="22" t="n">
        <f aca="false">('Your Event Portfolio'!$B$15*$B$10+'Your Event Portfolio'!$B$16*$B$11)</f>
        <v>0</v>
      </c>
      <c r="C30" s="22" t="n">
        <f aca="false">B30*(1+'Your Event Portfolio'!$B$46)</f>
        <v>0</v>
      </c>
      <c r="D30" s="22" t="n">
        <f aca="false">C30*(1+'Your Event Portfolio'!$B$46)</f>
        <v>0</v>
      </c>
    </row>
    <row r="31" customFormat="false" ht="15" hidden="false" customHeight="false" outlineLevel="0" collapsed="false">
      <c r="A31" s="10" t="s">
        <v>136</v>
      </c>
      <c r="B31" s="22" t="n">
        <f aca="false">('Your Event Portfolio'!$B$32*$B$12)</f>
        <v>0</v>
      </c>
      <c r="C31" s="22" t="n">
        <f aca="false">0</f>
        <v>0</v>
      </c>
      <c r="D31" s="22" t="n">
        <f aca="false">0</f>
        <v>0</v>
      </c>
    </row>
    <row r="32" customFormat="false" ht="15" hidden="false" customHeight="false" outlineLevel="0" collapsed="false">
      <c r="A32" s="10" t="s">
        <v>137</v>
      </c>
      <c r="B32" s="22" t="n">
        <f aca="false">('Your Event Portfolio'!$B$32*$B$13)</f>
        <v>0</v>
      </c>
      <c r="C32" s="22" t="n">
        <f aca="false">B32*(1+'Your Event Portfolio'!$B$46)</f>
        <v>0</v>
      </c>
      <c r="D32" s="22" t="n">
        <f aca="false">C32*(1+'Your Event Portfolio'!$B$46)</f>
        <v>0</v>
      </c>
    </row>
    <row r="33" customFormat="false" ht="15" hidden="false" customHeight="false" outlineLevel="0" collapsed="false">
      <c r="A33" s="10" t="s">
        <v>138</v>
      </c>
      <c r="B33" s="22" t="n">
        <f aca="false">('Your Event Portfolio'!$B$41*$B$14)</f>
        <v>0</v>
      </c>
      <c r="C33" s="22" t="n">
        <f aca="false">B33*(1+'Your Event Portfolio'!$B$46)</f>
        <v>0</v>
      </c>
      <c r="D33" s="22" t="n">
        <f aca="false">C33*(1+'Your Event Portfolio'!$B$46)</f>
        <v>0</v>
      </c>
    </row>
    <row r="34" customFormat="false" ht="15" hidden="false" customHeight="false" outlineLevel="0" collapsed="false">
      <c r="A34" s="10" t="s">
        <v>139</v>
      </c>
      <c r="B34" s="22" t="n">
        <f aca="false">('Your Event Portfolio'!$B$52*$B$15)</f>
        <v>0</v>
      </c>
      <c r="C34" s="22" t="n">
        <f aca="false">B34*(1+'Your Event Portfolio'!$B$46)</f>
        <v>0</v>
      </c>
      <c r="D34" s="22" t="n">
        <f aca="false">C34*(1+'Your Event Portfolio'!$B$46)</f>
        <v>0</v>
      </c>
    </row>
    <row r="35" customFormat="false" ht="15" hidden="false" customHeight="false" outlineLevel="0" collapsed="false">
      <c r="A35" s="13" t="s">
        <v>140</v>
      </c>
      <c r="B35" s="19" t="n">
        <f aca="false">B28+B29+B30+B31+B32+B33+B34</f>
        <v>0</v>
      </c>
      <c r="C35" s="19" t="n">
        <f aca="false">C28+C29+C30+C31+C32+C33+C34</f>
        <v>0</v>
      </c>
      <c r="D35" s="19" t="n">
        <f aca="false">D28+D29+D30+D31+D32+D33+D34</f>
        <v>0</v>
      </c>
    </row>
    <row r="36" customFormat="false" ht="15" hidden="false" customHeight="false" outlineLevel="0" collapsed="false">
      <c r="A36" s="13" t="s">
        <v>141</v>
      </c>
      <c r="B36" s="19" t="n">
        <f aca="false">B35+C35+D35</f>
        <v>0</v>
      </c>
    </row>
    <row r="37" customFormat="false" ht="15" hidden="false" customHeight="false" outlineLevel="0" collapsed="false">
      <c r="A37" s="13" t="s">
        <v>102</v>
      </c>
      <c r="B37" s="27" t="n">
        <f aca="false">IFERROR(B36/(3*'Your Event Portfolio'!$B$50),0)</f>
        <v>0</v>
      </c>
    </row>
    <row r="39" customFormat="false" ht="15" hidden="false" customHeight="true" outlineLevel="0" collapsed="false">
      <c r="A39" s="8" t="s">
        <v>142</v>
      </c>
      <c r="B39" s="8"/>
      <c r="C39" s="8"/>
      <c r="D39" s="8"/>
    </row>
    <row r="40" customFormat="false" ht="30" hidden="false" customHeight="true" outlineLevel="0" collapsed="false">
      <c r="A40" s="7" t="s">
        <v>109</v>
      </c>
      <c r="B40" s="7"/>
      <c r="C40" s="7"/>
      <c r="D40" s="7"/>
    </row>
    <row r="41" customFormat="false" ht="15" hidden="false" customHeight="false" outlineLevel="0" collapsed="false">
      <c r="A41" s="10" t="s">
        <v>143</v>
      </c>
      <c r="B41" s="21" t="n">
        <v>8</v>
      </c>
    </row>
    <row r="43" customFormat="false" ht="15" hidden="false" customHeight="false" outlineLevel="0" collapsed="false">
      <c r="A43" s="9" t="s">
        <v>129</v>
      </c>
      <c r="B43" s="9" t="s">
        <v>130</v>
      </c>
      <c r="C43" s="9" t="s">
        <v>131</v>
      </c>
      <c r="D43" s="9" t="s">
        <v>132</v>
      </c>
    </row>
    <row r="44" customFormat="false" ht="15" hidden="false" customHeight="false" outlineLevel="0" collapsed="false">
      <c r="A44" s="10" t="s">
        <v>144</v>
      </c>
      <c r="B44" s="22" t="n">
        <f aca="false">('Your Event Portfolio'!$B$51*$B$41)</f>
        <v>0</v>
      </c>
      <c r="C44" s="22" t="n">
        <f aca="false">B44*(1+'Your Event Portfolio'!$B$46)</f>
        <v>0</v>
      </c>
      <c r="D44" s="22" t="n">
        <f aca="false">C44*(1+'Your Event Portfolio'!$B$46)</f>
        <v>0</v>
      </c>
    </row>
    <row r="45" customFormat="false" ht="15" hidden="false" customHeight="false" outlineLevel="0" collapsed="false">
      <c r="A45" s="10" t="s">
        <v>134</v>
      </c>
      <c r="B45" s="22" t="n">
        <f aca="false">('Your Event Portfolio'!$B$20*$B$6+'Your Event Portfolio'!$B$21*$B$7+'Your Event Portfolio'!$B$22*$B$8+'Your Event Portfolio'!$B$23*$B$9)</f>
        <v>0</v>
      </c>
      <c r="C45" s="22" t="n">
        <f aca="false">B45*(1+'Your Event Portfolio'!$B$46)</f>
        <v>0</v>
      </c>
      <c r="D45" s="22" t="n">
        <f aca="false">C45*(1+'Your Event Portfolio'!$B$46)</f>
        <v>0</v>
      </c>
    </row>
    <row r="46" customFormat="false" ht="15" hidden="false" customHeight="false" outlineLevel="0" collapsed="false">
      <c r="A46" s="10" t="s">
        <v>135</v>
      </c>
      <c r="B46" s="22" t="n">
        <f aca="false">('Your Event Portfolio'!$B$15*$B$10+'Your Event Portfolio'!$B$16*$B$11)</f>
        <v>0</v>
      </c>
      <c r="C46" s="22" t="n">
        <f aca="false">B46*(1+'Your Event Portfolio'!$B$46)</f>
        <v>0</v>
      </c>
      <c r="D46" s="22" t="n">
        <f aca="false">C46*(1+'Your Event Portfolio'!$B$46)</f>
        <v>0</v>
      </c>
    </row>
    <row r="47" customFormat="false" ht="15" hidden="false" customHeight="false" outlineLevel="0" collapsed="false">
      <c r="A47" s="10" t="s">
        <v>136</v>
      </c>
      <c r="B47" s="22" t="n">
        <f aca="false">('Your Event Portfolio'!$B$32*$B$12)</f>
        <v>0</v>
      </c>
      <c r="C47" s="22" t="n">
        <f aca="false">0</f>
        <v>0</v>
      </c>
      <c r="D47" s="22" t="n">
        <f aca="false">0</f>
        <v>0</v>
      </c>
    </row>
    <row r="48" customFormat="false" ht="15" hidden="false" customHeight="false" outlineLevel="0" collapsed="false">
      <c r="A48" s="10" t="s">
        <v>137</v>
      </c>
      <c r="B48" s="22" t="n">
        <f aca="false">('Your Event Portfolio'!$B$32*$B$13)</f>
        <v>0</v>
      </c>
      <c r="C48" s="22" t="n">
        <f aca="false">B48*(1+'Your Event Portfolio'!$B$46)</f>
        <v>0</v>
      </c>
      <c r="D48" s="22" t="n">
        <f aca="false">C48*(1+'Your Event Portfolio'!$B$46)</f>
        <v>0</v>
      </c>
    </row>
    <row r="49" customFormat="false" ht="15" hidden="false" customHeight="false" outlineLevel="0" collapsed="false">
      <c r="A49" s="10" t="s">
        <v>138</v>
      </c>
      <c r="B49" s="22" t="n">
        <f aca="false">('Your Event Portfolio'!$B$41*$B$14)</f>
        <v>0</v>
      </c>
      <c r="C49" s="22" t="n">
        <f aca="false">B49*(1+'Your Event Portfolio'!$B$46)</f>
        <v>0</v>
      </c>
      <c r="D49" s="22" t="n">
        <f aca="false">C49*(1+'Your Event Portfolio'!$B$46)</f>
        <v>0</v>
      </c>
    </row>
    <row r="50" customFormat="false" ht="15" hidden="false" customHeight="false" outlineLevel="0" collapsed="false">
      <c r="A50" s="10" t="s">
        <v>139</v>
      </c>
      <c r="B50" s="22" t="n">
        <f aca="false">('Your Event Portfolio'!$B$52*$B$15)</f>
        <v>0</v>
      </c>
      <c r="C50" s="22" t="n">
        <f aca="false">B50*(1+'Your Event Portfolio'!$B$46)</f>
        <v>0</v>
      </c>
      <c r="D50" s="22" t="n">
        <f aca="false">C50*(1+'Your Event Portfolio'!$B$46)</f>
        <v>0</v>
      </c>
    </row>
    <row r="51" customFormat="false" ht="15" hidden="false" customHeight="false" outlineLevel="0" collapsed="false">
      <c r="A51" s="13" t="s">
        <v>140</v>
      </c>
      <c r="B51" s="19" t="n">
        <f aca="false">B44+B45+B46+B47+B48+B49+B50</f>
        <v>0</v>
      </c>
      <c r="C51" s="19" t="n">
        <f aca="false">C44+C45+C46+C47+C48+C49+C50</f>
        <v>0</v>
      </c>
      <c r="D51" s="19" t="n">
        <f aca="false">D44+D45+D46+D47+D48+D49+D50</f>
        <v>0</v>
      </c>
    </row>
    <row r="52" customFormat="false" ht="15" hidden="false" customHeight="false" outlineLevel="0" collapsed="false">
      <c r="A52" s="13" t="s">
        <v>141</v>
      </c>
      <c r="B52" s="19" t="n">
        <f aca="false">B51+C51+D51</f>
        <v>0</v>
      </c>
    </row>
    <row r="53" customFormat="false" ht="15" hidden="false" customHeight="false" outlineLevel="0" collapsed="false">
      <c r="A53" s="13" t="s">
        <v>102</v>
      </c>
      <c r="B53" s="27" t="n">
        <f aca="false">IFERROR(B52/(3*'Your Event Portfolio'!$B$50),0)</f>
        <v>0</v>
      </c>
    </row>
    <row r="55" customFormat="false" ht="15" hidden="false" customHeight="true" outlineLevel="0" collapsed="false">
      <c r="A55" s="8" t="s">
        <v>145</v>
      </c>
      <c r="B55" s="8"/>
      <c r="C55" s="8"/>
      <c r="D55" s="8"/>
    </row>
    <row r="56" customFormat="false" ht="30" hidden="false" customHeight="true" outlineLevel="0" collapsed="false">
      <c r="A56" s="7" t="s">
        <v>109</v>
      </c>
      <c r="B56" s="7"/>
      <c r="C56" s="7"/>
      <c r="D56" s="7"/>
    </row>
    <row r="57" customFormat="false" ht="15" hidden="false" customHeight="false" outlineLevel="0" collapsed="false">
      <c r="A57" s="4" t="s">
        <v>146</v>
      </c>
    </row>
    <row r="58" customFormat="false" ht="15" hidden="false" customHeight="false" outlineLevel="0" collapsed="false">
      <c r="A58" s="10" t="s">
        <v>147</v>
      </c>
      <c r="B58" s="16" t="n">
        <v>5000</v>
      </c>
    </row>
    <row r="59" customFormat="false" ht="15" hidden="false" customHeight="false" outlineLevel="0" collapsed="false">
      <c r="A59" s="10" t="s">
        <v>148</v>
      </c>
      <c r="B59" s="16" t="n">
        <v>8000</v>
      </c>
    </row>
    <row r="60" customFormat="false" ht="15" hidden="false" customHeight="false" outlineLevel="0" collapsed="false">
      <c r="A60" s="10" t="s">
        <v>149</v>
      </c>
      <c r="B60" s="16" t="n">
        <v>12000</v>
      </c>
    </row>
    <row r="61" customFormat="false" ht="15" hidden="false" customHeight="false" outlineLevel="0" collapsed="false">
      <c r="A61" s="10" t="s">
        <v>150</v>
      </c>
      <c r="B61" s="16" t="n">
        <v>18000</v>
      </c>
    </row>
    <row r="62" customFormat="false" ht="15" hidden="false" customHeight="false" outlineLevel="0" collapsed="false">
      <c r="A62" s="10" t="s">
        <v>151</v>
      </c>
      <c r="B62" s="16" t="n">
        <v>25000</v>
      </c>
    </row>
    <row r="64" customFormat="false" ht="15" hidden="false" customHeight="false" outlineLevel="0" collapsed="false">
      <c r="A64" s="9" t="s">
        <v>129</v>
      </c>
      <c r="B64" s="9" t="s">
        <v>130</v>
      </c>
      <c r="C64" s="9" t="s">
        <v>131</v>
      </c>
      <c r="D64" s="9" t="s">
        <v>132</v>
      </c>
    </row>
    <row r="65" customFormat="false" ht="15" hidden="false" customHeight="false" outlineLevel="0" collapsed="false">
      <c r="A65" s="10" t="s">
        <v>144</v>
      </c>
      <c r="B65" s="22" t="n">
        <f aca="false">SUMPRODUCT('Your Event Portfolio'!$B$6:$B$10,$B$58:$B$62)</f>
        <v>0</v>
      </c>
      <c r="C65" s="22" t="n">
        <f aca="false">B65*(1+'Your Event Portfolio'!$B$46)</f>
        <v>0</v>
      </c>
      <c r="D65" s="22" t="n">
        <f aca="false">C65*(1+'Your Event Portfolio'!$B$46)</f>
        <v>0</v>
      </c>
    </row>
    <row r="66" customFormat="false" ht="15" hidden="false" customHeight="false" outlineLevel="0" collapsed="false">
      <c r="A66" s="10" t="s">
        <v>134</v>
      </c>
      <c r="B66" s="22" t="n">
        <f aca="false">('Your Event Portfolio'!$B$20*$B$6+'Your Event Portfolio'!$B$21*$B$7+'Your Event Portfolio'!$B$22*$B$8+'Your Event Portfolio'!$B$23*$B$9)</f>
        <v>0</v>
      </c>
      <c r="C66" s="22" t="n">
        <f aca="false">B66*(1+'Your Event Portfolio'!$B$46)</f>
        <v>0</v>
      </c>
      <c r="D66" s="22" t="n">
        <f aca="false">C66*(1+'Your Event Portfolio'!$B$46)</f>
        <v>0</v>
      </c>
    </row>
    <row r="67" customFormat="false" ht="15" hidden="false" customHeight="false" outlineLevel="0" collapsed="false">
      <c r="A67" s="10" t="s">
        <v>135</v>
      </c>
      <c r="B67" s="22" t="n">
        <f aca="false">('Your Event Portfolio'!$B$15*$B$10+'Your Event Portfolio'!$B$16*$B$11)</f>
        <v>0</v>
      </c>
      <c r="C67" s="22" t="n">
        <f aca="false">B67*(1+'Your Event Portfolio'!$B$46)</f>
        <v>0</v>
      </c>
      <c r="D67" s="22" t="n">
        <f aca="false">C67*(1+'Your Event Portfolio'!$B$46)</f>
        <v>0</v>
      </c>
    </row>
    <row r="68" customFormat="false" ht="15" hidden="false" customHeight="false" outlineLevel="0" collapsed="false">
      <c r="A68" s="10" t="s">
        <v>136</v>
      </c>
      <c r="B68" s="22" t="n">
        <f aca="false">('Your Event Portfolio'!$B$32*$B$12)</f>
        <v>0</v>
      </c>
      <c r="C68" s="22" t="n">
        <f aca="false">0</f>
        <v>0</v>
      </c>
      <c r="D68" s="22" t="n">
        <f aca="false">0</f>
        <v>0</v>
      </c>
    </row>
    <row r="69" customFormat="false" ht="15" hidden="false" customHeight="false" outlineLevel="0" collapsed="false">
      <c r="A69" s="10" t="s">
        <v>137</v>
      </c>
      <c r="B69" s="22" t="n">
        <f aca="false">('Your Event Portfolio'!$B$32*$B$13)</f>
        <v>0</v>
      </c>
      <c r="C69" s="22" t="n">
        <f aca="false">B69*(1+'Your Event Portfolio'!$B$46)</f>
        <v>0</v>
      </c>
      <c r="D69" s="22" t="n">
        <f aca="false">C69*(1+'Your Event Portfolio'!$B$46)</f>
        <v>0</v>
      </c>
    </row>
    <row r="70" customFormat="false" ht="15" hidden="false" customHeight="false" outlineLevel="0" collapsed="false">
      <c r="A70" s="10" t="s">
        <v>138</v>
      </c>
      <c r="B70" s="22" t="n">
        <f aca="false">('Your Event Portfolio'!$B$41*$B$14)</f>
        <v>0</v>
      </c>
      <c r="C70" s="22" t="n">
        <f aca="false">B70*(1+'Your Event Portfolio'!$B$46)</f>
        <v>0</v>
      </c>
      <c r="D70" s="22" t="n">
        <f aca="false">C70*(1+'Your Event Portfolio'!$B$46)</f>
        <v>0</v>
      </c>
    </row>
    <row r="71" customFormat="false" ht="15" hidden="false" customHeight="false" outlineLevel="0" collapsed="false">
      <c r="A71" s="10" t="s">
        <v>139</v>
      </c>
      <c r="B71" s="22" t="n">
        <f aca="false">('Your Event Portfolio'!$B$52*$B$15)</f>
        <v>0</v>
      </c>
      <c r="C71" s="22" t="n">
        <f aca="false">B71*(1+'Your Event Portfolio'!$B$46)</f>
        <v>0</v>
      </c>
      <c r="D71" s="22" t="n">
        <f aca="false">C71*(1+'Your Event Portfolio'!$B$46)</f>
        <v>0</v>
      </c>
    </row>
    <row r="72" customFormat="false" ht="15" hidden="false" customHeight="false" outlineLevel="0" collapsed="false">
      <c r="A72" s="13" t="s">
        <v>140</v>
      </c>
      <c r="B72" s="19" t="n">
        <f aca="false">B65+B66+B67+B68+B69+B70+B71</f>
        <v>0</v>
      </c>
      <c r="C72" s="19" t="n">
        <f aca="false">C65+C66+C67+C68+C69+C70+C71</f>
        <v>0</v>
      </c>
      <c r="D72" s="19" t="n">
        <f aca="false">D65+D66+D67+D68+D69+D70+D71</f>
        <v>0</v>
      </c>
    </row>
    <row r="73" customFormat="false" ht="15" hidden="false" customHeight="false" outlineLevel="0" collapsed="false">
      <c r="A73" s="13" t="s">
        <v>141</v>
      </c>
      <c r="B73" s="19" t="n">
        <f aca="false">B72+C72+D72</f>
        <v>0</v>
      </c>
    </row>
    <row r="74" customFormat="false" ht="15" hidden="false" customHeight="false" outlineLevel="0" collapsed="false">
      <c r="A74" s="13" t="s">
        <v>102</v>
      </c>
      <c r="B74" s="27" t="n">
        <f aca="false">IFERROR(B73/(3*'Your Event Portfolio'!$B$50),0)</f>
        <v>0</v>
      </c>
    </row>
    <row r="76" customFormat="false" ht="15" hidden="false" customHeight="true" outlineLevel="0" collapsed="false">
      <c r="A76" s="8" t="s">
        <v>152</v>
      </c>
      <c r="B76" s="8"/>
      <c r="C76" s="8"/>
      <c r="D76" s="8"/>
    </row>
    <row r="77" customFormat="false" ht="30" hidden="false" customHeight="true" outlineLevel="0" collapsed="false">
      <c r="A77" s="7" t="s">
        <v>109</v>
      </c>
      <c r="B77" s="7"/>
      <c r="C77" s="7"/>
      <c r="D77" s="7"/>
    </row>
    <row r="78" customFormat="false" ht="15" hidden="false" customHeight="false" outlineLevel="0" collapsed="false">
      <c r="A78" s="4" t="s">
        <v>146</v>
      </c>
    </row>
    <row r="79" customFormat="false" ht="15" hidden="false" customHeight="false" outlineLevel="0" collapsed="false">
      <c r="A79" s="10" t="s">
        <v>153</v>
      </c>
      <c r="B79" s="16" t="n">
        <v>30000</v>
      </c>
    </row>
    <row r="81" customFormat="false" ht="15" hidden="false" customHeight="false" outlineLevel="0" collapsed="false">
      <c r="A81" s="9" t="s">
        <v>129</v>
      </c>
      <c r="B81" s="9" t="s">
        <v>130</v>
      </c>
      <c r="C81" s="9" t="s">
        <v>131</v>
      </c>
      <c r="D81" s="9" t="s">
        <v>132</v>
      </c>
    </row>
    <row r="82" customFormat="false" ht="15" hidden="false" customHeight="false" outlineLevel="0" collapsed="false">
      <c r="A82" s="10" t="s">
        <v>144</v>
      </c>
      <c r="B82" s="22" t="n">
        <f aca="false">($B$79+('Your Event Portfolio'!$B$41*$B$14))</f>
        <v>30000</v>
      </c>
      <c r="C82" s="22" t="n">
        <f aca="false">B82*(1+'Your Event Portfolio'!$B$46)</f>
        <v>31500</v>
      </c>
      <c r="D82" s="22" t="n">
        <f aca="false">C82*(1+'Your Event Portfolio'!$B$46)</f>
        <v>33075</v>
      </c>
    </row>
    <row r="83" customFormat="false" ht="15" hidden="false" customHeight="false" outlineLevel="0" collapsed="false">
      <c r="A83" s="10" t="s">
        <v>134</v>
      </c>
      <c r="B83" s="22" t="n">
        <f aca="false">('Your Event Portfolio'!$B$20*$B$6+'Your Event Portfolio'!$B$21*$B$7+'Your Event Portfolio'!$B$22*$B$8+'Your Event Portfolio'!$B$23*$B$9)</f>
        <v>0</v>
      </c>
      <c r="C83" s="22" t="n">
        <f aca="false">B83*(1+'Your Event Portfolio'!$B$46)</f>
        <v>0</v>
      </c>
      <c r="D83" s="22" t="n">
        <f aca="false">C83*(1+'Your Event Portfolio'!$B$46)</f>
        <v>0</v>
      </c>
    </row>
    <row r="84" customFormat="false" ht="15" hidden="false" customHeight="false" outlineLevel="0" collapsed="false">
      <c r="A84" s="10" t="s">
        <v>135</v>
      </c>
      <c r="B84" s="22" t="n">
        <f aca="false">('Your Event Portfolio'!$B$15*$B$10+'Your Event Portfolio'!$B$16*$B$11)</f>
        <v>0</v>
      </c>
      <c r="C84" s="22" t="n">
        <f aca="false">B84*(1+'Your Event Portfolio'!$B$46)</f>
        <v>0</v>
      </c>
      <c r="D84" s="22" t="n">
        <f aca="false">C84*(1+'Your Event Portfolio'!$B$46)</f>
        <v>0</v>
      </c>
    </row>
    <row r="85" customFormat="false" ht="15" hidden="false" customHeight="false" outlineLevel="0" collapsed="false">
      <c r="A85" s="10" t="s">
        <v>136</v>
      </c>
      <c r="B85" s="22" t="n">
        <f aca="false">('Your Event Portfolio'!$B$32*$B$12)</f>
        <v>0</v>
      </c>
      <c r="C85" s="22" t="n">
        <f aca="false">0</f>
        <v>0</v>
      </c>
      <c r="D85" s="22" t="n">
        <f aca="false">0</f>
        <v>0</v>
      </c>
    </row>
    <row r="86" customFormat="false" ht="15" hidden="false" customHeight="false" outlineLevel="0" collapsed="false">
      <c r="A86" s="10" t="s">
        <v>137</v>
      </c>
      <c r="B86" s="22" t="n">
        <f aca="false">('Your Event Portfolio'!$B$32*$B$13)</f>
        <v>0</v>
      </c>
      <c r="C86" s="22" t="n">
        <f aca="false">B86*(1+'Your Event Portfolio'!$B$46)</f>
        <v>0</v>
      </c>
      <c r="D86" s="22" t="n">
        <f aca="false">C86*(1+'Your Event Portfolio'!$B$46)</f>
        <v>0</v>
      </c>
    </row>
    <row r="87" customFormat="false" ht="15" hidden="false" customHeight="false" outlineLevel="0" collapsed="false">
      <c r="A87" s="10" t="s">
        <v>139</v>
      </c>
      <c r="B87" s="22" t="n">
        <f aca="false">('Your Event Portfolio'!$B$52*$B$15)</f>
        <v>0</v>
      </c>
      <c r="C87" s="22" t="n">
        <f aca="false">B87*(1+'Your Event Portfolio'!$B$46)</f>
        <v>0</v>
      </c>
      <c r="D87" s="22" t="n">
        <f aca="false">C87*(1+'Your Event Portfolio'!$B$46)</f>
        <v>0</v>
      </c>
    </row>
    <row r="88" customFormat="false" ht="15" hidden="false" customHeight="false" outlineLevel="0" collapsed="false">
      <c r="A88" s="13" t="s">
        <v>140</v>
      </c>
      <c r="B88" s="19" t="n">
        <f aca="false">B82+B83+B84+B85+B86+B87</f>
        <v>30000</v>
      </c>
      <c r="C88" s="19" t="n">
        <f aca="false">C82+C83+C84+C85+C86+C87</f>
        <v>31500</v>
      </c>
      <c r="D88" s="19" t="n">
        <f aca="false">D82+D83+D84+D85+D86+D87</f>
        <v>33075</v>
      </c>
    </row>
    <row r="89" customFormat="false" ht="15" hidden="false" customHeight="false" outlineLevel="0" collapsed="false">
      <c r="A89" s="13" t="s">
        <v>141</v>
      </c>
      <c r="B89" s="19" t="n">
        <f aca="false">B88+C88+D88</f>
        <v>94575</v>
      </c>
    </row>
    <row r="90" customFormat="false" ht="15" hidden="false" customHeight="false" outlineLevel="0" collapsed="false">
      <c r="A90" s="13" t="s">
        <v>102</v>
      </c>
      <c r="B90" s="27" t="n">
        <f aca="false">IFERROR(B89/(3*'Your Event Portfolio'!$B$50),0)</f>
        <v>0</v>
      </c>
    </row>
    <row r="92" customFormat="false" ht="15" hidden="false" customHeight="true" outlineLevel="0" collapsed="false">
      <c r="A92" s="8" t="s">
        <v>154</v>
      </c>
      <c r="B92" s="8"/>
      <c r="C92" s="8"/>
      <c r="D92" s="8"/>
    </row>
    <row r="93" customFormat="false" ht="30" hidden="false" customHeight="true" outlineLevel="0" collapsed="false">
      <c r="A93" s="7" t="s">
        <v>109</v>
      </c>
      <c r="B93" s="7"/>
      <c r="C93" s="7"/>
      <c r="D93" s="7"/>
    </row>
    <row r="94" customFormat="false" ht="15" hidden="false" customHeight="false" outlineLevel="0" collapsed="false">
      <c r="A94" s="4" t="s">
        <v>146</v>
      </c>
    </row>
    <row r="95" customFormat="false" ht="15" hidden="false" customHeight="false" outlineLevel="0" collapsed="false">
      <c r="A95" s="10" t="s">
        <v>155</v>
      </c>
      <c r="B95" s="16" t="n">
        <v>150000</v>
      </c>
    </row>
    <row r="97" customFormat="false" ht="15" hidden="false" customHeight="false" outlineLevel="0" collapsed="false">
      <c r="A97" s="9" t="s">
        <v>129</v>
      </c>
      <c r="B97" s="9" t="s">
        <v>130</v>
      </c>
      <c r="C97" s="9" t="s">
        <v>131</v>
      </c>
      <c r="D97" s="9" t="s">
        <v>132</v>
      </c>
    </row>
    <row r="98" customFormat="false" ht="15" hidden="false" customHeight="false" outlineLevel="0" collapsed="false">
      <c r="A98" s="10" t="s">
        <v>144</v>
      </c>
      <c r="B98" s="22" t="n">
        <f aca="false">$B$95</f>
        <v>150000</v>
      </c>
      <c r="C98" s="22" t="n">
        <f aca="false">B98*(1+'Your Event Portfolio'!$B$46)</f>
        <v>157500</v>
      </c>
      <c r="D98" s="22" t="n">
        <f aca="false">C98*(1+'Your Event Portfolio'!$B$46)</f>
        <v>165375</v>
      </c>
    </row>
    <row r="99" customFormat="false" ht="15" hidden="false" customHeight="false" outlineLevel="0" collapsed="false">
      <c r="A99" s="10" t="s">
        <v>139</v>
      </c>
      <c r="B99" s="22" t="n">
        <f aca="false">('Your Event Portfolio'!$B$52*$B$15)</f>
        <v>0</v>
      </c>
      <c r="C99" s="22" t="n">
        <f aca="false">B99*(1+'Your Event Portfolio'!$B$46)</f>
        <v>0</v>
      </c>
      <c r="D99" s="22" t="n">
        <f aca="false">C99*(1+'Your Event Portfolio'!$B$46)</f>
        <v>0</v>
      </c>
    </row>
    <row r="100" customFormat="false" ht="15" hidden="false" customHeight="false" outlineLevel="0" collapsed="false">
      <c r="A100" s="13" t="s">
        <v>140</v>
      </c>
      <c r="B100" s="19" t="n">
        <f aca="false">B98+B99</f>
        <v>150000</v>
      </c>
      <c r="C100" s="19" t="n">
        <f aca="false">C98+C99</f>
        <v>157500</v>
      </c>
      <c r="D100" s="19" t="n">
        <f aca="false">D98+D99</f>
        <v>165375</v>
      </c>
    </row>
    <row r="101" customFormat="false" ht="15" hidden="false" customHeight="false" outlineLevel="0" collapsed="false">
      <c r="A101" s="13" t="s">
        <v>141</v>
      </c>
      <c r="B101" s="19" t="n">
        <f aca="false">B100+C100+D100</f>
        <v>472875</v>
      </c>
    </row>
    <row r="102" customFormat="false" ht="15" hidden="false" customHeight="false" outlineLevel="0" collapsed="false">
      <c r="A102" s="13" t="s">
        <v>102</v>
      </c>
      <c r="B102" s="27" t="n">
        <f aca="false">IFERROR(B101/(3*'Your Event Portfolio'!$B$50),0)</f>
        <v>0</v>
      </c>
    </row>
  </sheetData>
  <sheetProtection sheet="true" password="ce4b"/>
  <mergeCells count="14">
    <mergeCell ref="A1:D1"/>
    <mergeCell ref="A2:D2"/>
    <mergeCell ref="A4:D4"/>
    <mergeCell ref="A5:D5"/>
    <mergeCell ref="A18:D18"/>
    <mergeCell ref="A19:D19"/>
    <mergeCell ref="A39:D39"/>
    <mergeCell ref="A40:D40"/>
    <mergeCell ref="A55:D55"/>
    <mergeCell ref="A56:D56"/>
    <mergeCell ref="A76:D76"/>
    <mergeCell ref="A77:D77"/>
    <mergeCell ref="A92:D92"/>
    <mergeCell ref="A93:D9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36"/>
    <col collapsed="false" customWidth="true" hidden="false" outlineLevel="0" max="10" min="2" style="0" width="16"/>
  </cols>
  <sheetData>
    <row r="1" customFormat="false" ht="25.5" hidden="false" customHeight="true" outlineLevel="0" collapsed="false">
      <c r="A1" s="6" t="s">
        <v>156</v>
      </c>
      <c r="B1" s="6"/>
      <c r="C1" s="6"/>
      <c r="D1" s="6"/>
      <c r="E1" s="6"/>
      <c r="F1" s="6"/>
      <c r="G1" s="6"/>
      <c r="H1" s="6"/>
      <c r="I1" s="6"/>
      <c r="J1" s="6"/>
    </row>
    <row r="2" customFormat="false" ht="30" hidden="false" customHeight="true" outlineLevel="0" collapsed="false">
      <c r="A2" s="7" t="s">
        <v>157</v>
      </c>
      <c r="B2" s="7"/>
      <c r="C2" s="7"/>
      <c r="D2" s="7"/>
      <c r="E2" s="7"/>
      <c r="F2" s="7"/>
      <c r="G2" s="7"/>
      <c r="H2" s="7"/>
      <c r="I2" s="7"/>
      <c r="J2" s="7"/>
    </row>
    <row r="4" customFormat="false" ht="23.85" hidden="false" customHeight="false" outlineLevel="0" collapsed="false">
      <c r="A4" s="15" t="s">
        <v>158</v>
      </c>
      <c r="B4" s="9" t="s">
        <v>159</v>
      </c>
      <c r="C4" s="9" t="s">
        <v>5</v>
      </c>
      <c r="D4" s="9" t="s">
        <v>7</v>
      </c>
      <c r="E4" s="9" t="s">
        <v>160</v>
      </c>
      <c r="F4" s="9" t="s">
        <v>161</v>
      </c>
      <c r="G4" s="9" t="str">
        <f aca="false">IF('Vendor Quote Inputs'!B5="","Vendor 1",'Vendor Quote Inputs'!B5)</f>
        <v>Vendor 1</v>
      </c>
      <c r="H4" s="9" t="str">
        <f aca="false">IF('Vendor Quote Inputs'!C5="","Vendor 2",'Vendor Quote Inputs'!C5)</f>
        <v>Vendor 2</v>
      </c>
      <c r="I4" s="9" t="str">
        <f aca="false">IF('Vendor Quote Inputs'!D5="","Vendor 3",'Vendor Quote Inputs'!D5)</f>
        <v>Vendor 3</v>
      </c>
      <c r="J4" s="9" t="str">
        <f aca="false">IF('Vendor Quote Inputs'!E5="","Vendor 4",'Vendor Quote Inputs'!E5)</f>
        <v>Vendor 4</v>
      </c>
    </row>
    <row r="5" customFormat="false" ht="15" hidden="false" customHeight="false" outlineLevel="0" collapsed="false">
      <c r="A5" s="13" t="s">
        <v>162</v>
      </c>
      <c r="B5" s="22" t="n">
        <f aca="false">'Model Calculations'!B35</f>
        <v>0</v>
      </c>
      <c r="C5" s="22" t="n">
        <f aca="false">'Model Calculations'!B51</f>
        <v>0</v>
      </c>
      <c r="D5" s="22" t="n">
        <f aca="false">'Model Calculations'!B72</f>
        <v>0</v>
      </c>
      <c r="E5" s="22" t="n">
        <f aca="false">'Model Calculations'!B88</f>
        <v>30000</v>
      </c>
      <c r="F5" s="22" t="n">
        <f aca="false">'Model Calculations'!B100</f>
        <v>150000</v>
      </c>
      <c r="G5" s="22" t="n">
        <f aca="false">'Vendor Quote Inputs'!B18</f>
        <v>0</v>
      </c>
      <c r="H5" s="22" t="n">
        <f aca="false">'Vendor Quote Inputs'!C18</f>
        <v>0</v>
      </c>
      <c r="I5" s="22" t="n">
        <f aca="false">'Vendor Quote Inputs'!D18</f>
        <v>0</v>
      </c>
      <c r="J5" s="22" t="n">
        <f aca="false">'Vendor Quote Inputs'!E18</f>
        <v>0</v>
      </c>
    </row>
    <row r="6" customFormat="false" ht="15" hidden="false" customHeight="false" outlineLevel="0" collapsed="false">
      <c r="A6" s="13" t="s">
        <v>163</v>
      </c>
      <c r="B6" s="22" t="n">
        <f aca="false">'Model Calculations'!D35</f>
        <v>0</v>
      </c>
      <c r="C6" s="22" t="n">
        <f aca="false">'Model Calculations'!D51</f>
        <v>0</v>
      </c>
      <c r="D6" s="22" t="n">
        <f aca="false">'Model Calculations'!D72</f>
        <v>0</v>
      </c>
      <c r="E6" s="22" t="n">
        <f aca="false">'Model Calculations'!D88</f>
        <v>33075</v>
      </c>
      <c r="F6" s="22" t="n">
        <f aca="false">'Model Calculations'!D100</f>
        <v>165375</v>
      </c>
      <c r="G6" s="22" t="n">
        <f aca="false">'Vendor Quote Inputs'!B20</f>
        <v>0</v>
      </c>
      <c r="H6" s="22" t="n">
        <f aca="false">'Vendor Quote Inputs'!C20</f>
        <v>0</v>
      </c>
      <c r="I6" s="22" t="n">
        <f aca="false">'Vendor Quote Inputs'!D20</f>
        <v>0</v>
      </c>
      <c r="J6" s="22" t="n">
        <f aca="false">'Vendor Quote Inputs'!E20</f>
        <v>0</v>
      </c>
    </row>
    <row r="7" customFormat="false" ht="15" hidden="false" customHeight="false" outlineLevel="0" collapsed="false">
      <c r="A7" s="13" t="s">
        <v>141</v>
      </c>
      <c r="B7" s="22" t="n">
        <f aca="false">'Model Calculations'!B36</f>
        <v>0</v>
      </c>
      <c r="C7" s="22" t="n">
        <f aca="false">'Model Calculations'!B52</f>
        <v>0</v>
      </c>
      <c r="D7" s="22" t="n">
        <f aca="false">'Model Calculations'!B73</f>
        <v>0</v>
      </c>
      <c r="E7" s="22" t="n">
        <f aca="false">'Model Calculations'!B89</f>
        <v>94575</v>
      </c>
      <c r="F7" s="22" t="n">
        <f aca="false">'Model Calculations'!B101</f>
        <v>472875</v>
      </c>
      <c r="G7" s="22" t="n">
        <f aca="false">'Vendor Quote Inputs'!B21</f>
        <v>0</v>
      </c>
      <c r="H7" s="22" t="n">
        <f aca="false">'Vendor Quote Inputs'!C21</f>
        <v>0</v>
      </c>
      <c r="I7" s="22" t="n">
        <f aca="false">'Vendor Quote Inputs'!D21</f>
        <v>0</v>
      </c>
      <c r="J7" s="22" t="n">
        <f aca="false">'Vendor Quote Inputs'!E21</f>
        <v>0</v>
      </c>
    </row>
    <row r="8" customFormat="false" ht="15" hidden="false" customHeight="false" outlineLevel="0" collapsed="false">
      <c r="A8" s="13" t="s">
        <v>102</v>
      </c>
      <c r="B8" s="23" t="n">
        <f aca="false">'Model Calculations'!B37</f>
        <v>0</v>
      </c>
      <c r="C8" s="23" t="n">
        <f aca="false">'Model Calculations'!B53</f>
        <v>0</v>
      </c>
      <c r="D8" s="23" t="n">
        <f aca="false">'Model Calculations'!B74</f>
        <v>0</v>
      </c>
      <c r="E8" s="23" t="n">
        <f aca="false">'Model Calculations'!B90</f>
        <v>0</v>
      </c>
      <c r="F8" s="23" t="n">
        <f aca="false">'Model Calculations'!B102</f>
        <v>0</v>
      </c>
      <c r="G8" s="23" t="n">
        <f aca="false">'Vendor Quote Inputs'!B22</f>
        <v>0</v>
      </c>
      <c r="H8" s="23" t="n">
        <f aca="false">'Vendor Quote Inputs'!C22</f>
        <v>0</v>
      </c>
      <c r="I8" s="23" t="n">
        <f aca="false">'Vendor Quote Inputs'!D22</f>
        <v>0</v>
      </c>
      <c r="J8" s="23" t="n">
        <f aca="false">'Vendor Quote Inputs'!E22</f>
        <v>0</v>
      </c>
    </row>
    <row r="9" customFormat="false" ht="15" hidden="false" customHeight="false" outlineLevel="0" collapsed="false">
      <c r="A9" s="13" t="s">
        <v>164</v>
      </c>
      <c r="B9" s="22" t="n">
        <f aca="false">IFERROR('Model Calculations'!B36/(3*'Your Event Portfolio'!$B$49),0)</f>
        <v>0</v>
      </c>
      <c r="C9" s="22" t="n">
        <f aca="false">IFERROR('Model Calculations'!B52/(3*'Your Event Portfolio'!$B$49),0)</f>
        <v>0</v>
      </c>
      <c r="D9" s="22" t="n">
        <f aca="false">IFERROR('Model Calculations'!B73/(3*'Your Event Portfolio'!$B$49),0)</f>
        <v>0</v>
      </c>
      <c r="E9" s="22" t="n">
        <f aca="false">IFERROR('Model Calculations'!B89/(3*'Your Event Portfolio'!$B$49),0)</f>
        <v>0</v>
      </c>
      <c r="F9" s="22" t="n">
        <f aca="false">IFERROR('Model Calculations'!B101/(3*'Your Event Portfolio'!$B$49),0)</f>
        <v>0</v>
      </c>
      <c r="G9" s="22" t="n">
        <f aca="false">IFERROR('Vendor Quote Inputs'!B21/(3*'Your Event Portfolio'!$B$49),0)</f>
        <v>0</v>
      </c>
      <c r="H9" s="22" t="n">
        <f aca="false">IFERROR('Vendor Quote Inputs'!C21/(3*'Your Event Portfolio'!$B$49),0)</f>
        <v>0</v>
      </c>
      <c r="I9" s="22" t="n">
        <f aca="false">IFERROR('Vendor Quote Inputs'!D21/(3*'Your Event Portfolio'!$B$49),0)</f>
        <v>0</v>
      </c>
      <c r="J9" s="22" t="n">
        <f aca="false">IFERROR('Vendor Quote Inputs'!E21/(3*'Your Event Portfolio'!$B$49),0)</f>
        <v>0</v>
      </c>
    </row>
    <row r="11" customFormat="false" ht="30" hidden="false" customHeight="true" outlineLevel="0" collapsed="false">
      <c r="A11" s="7" t="s">
        <v>165</v>
      </c>
      <c r="B11" s="7"/>
      <c r="C11" s="7"/>
      <c r="D11" s="7"/>
      <c r="E11" s="7"/>
      <c r="F11" s="7"/>
      <c r="G11" s="7"/>
      <c r="H11" s="7"/>
      <c r="I11" s="7"/>
      <c r="J11" s="7"/>
    </row>
  </sheetData>
  <sheetProtection sheet="true" password="ce4b"/>
  <mergeCells count="3">
    <mergeCell ref="A1:J1"/>
    <mergeCell ref="A2:J2"/>
    <mergeCell ref="A11:J11"/>
  </mergeCells>
  <conditionalFormatting sqref="B7:J7">
    <cfRule type="expression" priority="2" aboveAverage="0" equalAverage="0" bottom="0" percent="0" rank="0" text="" dxfId="0">
      <formula>AND(B7&gt;0,B7=MIN($B$7:$J$7))</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3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50"/>
    <col collapsed="false" customWidth="true" hidden="false" outlineLevel="0" max="5" min="2" style="0" width="18"/>
  </cols>
  <sheetData>
    <row r="1" customFormat="false" ht="25.5" hidden="false" customHeight="true" outlineLevel="0" collapsed="false">
      <c r="A1" s="6" t="s">
        <v>166</v>
      </c>
      <c r="B1" s="6"/>
      <c r="C1" s="6"/>
      <c r="D1" s="6"/>
      <c r="E1" s="6"/>
    </row>
    <row r="2" customFormat="false" ht="30" hidden="false" customHeight="true" outlineLevel="0" collapsed="false">
      <c r="A2" s="7" t="s">
        <v>167</v>
      </c>
      <c r="B2" s="7"/>
      <c r="C2" s="7"/>
      <c r="D2" s="7"/>
      <c r="E2" s="7"/>
    </row>
    <row r="4" customFormat="false" ht="15" hidden="false" customHeight="true" outlineLevel="0" collapsed="false">
      <c r="A4" s="8" t="s">
        <v>168</v>
      </c>
      <c r="B4" s="8"/>
      <c r="C4" s="8"/>
      <c r="D4" s="8"/>
      <c r="E4" s="8"/>
    </row>
    <row r="5" customFormat="false" ht="23.85" hidden="false" customHeight="false" outlineLevel="0" collapsed="false">
      <c r="A5" s="10" t="s">
        <v>169</v>
      </c>
      <c r="B5" s="28" t="s">
        <v>170</v>
      </c>
    </row>
    <row r="6" customFormat="false" ht="23.85" hidden="false" customHeight="false" outlineLevel="0" collapsed="false">
      <c r="A6" s="10" t="s">
        <v>171</v>
      </c>
      <c r="B6" s="28" t="s">
        <v>172</v>
      </c>
    </row>
    <row r="7" customFormat="false" ht="15" hidden="false" customHeight="false" outlineLevel="0" collapsed="false">
      <c r="A7" s="10" t="s">
        <v>75</v>
      </c>
      <c r="B7" s="28" t="s">
        <v>173</v>
      </c>
    </row>
    <row r="8" customFormat="false" ht="15" hidden="false" customHeight="false" outlineLevel="0" collapsed="false">
      <c r="A8" s="10" t="s">
        <v>76</v>
      </c>
      <c r="B8" s="28" t="s">
        <v>174</v>
      </c>
    </row>
    <row r="9" customFormat="false" ht="15" hidden="false" customHeight="false" outlineLevel="0" collapsed="false">
      <c r="A9" s="10" t="s">
        <v>77</v>
      </c>
      <c r="B9" s="28" t="s">
        <v>175</v>
      </c>
    </row>
    <row r="10" customFormat="false" ht="15" hidden="false" customHeight="false" outlineLevel="0" collapsed="false">
      <c r="A10" s="10" t="s">
        <v>176</v>
      </c>
      <c r="B10" s="28" t="s">
        <v>177</v>
      </c>
    </row>
    <row r="11" customFormat="false" ht="15" hidden="false" customHeight="false" outlineLevel="0" collapsed="false">
      <c r="A11" s="10" t="s">
        <v>78</v>
      </c>
      <c r="B11" s="28" t="s">
        <v>178</v>
      </c>
    </row>
    <row r="12" customFormat="false" ht="35.05" hidden="false" customHeight="false" outlineLevel="0" collapsed="false">
      <c r="A12" s="10" t="s">
        <v>179</v>
      </c>
      <c r="B12" s="28" t="s">
        <v>180</v>
      </c>
    </row>
    <row r="13" customFormat="false" ht="15" hidden="false" customHeight="false" outlineLevel="0" collapsed="false">
      <c r="A13" s="10" t="s">
        <v>181</v>
      </c>
      <c r="B13" s="28" t="s">
        <v>182</v>
      </c>
    </row>
    <row r="14" customFormat="false" ht="46.25" hidden="false" customHeight="false" outlineLevel="0" collapsed="false">
      <c r="A14" s="10" t="s">
        <v>183</v>
      </c>
      <c r="B14" s="28" t="s">
        <v>184</v>
      </c>
    </row>
    <row r="15" customFormat="false" ht="35.05" hidden="false" customHeight="false" outlineLevel="0" collapsed="false">
      <c r="A15" s="10" t="s">
        <v>185</v>
      </c>
      <c r="B15" s="28" t="s">
        <v>186</v>
      </c>
    </row>
    <row r="16" customFormat="false" ht="35.05" hidden="false" customHeight="false" outlineLevel="0" collapsed="false">
      <c r="A16" s="10" t="s">
        <v>187</v>
      </c>
      <c r="B16" s="28" t="s">
        <v>188</v>
      </c>
    </row>
    <row r="17" customFormat="false" ht="15" hidden="false" customHeight="false" outlineLevel="0" collapsed="false">
      <c r="A17" s="10" t="s">
        <v>189</v>
      </c>
      <c r="B17" s="28" t="s">
        <v>190</v>
      </c>
    </row>
    <row r="18" customFormat="false" ht="15" hidden="false" customHeight="false" outlineLevel="0" collapsed="false">
      <c r="A18" s="10" t="s">
        <v>191</v>
      </c>
      <c r="B18" s="28" t="s">
        <v>192</v>
      </c>
    </row>
    <row r="20" customFormat="false" ht="15" hidden="false" customHeight="true" outlineLevel="0" collapsed="false">
      <c r="A20" s="8" t="s">
        <v>193</v>
      </c>
      <c r="B20" s="8"/>
      <c r="C20" s="8"/>
      <c r="D20" s="8"/>
      <c r="E20" s="8"/>
    </row>
    <row r="21" customFormat="false" ht="23.85" hidden="false" customHeight="false" outlineLevel="0" collapsed="false">
      <c r="A21" s="15" t="s">
        <v>194</v>
      </c>
      <c r="B21" s="9" t="s">
        <v>130</v>
      </c>
      <c r="C21" s="9" t="s">
        <v>195</v>
      </c>
      <c r="D21" s="9" t="s">
        <v>196</v>
      </c>
      <c r="E21" s="9" t="s">
        <v>197</v>
      </c>
    </row>
    <row r="22" customFormat="false" ht="15" hidden="false" customHeight="false" outlineLevel="0" collapsed="false">
      <c r="A22" s="10" t="s">
        <v>3</v>
      </c>
      <c r="B22" s="22" t="n">
        <v>101720</v>
      </c>
      <c r="C22" s="22" t="n">
        <v>84583.8</v>
      </c>
      <c r="D22" s="29" t="n">
        <v>266859.8</v>
      </c>
      <c r="E22" s="23" t="n">
        <v>16.1147222222222</v>
      </c>
    </row>
    <row r="23" customFormat="false" ht="15" hidden="false" customHeight="false" outlineLevel="0" collapsed="false">
      <c r="A23" s="10" t="s">
        <v>5</v>
      </c>
      <c r="B23" s="22" t="n">
        <v>120020</v>
      </c>
      <c r="C23" s="22" t="n">
        <v>104759.55</v>
      </c>
      <c r="D23" s="22" t="n">
        <v>324550.55</v>
      </c>
      <c r="E23" s="23" t="n">
        <v>19.5984631642512</v>
      </c>
    </row>
    <row r="24" customFormat="false" ht="15" hidden="false" customHeight="false" outlineLevel="0" collapsed="false">
      <c r="A24" s="10" t="s">
        <v>7</v>
      </c>
      <c r="B24" s="22" t="n">
        <v>221300</v>
      </c>
      <c r="C24" s="22" t="n">
        <v>216420.75</v>
      </c>
      <c r="D24" s="22" t="n">
        <v>643835.75</v>
      </c>
      <c r="E24" s="23" t="n">
        <v>38.878970410628</v>
      </c>
    </row>
    <row r="25" customFormat="false" ht="15" hidden="false" customHeight="false" outlineLevel="0" collapsed="false">
      <c r="A25" s="10" t="s">
        <v>198</v>
      </c>
      <c r="B25" s="22" t="n">
        <v>119300</v>
      </c>
      <c r="C25" s="22" t="n">
        <v>103965.75</v>
      </c>
      <c r="D25" s="22" t="n">
        <v>322280.75</v>
      </c>
      <c r="E25" s="23" t="n">
        <v>19.4613979468599</v>
      </c>
    </row>
    <row r="26" customFormat="false" ht="15" hidden="false" customHeight="false" outlineLevel="0" collapsed="false">
      <c r="A26" s="10" t="s">
        <v>11</v>
      </c>
      <c r="B26" s="22" t="n">
        <v>169200</v>
      </c>
      <c r="C26" s="22" t="n">
        <v>186543</v>
      </c>
      <c r="D26" s="22" t="n">
        <v>533403</v>
      </c>
      <c r="E26" s="23" t="n">
        <v>32.2103260869565</v>
      </c>
    </row>
    <row r="28" customFormat="false" ht="15" hidden="false" customHeight="true" outlineLevel="0" collapsed="false">
      <c r="A28" s="8" t="s">
        <v>199</v>
      </c>
      <c r="B28" s="8"/>
      <c r="C28" s="8"/>
      <c r="D28" s="8"/>
      <c r="E28" s="8"/>
    </row>
    <row r="29" customFormat="false" ht="60" hidden="false" customHeight="true" outlineLevel="0" collapsed="false">
      <c r="A29" s="30" t="s">
        <v>200</v>
      </c>
      <c r="B29" s="30"/>
      <c r="C29" s="30"/>
      <c r="D29" s="30"/>
      <c r="E29" s="30"/>
    </row>
    <row r="30" customFormat="false" ht="60" hidden="false" customHeight="true" outlineLevel="0" collapsed="false">
      <c r="A30" s="30" t="s">
        <v>201</v>
      </c>
      <c r="B30" s="30"/>
      <c r="C30" s="30"/>
      <c r="D30" s="30"/>
      <c r="E30" s="30"/>
    </row>
    <row r="31" customFormat="false" ht="60" hidden="false" customHeight="true" outlineLevel="0" collapsed="false">
      <c r="A31" s="30" t="s">
        <v>202</v>
      </c>
      <c r="B31" s="30"/>
      <c r="C31" s="30"/>
      <c r="D31" s="30"/>
      <c r="E31" s="30"/>
    </row>
    <row r="32" customFormat="false" ht="60" hidden="false" customHeight="true" outlineLevel="0" collapsed="false">
      <c r="A32" s="30" t="s">
        <v>203</v>
      </c>
      <c r="B32" s="30"/>
      <c r="C32" s="30"/>
      <c r="D32" s="30"/>
      <c r="E32" s="30"/>
    </row>
    <row r="33" customFormat="false" ht="60" hidden="false" customHeight="true" outlineLevel="0" collapsed="false">
      <c r="A33" s="30" t="s">
        <v>204</v>
      </c>
      <c r="B33" s="30"/>
      <c r="C33" s="30"/>
      <c r="D33" s="30"/>
      <c r="E33" s="30"/>
    </row>
  </sheetData>
  <sheetProtection sheet="true" password="ce4b"/>
  <mergeCells count="10">
    <mergeCell ref="A1:E1"/>
    <mergeCell ref="A2:E2"/>
    <mergeCell ref="A4:E4"/>
    <mergeCell ref="A20:E20"/>
    <mergeCell ref="A28:E28"/>
    <mergeCell ref="A29:E29"/>
    <mergeCell ref="A30:E30"/>
    <mergeCell ref="A31:E31"/>
    <mergeCell ref="A32:E32"/>
    <mergeCell ref="A33:E3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LibreOffice/26.2.2.2$Linux_AARCH64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2026-05-06T14:02:06Z</dcterms:created>
  <dc:creator>openpyxl</dc:creator>
  <dc:description/>
  <dc:language>en-US</dc:language>
  <cp:lastModifiedBy/>
  <dcterms:modified xsi:type="dcterms:W3CDTF">2026-05-06T14:02:06Z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