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liente\Desktop\AFYA 2026\"/>
    </mc:Choice>
  </mc:AlternateContent>
  <xr:revisionPtr revIDLastSave="0" documentId="8_{FE713EC9-6B9A-4EA0-913D-CDA18BC666FB}" xr6:coauthVersionLast="47" xr6:coauthVersionMax="47" xr10:uidLastSave="{00000000-0000-0000-0000-000000000000}"/>
  <bookViews>
    <workbookView xWindow="-108" yWindow="-108" windowWidth="23256" windowHeight="12456" firstSheet="2" activeTab="3" xr2:uid="{27E7B9FC-429C-4658-901D-547982658323}"/>
  </bookViews>
  <sheets>
    <sheet name="Cursos" sheetId="7" state="hidden" r:id="rId1"/>
    <sheet name="Psicologia" sheetId="17" state="hidden" r:id="rId2"/>
    <sheet name="Frame 1" sheetId="10" r:id="rId3"/>
    <sheet name="Frame 2" sheetId="9" r:id="rId4"/>
    <sheet name="Resumo" sheetId="8" state="hidden" r:id="rId5"/>
  </sheets>
  <definedNames>
    <definedName name="_xlnm._FilterDatabase" localSheetId="0" hidden="1">Cursos!$B$2:$B$33</definedName>
    <definedName name="_xlnm._FilterDatabase" localSheetId="2" hidden="1">'Frame 1'!$C$8:$N$82</definedName>
    <definedName name="_xlnm._FilterDatabase" localSheetId="3" hidden="1">'Frame 2'!$C$8:$N$72</definedName>
    <definedName name="_xlcn.WorksheetConnection_ModeloFrame5anos.xlsxTB_Enfermagem2" hidden="1">TB_Psicologia2[]</definedName>
    <definedName name="ADMINISTRAÇÃO">#REF!</definedName>
    <definedName name="ADS">#REF!</definedName>
    <definedName name="AGRONOMIA">#REF!</definedName>
    <definedName name="ARQUITETURA">#REF!</definedName>
    <definedName name="BIOMEDICINA">#REF!</definedName>
    <definedName name="CIÊNCIAS_CONTÁBEIS">#REF!</definedName>
    <definedName name="DadosExternos_7" localSheetId="1" hidden="1">Psicologia!$A$1:$X$140</definedName>
    <definedName name="DIREITO">#REF!</definedName>
    <definedName name="EDUCAÇÃO_FÍSICA">#REF!</definedName>
    <definedName name="ENFERMAGEM">#REF!</definedName>
    <definedName name="ENGENHARIA_CIVIL">#REF!</definedName>
    <definedName name="ESTÉTICA_2.5_ANOS">#REF!</definedName>
    <definedName name="ESTÉTICA_2_ANOS">#REF!</definedName>
    <definedName name="ESTÉTICA_3_ANOS">#REF!</definedName>
    <definedName name="FARMÁCIA">#REF!</definedName>
    <definedName name="FISIOTERAPIA">#REF!</definedName>
    <definedName name="FONOAUDIOLOGIA">#REF!</definedName>
    <definedName name="NUTRIÇÃO">#REF!</definedName>
    <definedName name="PSICOLOGIA">#REF!</definedName>
    <definedName name="PUBLICIDADE_E_PROPAGANDA">#REF!</definedName>
    <definedName name="SISTEMAS_DE_INFORMAÇÃO">#REF!</definedName>
    <definedName name="VETERINÁRIA">#REF!</definedName>
  </definedNames>
  <calcPr calcId="191028"/>
  <pivotCaches>
    <pivotCache cacheId="7" r:id="rId6"/>
    <pivotCache cacheId="10" r:id="rId7"/>
    <pivotCache cacheId="13" r:id="rId8"/>
    <pivotCache cacheId="16" r:id="rId9"/>
    <pivotCache cacheId="19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CN_8dea0239-6726-457b-bfbb-98654c06f255" name="DCN" connection="Consulta - DCN"/>
          <x15:modelTable id="Domínios Profissionais_89a47d0a-b20c-40fb-b9ea-866ecb13d459" name="Domínios Profissionais" connection="Consulta - Domínios Profissionais"/>
          <x15:modelTable id="ENADE_38bcb3b5-1d91-467c-a902-e968831f74e3" name="ENADE" connection="Consulta - ENADE"/>
          <x15:modelTable id="Grupos_f8f8b0a4-7522-4755-b697-1bbf1bb036a2" name="Grupos" connection="Consulta - Grupos"/>
          <x15:modelTable id="Maturidade_7e6de52f-7fd1-4b9c-a1ec-d5f22abd2186" name="Maturidade" connection="Consulta - Maturidade"/>
          <x15:modelTable id="Trilha Carreira_36d92832-d04c-417b-87ca-5171f42b74fa" name="Trilha Carreira" connection="Consulta - Trilha Carreira"/>
          <x15:modelTable id="Psicologia_9c5ca00e-eb4b-4923-b142-cb17038ad434" name="Psicologia" connection="Consulta - Psicologia"/>
          <x15:modelTable id="TB_Enfermagem2" name="TB_Enfermagem2" connection="WorksheetConnection_Modelo Frame 5 anos.xlsx!TB_Enfermagem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9" i="10" l="1" a="1"/>
  <c r="P9" i="10" s="1"/>
  <c r="P10" i="10" a="1"/>
  <c r="P10" i="10" s="1"/>
  <c r="G91" i="10"/>
  <c r="G77" i="10"/>
  <c r="G78" i="10"/>
  <c r="G79" i="10"/>
  <c r="G80" i="10"/>
  <c r="G71" i="10"/>
  <c r="G72" i="10"/>
  <c r="G73" i="10"/>
  <c r="G74" i="10"/>
  <c r="G65" i="10"/>
  <c r="G66" i="10"/>
  <c r="O66" i="10" s="1"/>
  <c r="V66" i="10" s="1" a="1"/>
  <c r="V66" i="10" s="1"/>
  <c r="G67" i="10"/>
  <c r="G68" i="10"/>
  <c r="B66" i="10"/>
  <c r="P66" i="10" a="1"/>
  <c r="P66" i="10" s="1"/>
  <c r="S66" i="10" a="1"/>
  <c r="S66" i="10"/>
  <c r="T66" i="10"/>
  <c r="U66" i="10" a="1"/>
  <c r="U66" i="10"/>
  <c r="G57" i="10"/>
  <c r="G58" i="10"/>
  <c r="G59" i="10"/>
  <c r="G60" i="10"/>
  <c r="G61" i="10"/>
  <c r="G62" i="10"/>
  <c r="G43" i="9"/>
  <c r="G49" i="10"/>
  <c r="G50" i="10"/>
  <c r="G51" i="10"/>
  <c r="G52" i="10"/>
  <c r="G53" i="10"/>
  <c r="G54" i="10"/>
  <c r="G41" i="10"/>
  <c r="G42" i="10"/>
  <c r="G43" i="10"/>
  <c r="G44" i="10"/>
  <c r="G45" i="10"/>
  <c r="G46" i="10"/>
  <c r="G33" i="10"/>
  <c r="G34" i="10"/>
  <c r="G35" i="10"/>
  <c r="G36" i="10"/>
  <c r="G37" i="10"/>
  <c r="G38" i="10"/>
  <c r="G25" i="10"/>
  <c r="G26" i="10"/>
  <c r="G27" i="10"/>
  <c r="G28" i="10"/>
  <c r="G29" i="10"/>
  <c r="G30" i="10"/>
  <c r="G17" i="10"/>
  <c r="G18" i="10"/>
  <c r="G19" i="10"/>
  <c r="G20" i="10"/>
  <c r="G21" i="10"/>
  <c r="G22" i="10"/>
  <c r="G10" i="10"/>
  <c r="G11" i="10"/>
  <c r="G12" i="10"/>
  <c r="G13" i="10"/>
  <c r="G14" i="10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O10" i="9" l="1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P9" i="9" a="1"/>
  <c r="P9" i="9" s="1"/>
  <c r="G9" i="9"/>
  <c r="O9" i="9" s="1"/>
  <c r="B16" i="9"/>
  <c r="P16" i="9" a="1"/>
  <c r="P16" i="9" s="1"/>
  <c r="V16" i="9" a="1"/>
  <c r="V16" i="9" s="1"/>
  <c r="W16" i="9"/>
  <c r="X16" i="9" a="1"/>
  <c r="X16" i="9" s="1"/>
  <c r="B9" i="9"/>
  <c r="V9" i="9" a="1"/>
  <c r="V9" i="9" s="1"/>
  <c r="W9" i="9"/>
  <c r="X9" i="9" a="1"/>
  <c r="X9" i="9" s="1"/>
  <c r="B60" i="9"/>
  <c r="P60" i="9" a="1"/>
  <c r="P60" i="9" s="1"/>
  <c r="V60" i="9" a="1"/>
  <c r="V60" i="9" s="1"/>
  <c r="W60" i="9"/>
  <c r="X60" i="9" a="1"/>
  <c r="X60" i="9" s="1"/>
  <c r="O35" i="10"/>
  <c r="G32" i="10"/>
  <c r="J81" i="10"/>
  <c r="K81" i="10"/>
  <c r="L81" i="10"/>
  <c r="M81" i="10"/>
  <c r="J75" i="10"/>
  <c r="K75" i="10"/>
  <c r="L75" i="10"/>
  <c r="M75" i="10"/>
  <c r="J69" i="10"/>
  <c r="K69" i="10"/>
  <c r="L69" i="10"/>
  <c r="M69" i="10"/>
  <c r="J63" i="10"/>
  <c r="K63" i="10"/>
  <c r="L63" i="10"/>
  <c r="M63" i="10"/>
  <c r="J39" i="10"/>
  <c r="K39" i="10"/>
  <c r="L39" i="10"/>
  <c r="M39" i="10"/>
  <c r="J31" i="10"/>
  <c r="K31" i="10"/>
  <c r="L31" i="10"/>
  <c r="M31" i="10"/>
  <c r="J23" i="10"/>
  <c r="K23" i="10"/>
  <c r="L23" i="10"/>
  <c r="M23" i="10"/>
  <c r="J15" i="10"/>
  <c r="K15" i="10"/>
  <c r="L15" i="10"/>
  <c r="M15" i="10"/>
  <c r="I15" i="10"/>
  <c r="O80" i="10"/>
  <c r="O79" i="10"/>
  <c r="O78" i="10"/>
  <c r="G76" i="10"/>
  <c r="O74" i="10"/>
  <c r="O73" i="10"/>
  <c r="O72" i="10"/>
  <c r="G70" i="10"/>
  <c r="G64" i="10"/>
  <c r="O59" i="10"/>
  <c r="G56" i="10"/>
  <c r="O53" i="10"/>
  <c r="O51" i="10"/>
  <c r="G48" i="10"/>
  <c r="O45" i="10"/>
  <c r="G40" i="10"/>
  <c r="O27" i="10"/>
  <c r="G24" i="10"/>
  <c r="O17" i="10"/>
  <c r="G16" i="10"/>
  <c r="G9" i="10"/>
  <c r="G6" i="9"/>
  <c r="P11" i="10" a="1"/>
  <c r="P11" i="10" s="1"/>
  <c r="P12" i="10" a="1"/>
  <c r="P12" i="10" s="1"/>
  <c r="P13" i="10" a="1"/>
  <c r="P13" i="10" s="1"/>
  <c r="P14" i="10" a="1"/>
  <c r="P14" i="10" s="1"/>
  <c r="P16" i="10" a="1"/>
  <c r="P16" i="10" s="1"/>
  <c r="P17" i="10" a="1"/>
  <c r="P17" i="10" s="1"/>
  <c r="P18" i="10" a="1"/>
  <c r="P18" i="10" s="1"/>
  <c r="P19" i="10" a="1"/>
  <c r="P19" i="10" s="1"/>
  <c r="P20" i="10" a="1"/>
  <c r="P20" i="10" s="1"/>
  <c r="P21" i="10" a="1"/>
  <c r="P21" i="10" s="1"/>
  <c r="P22" i="10" a="1"/>
  <c r="P22" i="10" s="1"/>
  <c r="P24" i="10" a="1"/>
  <c r="P24" i="10" s="1"/>
  <c r="P25" i="10" a="1"/>
  <c r="P25" i="10" s="1"/>
  <c r="P26" i="10" a="1"/>
  <c r="P26" i="10" s="1"/>
  <c r="P27" i="10" a="1"/>
  <c r="P27" i="10" s="1"/>
  <c r="P28" i="10" a="1"/>
  <c r="P28" i="10" s="1"/>
  <c r="P29" i="10" a="1"/>
  <c r="P29" i="10" s="1"/>
  <c r="P30" i="10" a="1"/>
  <c r="P30" i="10" s="1"/>
  <c r="P32" i="10" a="1"/>
  <c r="P32" i="10" s="1"/>
  <c r="P33" i="10" a="1"/>
  <c r="P33" i="10" s="1"/>
  <c r="P34" i="10" a="1"/>
  <c r="P34" i="10" s="1"/>
  <c r="P35" i="10" a="1"/>
  <c r="P35" i="10" s="1"/>
  <c r="P36" i="10" a="1"/>
  <c r="P36" i="10" s="1"/>
  <c r="P37" i="10" a="1"/>
  <c r="P37" i="10" s="1"/>
  <c r="P38" i="10" a="1"/>
  <c r="P38" i="10" s="1"/>
  <c r="P40" i="10" a="1"/>
  <c r="P40" i="10" s="1"/>
  <c r="P41" i="10" a="1"/>
  <c r="P41" i="10" s="1"/>
  <c r="P42" i="10" a="1"/>
  <c r="P42" i="10" s="1"/>
  <c r="P43" i="10" a="1"/>
  <c r="P43" i="10" s="1"/>
  <c r="P44" i="10" a="1"/>
  <c r="P44" i="10" s="1"/>
  <c r="P45" i="10" a="1"/>
  <c r="P45" i="10" s="1"/>
  <c r="P46" i="10" a="1"/>
  <c r="P46" i="10" s="1"/>
  <c r="P48" i="10" a="1"/>
  <c r="P48" i="10" s="1"/>
  <c r="P49" i="10" a="1"/>
  <c r="P49" i="10" s="1"/>
  <c r="P50" i="10" a="1"/>
  <c r="P50" i="10" s="1"/>
  <c r="P51" i="10" a="1"/>
  <c r="P51" i="10" s="1"/>
  <c r="P52" i="10" a="1"/>
  <c r="P52" i="10" s="1"/>
  <c r="P53" i="10" a="1"/>
  <c r="P53" i="10" s="1"/>
  <c r="P54" i="10" a="1"/>
  <c r="P54" i="10" s="1"/>
  <c r="P56" i="10" a="1"/>
  <c r="P56" i="10" s="1"/>
  <c r="P57" i="10" a="1"/>
  <c r="P57" i="10" s="1"/>
  <c r="P58" i="10" a="1"/>
  <c r="P58" i="10" s="1"/>
  <c r="P59" i="10" a="1"/>
  <c r="P59" i="10" s="1"/>
  <c r="P60" i="10" a="1"/>
  <c r="P60" i="10" s="1"/>
  <c r="P61" i="10" a="1"/>
  <c r="P61" i="10" s="1"/>
  <c r="P62" i="10" a="1"/>
  <c r="P62" i="10" s="1"/>
  <c r="P64" i="10" a="1"/>
  <c r="P64" i="10" s="1"/>
  <c r="P65" i="10" a="1"/>
  <c r="P65" i="10" s="1"/>
  <c r="P67" i="10" a="1"/>
  <c r="P67" i="10" s="1"/>
  <c r="P68" i="10" a="1"/>
  <c r="P68" i="10" s="1"/>
  <c r="P70" i="10" a="1"/>
  <c r="P70" i="10" s="1"/>
  <c r="P71" i="10" a="1"/>
  <c r="P71" i="10" s="1"/>
  <c r="P72" i="10" a="1"/>
  <c r="P72" i="10" s="1"/>
  <c r="P73" i="10" a="1"/>
  <c r="P73" i="10" s="1"/>
  <c r="P74" i="10" a="1"/>
  <c r="P74" i="10" s="1"/>
  <c r="P76" i="10" a="1"/>
  <c r="P76" i="10" s="1"/>
  <c r="P77" i="10" a="1"/>
  <c r="P77" i="10" s="1"/>
  <c r="P78" i="10" a="1"/>
  <c r="P78" i="10" s="1"/>
  <c r="P79" i="10" a="1"/>
  <c r="P79" i="10" s="1"/>
  <c r="P80" i="10" a="1"/>
  <c r="P80" i="10" s="1"/>
  <c r="B59" i="10"/>
  <c r="S59" i="10" a="1"/>
  <c r="S59" i="10" s="1"/>
  <c r="T59" i="10"/>
  <c r="U59" i="10" a="1"/>
  <c r="U59" i="10" s="1"/>
  <c r="B51" i="10"/>
  <c r="S51" i="10" a="1"/>
  <c r="S51" i="10" s="1"/>
  <c r="T51" i="10"/>
  <c r="U51" i="10" a="1"/>
  <c r="U51" i="10" s="1"/>
  <c r="B35" i="10"/>
  <c r="S35" i="10" a="1"/>
  <c r="S35" i="10" s="1"/>
  <c r="T35" i="10"/>
  <c r="U35" i="10" a="1"/>
  <c r="U35" i="10" s="1"/>
  <c r="B27" i="10"/>
  <c r="S27" i="10" a="1"/>
  <c r="S27" i="10" s="1"/>
  <c r="T27" i="10"/>
  <c r="U27" i="10" a="1"/>
  <c r="U27" i="10" s="1"/>
  <c r="B17" i="10"/>
  <c r="S17" i="10" a="1"/>
  <c r="S17" i="10" s="1"/>
  <c r="T17" i="10"/>
  <c r="U17" i="10" a="1"/>
  <c r="U17" i="10" s="1"/>
  <c r="P12" i="9" a="1"/>
  <c r="P12" i="9" s="1"/>
  <c r="P13" i="9" a="1"/>
  <c r="P13" i="9" s="1"/>
  <c r="P14" i="9" a="1"/>
  <c r="P14" i="9" s="1"/>
  <c r="P15" i="9" a="1"/>
  <c r="P15" i="9" s="1"/>
  <c r="P17" i="9" a="1"/>
  <c r="P17" i="9" s="1"/>
  <c r="P18" i="9" a="1"/>
  <c r="P18" i="9" s="1"/>
  <c r="P19" i="9" a="1"/>
  <c r="P19" i="9" s="1"/>
  <c r="P20" i="9" a="1"/>
  <c r="P20" i="9" s="1"/>
  <c r="P21" i="9" a="1"/>
  <c r="P21" i="9" s="1"/>
  <c r="P22" i="9" a="1"/>
  <c r="P22" i="9" s="1"/>
  <c r="P23" i="9" a="1"/>
  <c r="P23" i="9" s="1"/>
  <c r="P24" i="9" a="1"/>
  <c r="P24" i="9" s="1"/>
  <c r="P25" i="9" a="1"/>
  <c r="P25" i="9" s="1"/>
  <c r="P26" i="9" a="1"/>
  <c r="P26" i="9" s="1"/>
  <c r="P27" i="9" a="1"/>
  <c r="P27" i="9" s="1"/>
  <c r="P28" i="9" a="1"/>
  <c r="P28" i="9" s="1"/>
  <c r="P29" i="9" a="1"/>
  <c r="P29" i="9" s="1"/>
  <c r="P30" i="9" a="1"/>
  <c r="P30" i="9" s="1"/>
  <c r="P31" i="9" a="1"/>
  <c r="P31" i="9" s="1"/>
  <c r="P32" i="9" a="1"/>
  <c r="P32" i="9" s="1"/>
  <c r="P33" i="9" a="1"/>
  <c r="P33" i="9" s="1"/>
  <c r="P34" i="9" a="1"/>
  <c r="P34" i="9" s="1"/>
  <c r="P35" i="9" a="1"/>
  <c r="P35" i="9" s="1"/>
  <c r="P36" i="9" a="1"/>
  <c r="P36" i="9" s="1"/>
  <c r="P37" i="9" a="1"/>
  <c r="P37" i="9" s="1"/>
  <c r="P38" i="9" a="1"/>
  <c r="P38" i="9" s="1"/>
  <c r="P39" i="9" a="1"/>
  <c r="P39" i="9" s="1"/>
  <c r="P40" i="9" a="1"/>
  <c r="P40" i="9" s="1"/>
  <c r="P41" i="9" a="1"/>
  <c r="P41" i="9" s="1"/>
  <c r="P42" i="9" a="1"/>
  <c r="P42" i="9" s="1"/>
  <c r="P43" i="9" a="1"/>
  <c r="P43" i="9" s="1"/>
  <c r="P44" i="9" a="1"/>
  <c r="P44" i="9" s="1"/>
  <c r="P45" i="9" a="1"/>
  <c r="P45" i="9" s="1"/>
  <c r="P46" i="9" a="1"/>
  <c r="P46" i="9" s="1"/>
  <c r="P47" i="9" a="1"/>
  <c r="P47" i="9" s="1"/>
  <c r="P48" i="9" a="1"/>
  <c r="P48" i="9" s="1"/>
  <c r="P49" i="9" a="1"/>
  <c r="P49" i="9" s="1"/>
  <c r="P50" i="9" a="1"/>
  <c r="P50" i="9" s="1"/>
  <c r="P51" i="9" a="1"/>
  <c r="P51" i="9" s="1"/>
  <c r="P52" i="9" a="1"/>
  <c r="P52" i="9" s="1"/>
  <c r="P53" i="9" a="1"/>
  <c r="P53" i="9" s="1"/>
  <c r="P54" i="9" a="1"/>
  <c r="P54" i="9" s="1"/>
  <c r="P55" i="9" a="1"/>
  <c r="P55" i="9" s="1"/>
  <c r="P56" i="9" a="1"/>
  <c r="P56" i="9" s="1"/>
  <c r="P57" i="9" a="1"/>
  <c r="P57" i="9" s="1"/>
  <c r="P58" i="9" a="1"/>
  <c r="P58" i="9" s="1"/>
  <c r="P59" i="9" a="1"/>
  <c r="P59" i="9" s="1"/>
  <c r="P61" i="9" a="1"/>
  <c r="P61" i="9" s="1"/>
  <c r="P62" i="9" a="1"/>
  <c r="P62" i="9" s="1"/>
  <c r="P63" i="9" a="1"/>
  <c r="P63" i="9" s="1"/>
  <c r="P64" i="9" a="1"/>
  <c r="P64" i="9" s="1"/>
  <c r="P65" i="9" a="1"/>
  <c r="P65" i="9" s="1"/>
  <c r="P66" i="9" a="1"/>
  <c r="P66" i="9" s="1"/>
  <c r="P67" i="9" a="1"/>
  <c r="P67" i="9" s="1"/>
  <c r="P68" i="9" a="1"/>
  <c r="P68" i="9" s="1"/>
  <c r="P69" i="9" a="1"/>
  <c r="P69" i="9" s="1"/>
  <c r="P70" i="9" a="1"/>
  <c r="P70" i="9" s="1"/>
  <c r="P71" i="9" a="1"/>
  <c r="P71" i="9" s="1"/>
  <c r="P10" i="9" a="1"/>
  <c r="P10" i="9" s="1"/>
  <c r="B65" i="9"/>
  <c r="V65" i="9" a="1"/>
  <c r="V65" i="9" s="1"/>
  <c r="W65" i="9"/>
  <c r="X65" i="9" a="1"/>
  <c r="X65" i="9" s="1"/>
  <c r="B20" i="9"/>
  <c r="V20" i="9" a="1"/>
  <c r="V20" i="9" s="1"/>
  <c r="W20" i="9"/>
  <c r="X20" i="9" a="1"/>
  <c r="X20" i="9" s="1"/>
  <c r="B61" i="9"/>
  <c r="V61" i="9" a="1"/>
  <c r="V61" i="9" s="1"/>
  <c r="W61" i="9"/>
  <c r="X61" i="9" a="1"/>
  <c r="X61" i="9" s="1"/>
  <c r="B59" i="9"/>
  <c r="V59" i="9" a="1"/>
  <c r="V59" i="9" s="1"/>
  <c r="W59" i="9"/>
  <c r="X59" i="9" a="1"/>
  <c r="X59" i="9" s="1"/>
  <c r="B57" i="9"/>
  <c r="V57" i="9" a="1"/>
  <c r="V57" i="9" s="1"/>
  <c r="W57" i="9"/>
  <c r="X57" i="9" a="1"/>
  <c r="X57" i="9" s="1"/>
  <c r="B56" i="9"/>
  <c r="V56" i="9" a="1"/>
  <c r="V56" i="9" s="1"/>
  <c r="W56" i="9"/>
  <c r="X56" i="9" a="1"/>
  <c r="X56" i="9" s="1"/>
  <c r="B55" i="9"/>
  <c r="V55" i="9" a="1"/>
  <c r="V55" i="9" s="1"/>
  <c r="W55" i="9"/>
  <c r="X55" i="9" a="1"/>
  <c r="X55" i="9" s="1"/>
  <c r="B49" i="9"/>
  <c r="V49" i="9" a="1"/>
  <c r="V49" i="9" s="1"/>
  <c r="W49" i="9"/>
  <c r="X49" i="9" a="1"/>
  <c r="X49" i="9" s="1"/>
  <c r="B42" i="9"/>
  <c r="V42" i="9" a="1"/>
  <c r="V42" i="9" s="1"/>
  <c r="W42" i="9"/>
  <c r="X42" i="9" a="1"/>
  <c r="X42" i="9" s="1"/>
  <c r="B35" i="9"/>
  <c r="V35" i="9" a="1"/>
  <c r="V35" i="9" s="1"/>
  <c r="W35" i="9"/>
  <c r="X35" i="9" a="1"/>
  <c r="X35" i="9" s="1"/>
  <c r="B22" i="9"/>
  <c r="V22" i="9" a="1"/>
  <c r="V22" i="9" s="1"/>
  <c r="W22" i="9"/>
  <c r="X22" i="9" a="1"/>
  <c r="X22" i="9" s="1"/>
  <c r="B23" i="9"/>
  <c r="V23" i="9" a="1"/>
  <c r="V23" i="9" s="1"/>
  <c r="W23" i="9"/>
  <c r="X23" i="9" a="1"/>
  <c r="X23" i="9" s="1"/>
  <c r="B24" i="9"/>
  <c r="V24" i="9" a="1"/>
  <c r="V24" i="9" s="1"/>
  <c r="W24" i="9"/>
  <c r="X24" i="9" a="1"/>
  <c r="X24" i="9" s="1"/>
  <c r="B25" i="9"/>
  <c r="V25" i="9" a="1"/>
  <c r="V25" i="9" s="1"/>
  <c r="W25" i="9"/>
  <c r="X25" i="9" a="1"/>
  <c r="X25" i="9" s="1"/>
  <c r="B26" i="9"/>
  <c r="V26" i="9" a="1"/>
  <c r="V26" i="9" s="1"/>
  <c r="W26" i="9"/>
  <c r="X26" i="9" a="1"/>
  <c r="X26" i="9" s="1"/>
  <c r="B27" i="9"/>
  <c r="V27" i="9" a="1"/>
  <c r="V27" i="9" s="1"/>
  <c r="W27" i="9"/>
  <c r="X27" i="9" a="1"/>
  <c r="X27" i="9" s="1"/>
  <c r="B28" i="9"/>
  <c r="V28" i="9" a="1"/>
  <c r="V28" i="9" s="1"/>
  <c r="W28" i="9"/>
  <c r="X28" i="9" a="1"/>
  <c r="X28" i="9" s="1"/>
  <c r="B21" i="9"/>
  <c r="V21" i="9" a="1"/>
  <c r="V21" i="9" s="1"/>
  <c r="W21" i="9"/>
  <c r="X21" i="9" a="1"/>
  <c r="X21" i="9" s="1"/>
  <c r="B18" i="9"/>
  <c r="B17" i="9"/>
  <c r="B15" i="9"/>
  <c r="V18" i="9" a="1"/>
  <c r="V18" i="9" s="1"/>
  <c r="W18" i="9"/>
  <c r="X18" i="9" a="1"/>
  <c r="X18" i="9" s="1"/>
  <c r="B19" i="9"/>
  <c r="V19" i="9" a="1"/>
  <c r="V19" i="9" s="1"/>
  <c r="W19" i="9"/>
  <c r="X19" i="9" a="1"/>
  <c r="X19" i="9" s="1"/>
  <c r="V17" i="9" a="1"/>
  <c r="V17" i="9" s="1"/>
  <c r="W17" i="9"/>
  <c r="X17" i="9" a="1"/>
  <c r="X17" i="9" s="1"/>
  <c r="B14" i="9"/>
  <c r="V14" i="9" a="1"/>
  <c r="V14" i="9" s="1"/>
  <c r="W14" i="9"/>
  <c r="X14" i="9" a="1"/>
  <c r="X14" i="9" s="1"/>
  <c r="B12" i="9"/>
  <c r="V12" i="9" a="1"/>
  <c r="V12" i="9" s="1"/>
  <c r="W12" i="9"/>
  <c r="X12" i="9" a="1"/>
  <c r="X12" i="9" s="1"/>
  <c r="V15" i="9" a="1"/>
  <c r="V15" i="9" s="1"/>
  <c r="W15" i="9"/>
  <c r="X15" i="9" a="1"/>
  <c r="X15" i="9" s="1"/>
  <c r="B32" i="9"/>
  <c r="V32" i="9" a="1"/>
  <c r="V32" i="9" s="1"/>
  <c r="W32" i="9"/>
  <c r="X32" i="9" a="1"/>
  <c r="X32" i="9" s="1"/>
  <c r="B62" i="9"/>
  <c r="V62" i="9" a="1"/>
  <c r="V62" i="9" s="1"/>
  <c r="W62" i="9"/>
  <c r="X62" i="9" a="1"/>
  <c r="X62" i="9" s="1"/>
  <c r="B33" i="9"/>
  <c r="B34" i="9"/>
  <c r="B36" i="9"/>
  <c r="B37" i="9"/>
  <c r="B38" i="9"/>
  <c r="B39" i="9"/>
  <c r="V33" i="9" a="1"/>
  <c r="V33" i="9" s="1"/>
  <c r="V34" i="9" a="1"/>
  <c r="V34" i="9" s="1"/>
  <c r="V36" i="9" a="1"/>
  <c r="V36" i="9" s="1"/>
  <c r="V37" i="9" a="1"/>
  <c r="V37" i="9" s="1"/>
  <c r="V38" i="9" a="1"/>
  <c r="V38" i="9" s="1"/>
  <c r="V39" i="9" a="1"/>
  <c r="V39" i="9" s="1"/>
  <c r="W33" i="9"/>
  <c r="W34" i="9"/>
  <c r="W36" i="9"/>
  <c r="W37" i="9"/>
  <c r="W38" i="9"/>
  <c r="W39" i="9"/>
  <c r="X33" i="9" a="1"/>
  <c r="X33" i="9" s="1"/>
  <c r="X34" i="9" a="1"/>
  <c r="X34" i="9" s="1"/>
  <c r="X36" i="9" a="1"/>
  <c r="X36" i="9" s="1"/>
  <c r="X37" i="9" a="1"/>
  <c r="X37" i="9" s="1"/>
  <c r="X38" i="9" a="1"/>
  <c r="X38" i="9" s="1"/>
  <c r="X39" i="9" a="1"/>
  <c r="X39" i="9" s="1"/>
  <c r="I75" i="9"/>
  <c r="J75" i="9"/>
  <c r="J76" i="9" s="1"/>
  <c r="K75" i="9"/>
  <c r="L75" i="9"/>
  <c r="L76" i="9" s="1"/>
  <c r="M75" i="9"/>
  <c r="M76" i="9" s="1"/>
  <c r="I74" i="9"/>
  <c r="J74" i="9"/>
  <c r="K74" i="9"/>
  <c r="L74" i="9"/>
  <c r="M74" i="9"/>
  <c r="B71" i="9"/>
  <c r="V71" i="9" a="1"/>
  <c r="V71" i="9" s="1"/>
  <c r="W71" i="9"/>
  <c r="X71" i="9" a="1"/>
  <c r="X71" i="9" s="1"/>
  <c r="B70" i="9"/>
  <c r="V70" i="9" a="1"/>
  <c r="V70" i="9" s="1"/>
  <c r="W70" i="9"/>
  <c r="X70" i="9" a="1"/>
  <c r="X70" i="9" s="1"/>
  <c r="B67" i="9"/>
  <c r="V67" i="9" a="1"/>
  <c r="V67" i="9" s="1"/>
  <c r="W67" i="9"/>
  <c r="X67" i="9" a="1"/>
  <c r="X67" i="9" s="1"/>
  <c r="B66" i="9"/>
  <c r="V66" i="9" a="1"/>
  <c r="V66" i="9" s="1"/>
  <c r="W66" i="9"/>
  <c r="X66" i="9" a="1"/>
  <c r="X66" i="9" s="1"/>
  <c r="B48" i="9"/>
  <c r="V48" i="9" a="1"/>
  <c r="V48" i="9" s="1"/>
  <c r="W48" i="9"/>
  <c r="X48" i="9" a="1"/>
  <c r="X48" i="9" s="1"/>
  <c r="B43" i="9"/>
  <c r="V43" i="9" a="1"/>
  <c r="V43" i="9" s="1"/>
  <c r="W43" i="9"/>
  <c r="X43" i="9" a="1"/>
  <c r="X43" i="9" s="1"/>
  <c r="B80" i="10"/>
  <c r="S80" i="10" a="1"/>
  <c r="S80" i="10" s="1"/>
  <c r="T80" i="10"/>
  <c r="U80" i="10" a="1"/>
  <c r="U80" i="10" s="1"/>
  <c r="B79" i="10"/>
  <c r="S79" i="10" a="1"/>
  <c r="S79" i="10" s="1"/>
  <c r="T79" i="10"/>
  <c r="U79" i="10" a="1"/>
  <c r="U79" i="10" s="1"/>
  <c r="B78" i="10"/>
  <c r="S78" i="10" a="1"/>
  <c r="S78" i="10" s="1"/>
  <c r="T78" i="10"/>
  <c r="U78" i="10" a="1"/>
  <c r="U78" i="10" s="1"/>
  <c r="B74" i="10"/>
  <c r="S74" i="10" a="1"/>
  <c r="S74" i="10" s="1"/>
  <c r="T74" i="10"/>
  <c r="U74" i="10" a="1"/>
  <c r="U74" i="10" s="1"/>
  <c r="B73" i="10"/>
  <c r="S73" i="10" a="1"/>
  <c r="S73" i="10" s="1"/>
  <c r="T73" i="10"/>
  <c r="U73" i="10" a="1"/>
  <c r="U73" i="10" s="1"/>
  <c r="B72" i="10"/>
  <c r="S72" i="10" a="1"/>
  <c r="S72" i="10" s="1"/>
  <c r="T72" i="10"/>
  <c r="U72" i="10" a="1"/>
  <c r="U72" i="10" s="1"/>
  <c r="B71" i="10"/>
  <c r="S71" i="10" a="1"/>
  <c r="S71" i="10" s="1"/>
  <c r="T71" i="10"/>
  <c r="U71" i="10" a="1"/>
  <c r="U71" i="10" s="1"/>
  <c r="B53" i="10"/>
  <c r="S53" i="10" a="1"/>
  <c r="S53" i="10" s="1"/>
  <c r="T53" i="10"/>
  <c r="U53" i="10" a="1"/>
  <c r="U53" i="10" s="1"/>
  <c r="B45" i="10"/>
  <c r="S45" i="10" a="1"/>
  <c r="S45" i="10" s="1"/>
  <c r="T45" i="10"/>
  <c r="U45" i="10" a="1"/>
  <c r="U45" i="10" s="1"/>
  <c r="I81" i="10"/>
  <c r="I75" i="10"/>
  <c r="T75" i="10"/>
  <c r="I69" i="10"/>
  <c r="I63" i="10"/>
  <c r="I55" i="10"/>
  <c r="J55" i="10"/>
  <c r="K55" i="10"/>
  <c r="L55" i="10"/>
  <c r="M55" i="10"/>
  <c r="I47" i="10"/>
  <c r="J47" i="10"/>
  <c r="K47" i="10"/>
  <c r="L47" i="10"/>
  <c r="M47" i="10"/>
  <c r="I39" i="10"/>
  <c r="I31" i="10"/>
  <c r="U31" i="10" a="1"/>
  <c r="U31" i="10" s="1"/>
  <c r="S12" i="10" a="1"/>
  <c r="S12" i="10" s="1"/>
  <c r="T12" i="10"/>
  <c r="U12" i="10" a="1"/>
  <c r="U12" i="10" s="1"/>
  <c r="S13" i="10" a="1"/>
  <c r="S13" i="10" s="1"/>
  <c r="T13" i="10"/>
  <c r="U13" i="10" a="1"/>
  <c r="U13" i="10" s="1"/>
  <c r="S14" i="10" a="1"/>
  <c r="S14" i="10" s="1"/>
  <c r="T14" i="10"/>
  <c r="U14" i="10" a="1"/>
  <c r="U14" i="10" s="1"/>
  <c r="T15" i="10"/>
  <c r="U15" i="10" a="1"/>
  <c r="U15" i="10" s="1"/>
  <c r="S16" i="10" a="1"/>
  <c r="S16" i="10" s="1"/>
  <c r="T16" i="10"/>
  <c r="U16" i="10" a="1"/>
  <c r="U16" i="10" s="1"/>
  <c r="S18" i="10" a="1"/>
  <c r="S18" i="10" s="1"/>
  <c r="T18" i="10"/>
  <c r="U18" i="10" a="1"/>
  <c r="U18" i="10" s="1"/>
  <c r="S19" i="10" a="1"/>
  <c r="S19" i="10" s="1"/>
  <c r="T19" i="10"/>
  <c r="U19" i="10" a="1"/>
  <c r="U19" i="10" s="1"/>
  <c r="S20" i="10" a="1"/>
  <c r="S20" i="10" s="1"/>
  <c r="T20" i="10"/>
  <c r="U20" i="10" a="1"/>
  <c r="U20" i="10" s="1"/>
  <c r="S21" i="10" a="1"/>
  <c r="S21" i="10" s="1"/>
  <c r="T21" i="10"/>
  <c r="U21" i="10" a="1"/>
  <c r="U21" i="10" s="1"/>
  <c r="S22" i="10" a="1"/>
  <c r="S22" i="10" s="1"/>
  <c r="T22" i="10"/>
  <c r="U22" i="10" a="1"/>
  <c r="U22" i="10" s="1"/>
  <c r="T23" i="10"/>
  <c r="U23" i="10" a="1"/>
  <c r="U23" i="10" s="1"/>
  <c r="S24" i="10" a="1"/>
  <c r="S24" i="10" s="1"/>
  <c r="T24" i="10"/>
  <c r="U24" i="10" a="1"/>
  <c r="U24" i="10" s="1"/>
  <c r="S25" i="10" a="1"/>
  <c r="S25" i="10" s="1"/>
  <c r="T25" i="10"/>
  <c r="U25" i="10" a="1"/>
  <c r="U25" i="10" s="1"/>
  <c r="S26" i="10" a="1"/>
  <c r="S26" i="10" s="1"/>
  <c r="T26" i="10"/>
  <c r="U26" i="10" a="1"/>
  <c r="U26" i="10" s="1"/>
  <c r="S28" i="10" a="1"/>
  <c r="S28" i="10" s="1"/>
  <c r="T28" i="10"/>
  <c r="U28" i="10" a="1"/>
  <c r="U28" i="10" s="1"/>
  <c r="S29" i="10" a="1"/>
  <c r="S29" i="10" s="1"/>
  <c r="T29" i="10"/>
  <c r="U29" i="10" a="1"/>
  <c r="U29" i="10" s="1"/>
  <c r="S30" i="10" a="1"/>
  <c r="S30" i="10" s="1"/>
  <c r="T30" i="10"/>
  <c r="U30" i="10" a="1"/>
  <c r="U30" i="10" s="1"/>
  <c r="S32" i="10" a="1"/>
  <c r="S32" i="10" s="1"/>
  <c r="T32" i="10"/>
  <c r="U32" i="10" a="1"/>
  <c r="U32" i="10" s="1"/>
  <c r="S33" i="10" a="1"/>
  <c r="S33" i="10" s="1"/>
  <c r="T33" i="10"/>
  <c r="U33" i="10" a="1"/>
  <c r="U33" i="10" s="1"/>
  <c r="S34" i="10" a="1"/>
  <c r="S34" i="10" s="1"/>
  <c r="T34" i="10"/>
  <c r="U34" i="10" a="1"/>
  <c r="U34" i="10" s="1"/>
  <c r="S36" i="10" a="1"/>
  <c r="S36" i="10" s="1"/>
  <c r="T36" i="10"/>
  <c r="U36" i="10" a="1"/>
  <c r="U36" i="10" s="1"/>
  <c r="S37" i="10" a="1"/>
  <c r="S37" i="10" s="1"/>
  <c r="T37" i="10"/>
  <c r="U37" i="10" a="1"/>
  <c r="U37" i="10" s="1"/>
  <c r="S38" i="10" a="1"/>
  <c r="S38" i="10" s="1"/>
  <c r="T38" i="10"/>
  <c r="U38" i="10" a="1"/>
  <c r="U38" i="10" s="1"/>
  <c r="T39" i="10"/>
  <c r="U39" i="10" a="1"/>
  <c r="U39" i="10" s="1"/>
  <c r="S40" i="10" a="1"/>
  <c r="S40" i="10" s="1"/>
  <c r="T40" i="10"/>
  <c r="U40" i="10" a="1"/>
  <c r="U40" i="10" s="1"/>
  <c r="S41" i="10" a="1"/>
  <c r="S41" i="10" s="1"/>
  <c r="T41" i="10"/>
  <c r="U41" i="10" a="1"/>
  <c r="U41" i="10" s="1"/>
  <c r="S42" i="10" a="1"/>
  <c r="S42" i="10" s="1"/>
  <c r="T42" i="10"/>
  <c r="U42" i="10" a="1"/>
  <c r="U42" i="10" s="1"/>
  <c r="S43" i="10" a="1"/>
  <c r="S43" i="10" s="1"/>
  <c r="T43" i="10"/>
  <c r="U43" i="10" a="1"/>
  <c r="U43" i="10" s="1"/>
  <c r="S44" i="10" a="1"/>
  <c r="S44" i="10" s="1"/>
  <c r="T44" i="10"/>
  <c r="U44" i="10" a="1"/>
  <c r="U44" i="10" s="1"/>
  <c r="S46" i="10" a="1"/>
  <c r="S46" i="10" s="1"/>
  <c r="T46" i="10"/>
  <c r="U46" i="10" a="1"/>
  <c r="U46" i="10" s="1"/>
  <c r="S48" i="10" a="1"/>
  <c r="S48" i="10" s="1"/>
  <c r="T48" i="10"/>
  <c r="U48" i="10" a="1"/>
  <c r="U48" i="10" s="1"/>
  <c r="S49" i="10" a="1"/>
  <c r="S49" i="10" s="1"/>
  <c r="T49" i="10"/>
  <c r="U49" i="10" a="1"/>
  <c r="U49" i="10" s="1"/>
  <c r="S50" i="10" a="1"/>
  <c r="S50" i="10" s="1"/>
  <c r="T50" i="10"/>
  <c r="U50" i="10" a="1"/>
  <c r="U50" i="10" s="1"/>
  <c r="S52" i="10" a="1"/>
  <c r="S52" i="10" s="1"/>
  <c r="T52" i="10"/>
  <c r="U52" i="10" a="1"/>
  <c r="U52" i="10" s="1"/>
  <c r="S54" i="10" a="1"/>
  <c r="S54" i="10" s="1"/>
  <c r="T54" i="10"/>
  <c r="U54" i="10" a="1"/>
  <c r="U54" i="10" s="1"/>
  <c r="T55" i="10"/>
  <c r="U55" i="10" a="1"/>
  <c r="U55" i="10" s="1"/>
  <c r="S56" i="10" a="1"/>
  <c r="S56" i="10" s="1"/>
  <c r="T56" i="10"/>
  <c r="U56" i="10" a="1"/>
  <c r="U56" i="10" s="1"/>
  <c r="S57" i="10" a="1"/>
  <c r="S57" i="10" s="1"/>
  <c r="T57" i="10"/>
  <c r="U57" i="10" a="1"/>
  <c r="U57" i="10" s="1"/>
  <c r="S58" i="10" a="1"/>
  <c r="S58" i="10" s="1"/>
  <c r="T58" i="10"/>
  <c r="U58" i="10" a="1"/>
  <c r="U58" i="10" s="1"/>
  <c r="S60" i="10" a="1"/>
  <c r="S60" i="10" s="1"/>
  <c r="T60" i="10"/>
  <c r="U60" i="10" a="1"/>
  <c r="U60" i="10" s="1"/>
  <c r="S61" i="10" a="1"/>
  <c r="S61" i="10" s="1"/>
  <c r="T61" i="10"/>
  <c r="U61" i="10" a="1"/>
  <c r="U61" i="10" s="1"/>
  <c r="S62" i="10" a="1"/>
  <c r="S62" i="10" s="1"/>
  <c r="T62" i="10"/>
  <c r="U62" i="10" a="1"/>
  <c r="U62" i="10" s="1"/>
  <c r="T63" i="10"/>
  <c r="U63" i="10" a="1"/>
  <c r="U63" i="10" s="1"/>
  <c r="S64" i="10" a="1"/>
  <c r="S64" i="10" s="1"/>
  <c r="T64" i="10"/>
  <c r="U64" i="10" a="1"/>
  <c r="U64" i="10" s="1"/>
  <c r="S65" i="10" a="1"/>
  <c r="S65" i="10" s="1"/>
  <c r="T65" i="10"/>
  <c r="U65" i="10" a="1"/>
  <c r="U65" i="10" s="1"/>
  <c r="S67" i="10" a="1"/>
  <c r="S67" i="10" s="1"/>
  <c r="T67" i="10"/>
  <c r="U67" i="10" a="1"/>
  <c r="U67" i="10" s="1"/>
  <c r="S68" i="10" a="1"/>
  <c r="S68" i="10" s="1"/>
  <c r="T68" i="10"/>
  <c r="U68" i="10" a="1"/>
  <c r="U68" i="10" s="1"/>
  <c r="T69" i="10"/>
  <c r="U69" i="10" a="1"/>
  <c r="U69" i="10" s="1"/>
  <c r="S70" i="10" a="1"/>
  <c r="S70" i="10" s="1"/>
  <c r="T70" i="10"/>
  <c r="U70" i="10" a="1"/>
  <c r="U70" i="10" s="1"/>
  <c r="S76" i="10" a="1"/>
  <c r="S76" i="10" s="1"/>
  <c r="T76" i="10"/>
  <c r="U76" i="10" a="1"/>
  <c r="U76" i="10" s="1"/>
  <c r="S77" i="10" a="1"/>
  <c r="S77" i="10" s="1"/>
  <c r="T77" i="10"/>
  <c r="U77" i="10" a="1"/>
  <c r="U77" i="10" s="1"/>
  <c r="I23" i="10"/>
  <c r="P75" i="10" l="1"/>
  <c r="P81" i="10"/>
  <c r="P69" i="10"/>
  <c r="P55" i="10"/>
  <c r="P63" i="10"/>
  <c r="P47" i="10"/>
  <c r="P39" i="10"/>
  <c r="P31" i="10"/>
  <c r="P23" i="10"/>
  <c r="P84" i="10"/>
  <c r="P15" i="10"/>
  <c r="I85" i="10"/>
  <c r="M85" i="10"/>
  <c r="L85" i="10"/>
  <c r="K85" i="10"/>
  <c r="J85" i="10"/>
  <c r="I76" i="9"/>
  <c r="G81" i="9"/>
  <c r="Y9" i="9" a="1"/>
  <c r="Y9" i="9" s="1"/>
  <c r="Y16" i="9" a="1"/>
  <c r="Y16" i="9" s="1"/>
  <c r="Y60" i="9" a="1"/>
  <c r="Y60" i="9" s="1"/>
  <c r="O75" i="9"/>
  <c r="O74" i="9"/>
  <c r="G84" i="10"/>
  <c r="Y18" i="9" a="1"/>
  <c r="Y18" i="9" s="1"/>
  <c r="G69" i="10"/>
  <c r="Y12" i="9" a="1"/>
  <c r="Y12" i="9" s="1"/>
  <c r="V59" i="10" a="1"/>
  <c r="V59" i="10" s="1"/>
  <c r="G15" i="10"/>
  <c r="Y25" i="9" a="1"/>
  <c r="Y25" i="9" s="1"/>
  <c r="Y59" i="9" a="1"/>
  <c r="Y59" i="9" s="1"/>
  <c r="V27" i="10" a="1"/>
  <c r="V27" i="10" s="1"/>
  <c r="S63" i="10" a="1"/>
  <c r="S63" i="10" s="1"/>
  <c r="Y23" i="9" a="1"/>
  <c r="Y23" i="9" s="1"/>
  <c r="Y56" i="9" a="1"/>
  <c r="Y56" i="9" s="1"/>
  <c r="Y24" i="9" a="1"/>
  <c r="Y24" i="9" s="1"/>
  <c r="Y17" i="9" a="1"/>
  <c r="Y17" i="9" s="1"/>
  <c r="Y49" i="9" a="1"/>
  <c r="Y49" i="9" s="1"/>
  <c r="Y14" i="9" a="1"/>
  <c r="Y14" i="9" s="1"/>
  <c r="Y26" i="9" a="1"/>
  <c r="Y26" i="9" s="1"/>
  <c r="Y42" i="9" a="1"/>
  <c r="Y42" i="9" s="1"/>
  <c r="Y65" i="9" a="1"/>
  <c r="Y65" i="9" s="1"/>
  <c r="Y21" i="9" a="1"/>
  <c r="Y21" i="9" s="1"/>
  <c r="Y27" i="9" a="1"/>
  <c r="Y27" i="9" s="1"/>
  <c r="Y20" i="9" a="1"/>
  <c r="Y20" i="9" s="1"/>
  <c r="Y32" i="9" a="1"/>
  <c r="Y32" i="9" s="1"/>
  <c r="Y19" i="9" a="1"/>
  <c r="Y19" i="9" s="1"/>
  <c r="Y28" i="9" a="1"/>
  <c r="Y28" i="9" s="1"/>
  <c r="Y61" i="9" a="1"/>
  <c r="Y61" i="9" s="1"/>
  <c r="Y15" i="9" a="1"/>
  <c r="Y15" i="9" s="1"/>
  <c r="Y22" i="9" a="1"/>
  <c r="Y22" i="9" s="1"/>
  <c r="Y55" i="9" a="1"/>
  <c r="Y55" i="9" s="1"/>
  <c r="Y57" i="9" a="1"/>
  <c r="Y57" i="9" s="1"/>
  <c r="V17" i="10" a="1"/>
  <c r="V17" i="10" s="1"/>
  <c r="V51" i="10" a="1"/>
  <c r="V51" i="10" s="1"/>
  <c r="V35" i="10" a="1"/>
  <c r="V35" i="10" s="1"/>
  <c r="Y35" i="9" a="1"/>
  <c r="Y35" i="9" s="1"/>
  <c r="V80" i="10" a="1"/>
  <c r="V80" i="10" s="1"/>
  <c r="G55" i="10"/>
  <c r="G5" i="10"/>
  <c r="G63" i="10"/>
  <c r="V74" i="10" a="1"/>
  <c r="V74" i="10" s="1"/>
  <c r="G31" i="10"/>
  <c r="J86" i="10"/>
  <c r="S55" i="10" a="1"/>
  <c r="S55" i="10" s="1"/>
  <c r="V78" i="10" a="1"/>
  <c r="V78" i="10" s="1"/>
  <c r="G23" i="10"/>
  <c r="G75" i="10"/>
  <c r="G81" i="10"/>
  <c r="S47" i="10" a="1"/>
  <c r="S47" i="10" s="1"/>
  <c r="V53" i="10" a="1"/>
  <c r="V53" i="10" s="1"/>
  <c r="O71" i="10"/>
  <c r="V71" i="10" s="1" a="1"/>
  <c r="V71" i="10" s="1"/>
  <c r="I86" i="10"/>
  <c r="M84" i="10"/>
  <c r="L84" i="10"/>
  <c r="G47" i="10"/>
  <c r="M86" i="10"/>
  <c r="L86" i="10"/>
  <c r="K84" i="10"/>
  <c r="J84" i="10"/>
  <c r="I84" i="10"/>
  <c r="G75" i="9"/>
  <c r="V72" i="10" a="1"/>
  <c r="V72" i="10" s="1"/>
  <c r="V45" i="10" a="1"/>
  <c r="V45" i="10" s="1"/>
  <c r="V73" i="10" a="1"/>
  <c r="V73" i="10" s="1"/>
  <c r="V79" i="10" a="1"/>
  <c r="V79" i="10" s="1"/>
  <c r="G39" i="10"/>
  <c r="Y62" i="9" a="1"/>
  <c r="Y62" i="9" s="1"/>
  <c r="G74" i="9"/>
  <c r="Y33" i="9" a="1"/>
  <c r="Y33" i="9" s="1"/>
  <c r="Y37" i="9" a="1"/>
  <c r="Y37" i="9" s="1"/>
  <c r="Y38" i="9" a="1"/>
  <c r="Y38" i="9" s="1"/>
  <c r="Y36" i="9" a="1"/>
  <c r="Y36" i="9" s="1"/>
  <c r="Y39" i="9" a="1"/>
  <c r="Y39" i="9" s="1"/>
  <c r="Y34" i="9" a="1"/>
  <c r="Y34" i="9" s="1"/>
  <c r="Y67" i="9" a="1"/>
  <c r="Y67" i="9" s="1"/>
  <c r="Y66" i="9" a="1"/>
  <c r="Y66" i="9" s="1"/>
  <c r="Y48" i="9" a="1"/>
  <c r="Y48" i="9" s="1"/>
  <c r="Y43" i="9" a="1"/>
  <c r="Y43" i="9" s="1"/>
  <c r="Y71" i="9" a="1"/>
  <c r="Y71" i="9" s="1"/>
  <c r="Y70" i="9" a="1"/>
  <c r="Y70" i="9" s="1"/>
  <c r="K76" i="9"/>
  <c r="G5" i="9"/>
  <c r="S39" i="10" a="1"/>
  <c r="S39" i="10" s="1"/>
  <c r="S69" i="10" a="1"/>
  <c r="S69" i="10" s="1"/>
  <c r="S23" i="10" a="1"/>
  <c r="S23" i="10" s="1"/>
  <c r="S15" i="10" a="1"/>
  <c r="S15" i="10" s="1"/>
  <c r="S75" i="10" a="1"/>
  <c r="S75" i="10" s="1"/>
  <c r="U75" i="10" a="1"/>
  <c r="U75" i="10" s="1"/>
  <c r="U47" i="10" a="1"/>
  <c r="U47" i="10" s="1"/>
  <c r="T47" i="10"/>
  <c r="T31" i="10"/>
  <c r="S31" i="10" a="1"/>
  <c r="S31" i="10" s="1"/>
  <c r="AB6" i="8"/>
  <c r="AB7" i="8"/>
  <c r="AB8" i="8"/>
  <c r="AB9" i="8"/>
  <c r="AC9" i="8" s="1"/>
  <c r="AB5" i="8"/>
  <c r="B81" i="10"/>
  <c r="S81" i="10" a="1"/>
  <c r="S81" i="10" s="1"/>
  <c r="T81" i="10"/>
  <c r="U81" i="10" a="1"/>
  <c r="U81" i="10" s="1"/>
  <c r="B75" i="10"/>
  <c r="B69" i="10"/>
  <c r="B63" i="10"/>
  <c r="B55" i="10"/>
  <c r="B47" i="10"/>
  <c r="B39" i="10"/>
  <c r="B31" i="10"/>
  <c r="B23" i="10"/>
  <c r="U82" i="10" a="1"/>
  <c r="U82" i="10" s="1"/>
  <c r="T82" i="10"/>
  <c r="S82" i="10" a="1"/>
  <c r="S82" i="10" s="1"/>
  <c r="B82" i="10"/>
  <c r="O77" i="10"/>
  <c r="V77" i="10" s="1" a="1"/>
  <c r="V77" i="10" s="1"/>
  <c r="B77" i="10"/>
  <c r="O76" i="10"/>
  <c r="B76" i="10"/>
  <c r="O70" i="10"/>
  <c r="B70" i="10"/>
  <c r="O68" i="10"/>
  <c r="V68" i="10" s="1" a="1"/>
  <c r="V68" i="10" s="1"/>
  <c r="B68" i="10"/>
  <c r="O67" i="10"/>
  <c r="V67" i="10" s="1" a="1"/>
  <c r="V67" i="10" s="1"/>
  <c r="B67" i="10"/>
  <c r="O65" i="10"/>
  <c r="V65" i="10" s="1" a="1"/>
  <c r="V65" i="10" s="1"/>
  <c r="B65" i="10"/>
  <c r="O64" i="10"/>
  <c r="B64" i="10"/>
  <c r="O62" i="10"/>
  <c r="V62" i="10" s="1" a="1"/>
  <c r="V62" i="10" s="1"/>
  <c r="B62" i="10"/>
  <c r="O61" i="10"/>
  <c r="V61" i="10" s="1" a="1"/>
  <c r="V61" i="10" s="1"/>
  <c r="B61" i="10"/>
  <c r="O60" i="10"/>
  <c r="V60" i="10" s="1" a="1"/>
  <c r="V60" i="10" s="1"/>
  <c r="B60" i="10"/>
  <c r="O58" i="10"/>
  <c r="V58" i="10" s="1" a="1"/>
  <c r="V58" i="10" s="1"/>
  <c r="B58" i="10"/>
  <c r="O57" i="10"/>
  <c r="V57" i="10" s="1" a="1"/>
  <c r="V57" i="10" s="1"/>
  <c r="B57" i="10"/>
  <c r="O56" i="10"/>
  <c r="B56" i="10"/>
  <c r="O54" i="10"/>
  <c r="V54" i="10" s="1" a="1"/>
  <c r="V54" i="10" s="1"/>
  <c r="B54" i="10"/>
  <c r="O52" i="10"/>
  <c r="V52" i="10" s="1" a="1"/>
  <c r="V52" i="10" s="1"/>
  <c r="B52" i="10"/>
  <c r="O50" i="10"/>
  <c r="V50" i="10" s="1" a="1"/>
  <c r="V50" i="10" s="1"/>
  <c r="B50" i="10"/>
  <c r="O49" i="10"/>
  <c r="V49" i="10" s="1" a="1"/>
  <c r="V49" i="10" s="1"/>
  <c r="B49" i="10"/>
  <c r="O48" i="10"/>
  <c r="B48" i="10"/>
  <c r="O46" i="10"/>
  <c r="V46" i="10" s="1" a="1"/>
  <c r="V46" i="10" s="1"/>
  <c r="B46" i="10"/>
  <c r="O44" i="10"/>
  <c r="V44" i="10" s="1" a="1"/>
  <c r="V44" i="10" s="1"/>
  <c r="B44" i="10"/>
  <c r="O43" i="10"/>
  <c r="V43" i="10" s="1" a="1"/>
  <c r="V43" i="10" s="1"/>
  <c r="B43" i="10"/>
  <c r="O42" i="10"/>
  <c r="V42" i="10" s="1" a="1"/>
  <c r="V42" i="10" s="1"/>
  <c r="B42" i="10"/>
  <c r="O41" i="10"/>
  <c r="V41" i="10" s="1" a="1"/>
  <c r="V41" i="10" s="1"/>
  <c r="B41" i="10"/>
  <c r="O40" i="10"/>
  <c r="B40" i="10"/>
  <c r="O38" i="10"/>
  <c r="V38" i="10" s="1" a="1"/>
  <c r="V38" i="10" s="1"/>
  <c r="B38" i="10"/>
  <c r="O37" i="10"/>
  <c r="V37" i="10" s="1" a="1"/>
  <c r="V37" i="10" s="1"/>
  <c r="B37" i="10"/>
  <c r="O36" i="10"/>
  <c r="V36" i="10" s="1" a="1"/>
  <c r="V36" i="10" s="1"/>
  <c r="B36" i="10"/>
  <c r="O34" i="10"/>
  <c r="V34" i="10" s="1" a="1"/>
  <c r="V34" i="10" s="1"/>
  <c r="B34" i="10"/>
  <c r="O33" i="10"/>
  <c r="V33" i="10" s="1" a="1"/>
  <c r="V33" i="10" s="1"/>
  <c r="B33" i="10"/>
  <c r="O32" i="10"/>
  <c r="B32" i="10"/>
  <c r="O30" i="10"/>
  <c r="V30" i="10" s="1" a="1"/>
  <c r="V30" i="10" s="1"/>
  <c r="B30" i="10"/>
  <c r="O29" i="10"/>
  <c r="V29" i="10" s="1" a="1"/>
  <c r="V29" i="10" s="1"/>
  <c r="B29" i="10"/>
  <c r="O28" i="10"/>
  <c r="V28" i="10" s="1" a="1"/>
  <c r="V28" i="10" s="1"/>
  <c r="B28" i="10"/>
  <c r="O26" i="10"/>
  <c r="V26" i="10" s="1" a="1"/>
  <c r="V26" i="10" s="1"/>
  <c r="B26" i="10"/>
  <c r="O25" i="10"/>
  <c r="V25" i="10" s="1" a="1"/>
  <c r="V25" i="10" s="1"/>
  <c r="B25" i="10"/>
  <c r="O24" i="10"/>
  <c r="B24" i="10"/>
  <c r="O22" i="10"/>
  <c r="V22" i="10" s="1" a="1"/>
  <c r="V22" i="10" s="1"/>
  <c r="B22" i="10"/>
  <c r="O21" i="10"/>
  <c r="V21" i="10" s="1" a="1"/>
  <c r="V21" i="10" s="1"/>
  <c r="B21" i="10"/>
  <c r="O20" i="10"/>
  <c r="V20" i="10" s="1" a="1"/>
  <c r="V20" i="10" s="1"/>
  <c r="B20" i="10"/>
  <c r="O19" i="10"/>
  <c r="V19" i="10" s="1" a="1"/>
  <c r="V19" i="10" s="1"/>
  <c r="B19" i="10"/>
  <c r="O18" i="10"/>
  <c r="V18" i="10" s="1" a="1"/>
  <c r="V18" i="10" s="1"/>
  <c r="B18" i="10"/>
  <c r="O16" i="10"/>
  <c r="B16" i="10"/>
  <c r="O14" i="10"/>
  <c r="V14" i="10" s="1" a="1"/>
  <c r="V14" i="10" s="1"/>
  <c r="B14" i="10"/>
  <c r="O13" i="10"/>
  <c r="V13" i="10" s="1" a="1"/>
  <c r="V13" i="10" s="1"/>
  <c r="B13" i="10"/>
  <c r="O12" i="10"/>
  <c r="V12" i="10" s="1" a="1"/>
  <c r="V12" i="10" s="1"/>
  <c r="B12" i="10"/>
  <c r="U11" i="10" a="1"/>
  <c r="U11" i="10" s="1"/>
  <c r="T11" i="10"/>
  <c r="S11" i="10" a="1"/>
  <c r="S11" i="10" s="1"/>
  <c r="O11" i="10"/>
  <c r="B11" i="10"/>
  <c r="U10" i="10" a="1"/>
  <c r="U10" i="10" s="1"/>
  <c r="T10" i="10"/>
  <c r="S10" i="10" a="1"/>
  <c r="S10" i="10" s="1"/>
  <c r="O10" i="10"/>
  <c r="B10" i="10"/>
  <c r="U9" i="10" a="1"/>
  <c r="U9" i="10" s="1"/>
  <c r="T9" i="10"/>
  <c r="S9" i="10" a="1"/>
  <c r="S9" i="10" s="1"/>
  <c r="O9" i="10"/>
  <c r="B9" i="10"/>
  <c r="G6" i="10"/>
  <c r="Y76" i="9"/>
  <c r="X76" i="9"/>
  <c r="W76" i="9"/>
  <c r="V76" i="9"/>
  <c r="X72" i="9" a="1"/>
  <c r="X72" i="9" s="1"/>
  <c r="W72" i="9"/>
  <c r="V72" i="9" a="1"/>
  <c r="V72" i="9" s="1"/>
  <c r="B72" i="9"/>
  <c r="X69" i="9" a="1"/>
  <c r="X69" i="9" s="1"/>
  <c r="W69" i="9"/>
  <c r="V69" i="9" a="1"/>
  <c r="V69" i="9" s="1"/>
  <c r="B69" i="9"/>
  <c r="X68" i="9" a="1"/>
  <c r="X68" i="9" s="1"/>
  <c r="W68" i="9"/>
  <c r="V68" i="9" a="1"/>
  <c r="V68" i="9" s="1"/>
  <c r="B68" i="9"/>
  <c r="X64" i="9" a="1"/>
  <c r="X64" i="9" s="1"/>
  <c r="W64" i="9"/>
  <c r="V64" i="9" a="1"/>
  <c r="V64" i="9" s="1"/>
  <c r="B64" i="9"/>
  <c r="X63" i="9" a="1"/>
  <c r="X63" i="9" s="1"/>
  <c r="W63" i="9"/>
  <c r="V63" i="9" a="1"/>
  <c r="V63" i="9" s="1"/>
  <c r="B63" i="9"/>
  <c r="X58" i="9" a="1"/>
  <c r="X58" i="9" s="1"/>
  <c r="W58" i="9"/>
  <c r="V58" i="9" a="1"/>
  <c r="V58" i="9" s="1"/>
  <c r="B58" i="9"/>
  <c r="X54" i="9" a="1"/>
  <c r="X54" i="9" s="1"/>
  <c r="W54" i="9"/>
  <c r="V54" i="9" a="1"/>
  <c r="V54" i="9" s="1"/>
  <c r="B54" i="9"/>
  <c r="X53" i="9" a="1"/>
  <c r="X53" i="9" s="1"/>
  <c r="W53" i="9"/>
  <c r="V53" i="9" a="1"/>
  <c r="V53" i="9" s="1"/>
  <c r="B53" i="9"/>
  <c r="X52" i="9" a="1"/>
  <c r="X52" i="9" s="1"/>
  <c r="W52" i="9"/>
  <c r="V52" i="9" a="1"/>
  <c r="V52" i="9" s="1"/>
  <c r="B52" i="9"/>
  <c r="X51" i="9" a="1"/>
  <c r="X51" i="9" s="1"/>
  <c r="W51" i="9"/>
  <c r="V51" i="9" a="1"/>
  <c r="V51" i="9" s="1"/>
  <c r="B51" i="9"/>
  <c r="X50" i="9" a="1"/>
  <c r="X50" i="9" s="1"/>
  <c r="W50" i="9"/>
  <c r="V50" i="9" a="1"/>
  <c r="V50" i="9" s="1"/>
  <c r="B50" i="9"/>
  <c r="X47" i="9" a="1"/>
  <c r="X47" i="9" s="1"/>
  <c r="W47" i="9"/>
  <c r="V47" i="9" a="1"/>
  <c r="V47" i="9" s="1"/>
  <c r="B47" i="9"/>
  <c r="X46" i="9" a="1"/>
  <c r="X46" i="9" s="1"/>
  <c r="W46" i="9"/>
  <c r="V46" i="9" a="1"/>
  <c r="V46" i="9" s="1"/>
  <c r="B46" i="9"/>
  <c r="X45" i="9" a="1"/>
  <c r="X45" i="9" s="1"/>
  <c r="W45" i="9"/>
  <c r="V45" i="9" a="1"/>
  <c r="V45" i="9" s="1"/>
  <c r="B45" i="9"/>
  <c r="X44" i="9" a="1"/>
  <c r="X44" i="9" s="1"/>
  <c r="W44" i="9"/>
  <c r="V44" i="9" a="1"/>
  <c r="V44" i="9" s="1"/>
  <c r="B44" i="9"/>
  <c r="X41" i="9" a="1"/>
  <c r="X41" i="9" s="1"/>
  <c r="W41" i="9"/>
  <c r="V41" i="9" a="1"/>
  <c r="V41" i="9" s="1"/>
  <c r="B41" i="9"/>
  <c r="X40" i="9" a="1"/>
  <c r="X40" i="9" s="1"/>
  <c r="W40" i="9"/>
  <c r="V40" i="9" a="1"/>
  <c r="V40" i="9" s="1"/>
  <c r="B40" i="9"/>
  <c r="X31" i="9" a="1"/>
  <c r="X31" i="9" s="1"/>
  <c r="W31" i="9"/>
  <c r="V31" i="9" a="1"/>
  <c r="V31" i="9" s="1"/>
  <c r="B31" i="9"/>
  <c r="X30" i="9" a="1"/>
  <c r="X30" i="9" s="1"/>
  <c r="W30" i="9"/>
  <c r="V30" i="9" a="1"/>
  <c r="V30" i="9" s="1"/>
  <c r="B30" i="9"/>
  <c r="X29" i="9" a="1"/>
  <c r="X29" i="9" s="1"/>
  <c r="W29" i="9"/>
  <c r="V29" i="9" a="1"/>
  <c r="V29" i="9" s="1"/>
  <c r="B29" i="9"/>
  <c r="X13" i="9" a="1"/>
  <c r="X13" i="9" s="1"/>
  <c r="W13" i="9"/>
  <c r="V13" i="9" a="1"/>
  <c r="V13" i="9" s="1"/>
  <c r="B13" i="9"/>
  <c r="X11" i="9" a="1"/>
  <c r="X11" i="9" s="1"/>
  <c r="W11" i="9"/>
  <c r="V11" i="9" a="1"/>
  <c r="V11" i="9" s="1"/>
  <c r="P11" i="9" a="1"/>
  <c r="P11" i="9" s="1"/>
  <c r="P75" i="9" s="1"/>
  <c r="B11" i="9"/>
  <c r="X10" i="9" a="1"/>
  <c r="X10" i="9" s="1"/>
  <c r="W10" i="9"/>
  <c r="V10" i="9" a="1"/>
  <c r="V10" i="9" s="1"/>
  <c r="B10" i="9"/>
  <c r="P74" i="9" l="1"/>
  <c r="P85" i="10"/>
  <c r="G76" i="9"/>
  <c r="G82" i="9"/>
  <c r="H82" i="9" s="1"/>
  <c r="V56" i="10" a="1"/>
  <c r="V56" i="10" s="1"/>
  <c r="O63" i="10"/>
  <c r="V63" i="10" s="1" a="1"/>
  <c r="V63" i="10" s="1"/>
  <c r="O31" i="10"/>
  <c r="V48" i="10" a="1"/>
  <c r="V48" i="10" s="1"/>
  <c r="O55" i="10"/>
  <c r="V55" i="10" s="1" a="1"/>
  <c r="V55" i="10" s="1"/>
  <c r="V40" i="10" a="1"/>
  <c r="V40" i="10" s="1"/>
  <c r="O47" i="10"/>
  <c r="V47" i="10" s="1" a="1"/>
  <c r="V47" i="10" s="1"/>
  <c r="V32" i="10" a="1"/>
  <c r="V32" i="10" s="1"/>
  <c r="O39" i="10"/>
  <c r="V39" i="10" s="1" a="1"/>
  <c r="V39" i="10" s="1"/>
  <c r="V24" i="10" a="1"/>
  <c r="V24" i="10" s="1"/>
  <c r="V16" i="10" a="1"/>
  <c r="V16" i="10" s="1"/>
  <c r="O23" i="10"/>
  <c r="V23" i="10" s="1" a="1"/>
  <c r="V23" i="10" s="1"/>
  <c r="O15" i="10"/>
  <c r="O81" i="10"/>
  <c r="V81" i="10" s="1" a="1"/>
  <c r="V81" i="10" s="1"/>
  <c r="V76" i="10" a="1"/>
  <c r="V76" i="10" s="1"/>
  <c r="V70" i="10" a="1"/>
  <c r="V70" i="10" s="1"/>
  <c r="O75" i="10"/>
  <c r="V75" i="10" s="1" a="1"/>
  <c r="V75" i="10" s="1"/>
  <c r="V64" i="10" a="1"/>
  <c r="V64" i="10" s="1"/>
  <c r="O69" i="10"/>
  <c r="V69" i="10" s="1" a="1"/>
  <c r="V69" i="10" s="1"/>
  <c r="O84" i="10"/>
  <c r="G85" i="10"/>
  <c r="K86" i="10"/>
  <c r="G4" i="9"/>
  <c r="Y64" i="9" a="1"/>
  <c r="Y64" i="9" s="1"/>
  <c r="Y50" i="9" a="1"/>
  <c r="Y50" i="9" s="1"/>
  <c r="Y44" i="9" a="1"/>
  <c r="Y44" i="9" s="1"/>
  <c r="Y63" i="9" a="1"/>
  <c r="Y63" i="9" s="1"/>
  <c r="Y46" i="9" a="1"/>
  <c r="Y46" i="9" s="1"/>
  <c r="Y31" i="9" a="1"/>
  <c r="Y31" i="9" s="1"/>
  <c r="Y47" i="9" a="1"/>
  <c r="Y47" i="9" s="1"/>
  <c r="W74" i="9"/>
  <c r="Y53" i="9" a="1"/>
  <c r="Y53" i="9" s="1"/>
  <c r="Y40" i="9" a="1"/>
  <c r="Y40" i="9" s="1"/>
  <c r="O76" i="9"/>
  <c r="Y11" i="9" a="1"/>
  <c r="Y11" i="9" s="1"/>
  <c r="Y13" i="9" a="1"/>
  <c r="Y13" i="9" s="1"/>
  <c r="Y69" i="9" a="1"/>
  <c r="Y69" i="9" s="1"/>
  <c r="Y72" i="9" a="1"/>
  <c r="Y72" i="9" s="1"/>
  <c r="H81" i="9"/>
  <c r="I77" i="9"/>
  <c r="J77" i="9"/>
  <c r="M77" i="9"/>
  <c r="Y58" i="9" a="1"/>
  <c r="Y58" i="9" s="1"/>
  <c r="AC5" i="8"/>
  <c r="T84" i="10"/>
  <c r="V11" i="10" a="1"/>
  <c r="V11" i="10" s="1"/>
  <c r="V10" i="10" a="1"/>
  <c r="V10" i="10" s="1"/>
  <c r="V82" i="10" a="1"/>
  <c r="V82" i="10" s="1"/>
  <c r="S84" i="10"/>
  <c r="U84" i="10"/>
  <c r="V9" i="10" a="1"/>
  <c r="V9" i="10" s="1"/>
  <c r="Y52" i="9" a="1"/>
  <c r="Y52" i="9" s="1"/>
  <c r="Y45" i="9" a="1"/>
  <c r="Y45" i="9" s="1"/>
  <c r="Y10" i="9" a="1"/>
  <c r="Y10" i="9" s="1"/>
  <c r="Y41" i="9" a="1"/>
  <c r="Y41" i="9" s="1"/>
  <c r="Y30" i="9" a="1"/>
  <c r="Y30" i="9" s="1"/>
  <c r="Y29" i="9" a="1"/>
  <c r="Y29" i="9" s="1"/>
  <c r="Y51" i="9" a="1"/>
  <c r="Y51" i="9" s="1"/>
  <c r="Y54" i="9" a="1"/>
  <c r="Y54" i="9" s="1"/>
  <c r="X74" i="9"/>
  <c r="Y68" i="9" a="1"/>
  <c r="Y68" i="9" s="1"/>
  <c r="V74" i="9"/>
  <c r="K77" i="9"/>
  <c r="L77" i="9"/>
  <c r="G4" i="10" l="1"/>
  <c r="G92" i="10"/>
  <c r="V15" i="10" a="1"/>
  <c r="V15" i="10" s="1"/>
  <c r="J87" i="10"/>
  <c r="H92" i="10"/>
  <c r="I87" i="10"/>
  <c r="G86" i="10"/>
  <c r="M87" i="10"/>
  <c r="L87" i="10"/>
  <c r="K87" i="10"/>
  <c r="H91" i="10"/>
  <c r="Y74" i="9"/>
  <c r="V31" i="10" l="1" a="1"/>
  <c r="V31" i="10" s="1"/>
  <c r="V84" i="10" s="1"/>
  <c r="O85" i="10"/>
  <c r="O86" i="10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BC5F11-0446-45FE-8335-E6408C39CE71}" name="Consulta - DCN" description="Conexão com a consulta 'DCN' na pasta de trabalho." type="100" refreshedVersion="8" minRefreshableVersion="5">
    <extLst>
      <ext xmlns:x15="http://schemas.microsoft.com/office/spreadsheetml/2010/11/main" uri="{DE250136-89BD-433C-8126-D09CA5730AF9}">
        <x15:connection id="e44cd6fc-a71d-4859-a1b4-bce139c5de89"/>
      </ext>
    </extLst>
  </connection>
  <connection id="2" xr16:uid="{87A35F97-7782-4BAB-B4AC-0E59DAB79C2F}" name="Consulta - Domínios Profissionais" description="Conexão com a consulta 'Domínios Profissionais' na pasta de trabalho." type="100" refreshedVersion="8" minRefreshableVersion="5">
    <extLst>
      <ext xmlns:x15="http://schemas.microsoft.com/office/spreadsheetml/2010/11/main" uri="{DE250136-89BD-433C-8126-D09CA5730AF9}">
        <x15:connection id="73a98447-283e-46ee-8e64-b4307b3d6c14"/>
      </ext>
    </extLst>
  </connection>
  <connection id="3" xr16:uid="{CC771088-C788-491E-9F2A-2109767F446C}" name="Consulta - ENADE" description="Conexão com a consulta 'ENADE' na pasta de trabalho." type="100" refreshedVersion="8" minRefreshableVersion="5">
    <extLst>
      <ext xmlns:x15="http://schemas.microsoft.com/office/spreadsheetml/2010/11/main" uri="{DE250136-89BD-433C-8126-D09CA5730AF9}">
        <x15:connection id="d05d1383-8f7f-4c48-aeb0-0a4ddefb9525"/>
      </ext>
    </extLst>
  </connection>
  <connection id="4" xr16:uid="{3C22D40D-324F-4196-9B30-9691DCDEF252}" name="Consulta - Grupos" description="Conexão com a consulta 'Grupos' na pasta de trabalho." type="100" refreshedVersion="8" minRefreshableVersion="5">
    <extLst>
      <ext xmlns:x15="http://schemas.microsoft.com/office/spreadsheetml/2010/11/main" uri="{DE250136-89BD-433C-8126-D09CA5730AF9}">
        <x15:connection id="a2e5ee7e-9301-47c5-986f-eafcde956579"/>
      </ext>
    </extLst>
  </connection>
  <connection id="5" xr16:uid="{690C029E-BD5E-4D4F-9635-6C5CAB79AAD1}" name="Consulta - Maturidade" description="Conexão com a consulta 'Maturidade' na pasta de trabalho." type="100" refreshedVersion="8" minRefreshableVersion="5">
    <extLst>
      <ext xmlns:x15="http://schemas.microsoft.com/office/spreadsheetml/2010/11/main" uri="{DE250136-89BD-433C-8126-D09CA5730AF9}">
        <x15:connection id="543a4b87-4982-4132-b0f3-0d08163eb79e"/>
      </ext>
    </extLst>
  </connection>
  <connection id="6" xr16:uid="{A05EA5D4-868A-4449-804F-4E66297E4F87}" name="Consulta - Psicologia" description="Conexão com a consulta 'Psicologia' na pasta de trabalho." type="100" refreshedVersion="8" minRefreshableVersion="5">
    <extLst>
      <ext xmlns:x15="http://schemas.microsoft.com/office/spreadsheetml/2010/11/main" uri="{DE250136-89BD-433C-8126-D09CA5730AF9}">
        <x15:connection id="27822749-6ac3-4c9f-871d-6a3af9e67e47"/>
      </ext>
    </extLst>
  </connection>
  <connection id="7" xr16:uid="{06F894FB-D232-4739-8D5E-CDF04840DD21}" name="Consulta - Trilha Carreira" description="Conexão com a consulta 'Trilha Carreira' na pasta de trabalho." type="100" refreshedVersion="8" minRefreshableVersion="5">
    <extLst>
      <ext xmlns:x15="http://schemas.microsoft.com/office/spreadsheetml/2010/11/main" uri="{DE250136-89BD-433C-8126-D09CA5730AF9}">
        <x15:connection id="8fbd8508-9d6f-4afa-87a4-75f3a016d715"/>
      </ext>
    </extLst>
  </connection>
  <connection id="8" xr16:uid="{557A338C-F083-4A9C-84FA-DF0808D7B360}" keepAlive="1" name="ModelConnection_DadosExternos_7" description="Modelo de Dados" type="5" refreshedVersion="8" minRefreshableVersion="5" saveData="1">
    <dbPr connection="Data Model Connection" command="Psicologia" commandType="3"/>
    <extLst>
      <ext xmlns:x15="http://schemas.microsoft.com/office/spreadsheetml/2010/11/main" uri="{DE250136-89BD-433C-8126-D09CA5730AF9}">
        <x15:connection id="" model="1"/>
      </ext>
    </extLst>
  </connection>
  <connection id="9" xr16:uid="{B6C93FBE-CA04-45D4-A397-BCED6A3331CA}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0" xr16:uid="{57B9C6A0-4FA6-466D-B401-AEF20722D066}" name="WorksheetConnection_Modelo Frame 5 anos.xlsx!TB_Enfermagem2" type="102" refreshedVersion="8" minRefreshableVersion="5">
    <extLst>
      <ext xmlns:x15="http://schemas.microsoft.com/office/spreadsheetml/2010/11/main" uri="{DE250136-89BD-433C-8126-D09CA5730AF9}">
        <x15:connection id="TB_Enfermagem2">
          <x15:rangePr sourceName="_xlcn.WorksheetConnection_ModeloFrame5anos.xlsxTB_Enfermagem2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<sst xmlns="http://schemas.openxmlformats.org/spreadsheetml/2006/main" count="2641" uniqueCount="347">
  <si>
    <t>Curso</t>
  </si>
  <si>
    <t>PARÂMETRO DE CRÉDITOS</t>
  </si>
  <si>
    <t>TIPIFICAÇÕES</t>
  </si>
  <si>
    <t>Selecione o curso</t>
  </si>
  <si>
    <t>ON.A</t>
  </si>
  <si>
    <t>ADMINISTRAÇÃO</t>
  </si>
  <si>
    <t>ON.S</t>
  </si>
  <si>
    <t>AGRONOMIA</t>
  </si>
  <si>
    <t>PR</t>
  </si>
  <si>
    <t>ANÁLISE E DESENVOLVIMENTO DE SISTEMAS</t>
  </si>
  <si>
    <t>HB</t>
  </si>
  <si>
    <t>ARQUITETURA E URBANISMO</t>
  </si>
  <si>
    <t>EXT</t>
  </si>
  <si>
    <t>BIOMEDICINA</t>
  </si>
  <si>
    <t>EST</t>
  </si>
  <si>
    <t>CIÊNCIA DE DADOS</t>
  </si>
  <si>
    <t>TCC</t>
  </si>
  <si>
    <t>CIÊNCIAS CONTÁBEIS</t>
  </si>
  <si>
    <t>ACC</t>
  </si>
  <si>
    <t>CIÊNCIAS ECONÔMICAS</t>
  </si>
  <si>
    <t>DESENVOLVIMENTO FULL STACK</t>
  </si>
  <si>
    <t>DIREITO</t>
  </si>
  <si>
    <t>EDUCAÇÃO_FÍSICA</t>
  </si>
  <si>
    <t>ENFERMAGEM</t>
  </si>
  <si>
    <t>ENGENHARIA CIVIL</t>
  </si>
  <si>
    <t>ENGENHARIA DE PRODUÇÃO</t>
  </si>
  <si>
    <t>ESTÉTICA E COSMÉTICA</t>
  </si>
  <si>
    <t>FARMÁCIA</t>
  </si>
  <si>
    <t>FISIOTERAPIA</t>
  </si>
  <si>
    <t>FONOAUDIOLOGIA</t>
  </si>
  <si>
    <t>GESTÃO COMERCIAL</t>
  </si>
  <si>
    <t>GESTÃO DE RECURSOS HUMANOS</t>
  </si>
  <si>
    <t>GESTÃO FINANCEIRA</t>
  </si>
  <si>
    <t>LOGÍSTICA</t>
  </si>
  <si>
    <t>MARKETING</t>
  </si>
  <si>
    <t>MEDICINA VETERINÁRIA</t>
  </si>
  <si>
    <t>NUTRIÇÃO</t>
  </si>
  <si>
    <t>PSICOLOGIA</t>
  </si>
  <si>
    <t>PUBLICIDADE E PROPAGANDA</t>
  </si>
  <si>
    <t>RADIOLOGIA</t>
  </si>
  <si>
    <t>REDES DE COMPUTADORES</t>
  </si>
  <si>
    <t>SISTEMAS DE INFORMAÇÃO</t>
  </si>
  <si>
    <t>Áreas temáticas</t>
  </si>
  <si>
    <t>Conteúdos</t>
  </si>
  <si>
    <t>Disciplina proposta</t>
  </si>
  <si>
    <t>Período</t>
  </si>
  <si>
    <t>CH TOTAL</t>
  </si>
  <si>
    <t>TIPO COMPONENTE</t>
  </si>
  <si>
    <t>CH TEÓRICA</t>
  </si>
  <si>
    <t>CH PRÁTICA</t>
  </si>
  <si>
    <t>CH ESTÁGIO</t>
  </si>
  <si>
    <t>CH EXTENSÃO</t>
  </si>
  <si>
    <t>CH ONLINE</t>
  </si>
  <si>
    <t>COMUM?</t>
  </si>
  <si>
    <t>TIPIFICAÇÃO</t>
  </si>
  <si>
    <t>OBSERVAÇÕES</t>
  </si>
  <si>
    <t>Domínio segundo o CREFITO</t>
  </si>
  <si>
    <t>Conteúdos do ENADE</t>
  </si>
  <si>
    <t>Tipo</t>
  </si>
  <si>
    <t>Máx. teórica</t>
  </si>
  <si>
    <t>Alunos/Grupo</t>
  </si>
  <si>
    <t>Disciplina 1</t>
  </si>
  <si>
    <t>Disciplina 2</t>
  </si>
  <si>
    <t>Disciplina 3</t>
  </si>
  <si>
    <t>Disciplina 4</t>
  </si>
  <si>
    <t>Eixo</t>
  </si>
  <si>
    <t>Fundamentos epistemológicos e históricos</t>
  </si>
  <si>
    <t>Ciências Humanas</t>
  </si>
  <si>
    <t>Sociologia e Antropologia</t>
  </si>
  <si>
    <t>1</t>
  </si>
  <si>
    <t>Institucional</t>
  </si>
  <si>
    <t>0</t>
  </si>
  <si>
    <t>66</t>
  </si>
  <si>
    <t>Sim</t>
  </si>
  <si>
    <t>Fenômenos e processos psicológicos</t>
  </si>
  <si>
    <t>Fenômenos Psicológicos</t>
  </si>
  <si>
    <t>Fenômenos e processos psicológicos básicos</t>
  </si>
  <si>
    <t>Específica</t>
  </si>
  <si>
    <t>Não</t>
  </si>
  <si>
    <t>Interfaces com campos afins do conhecimento</t>
  </si>
  <si>
    <t>Interface humanas</t>
  </si>
  <si>
    <t>Competência Relacional</t>
  </si>
  <si>
    <t>Fundamentos epistemológicos e históricos da Psicologia;</t>
  </si>
  <si>
    <t>Processos psicológicos básicos</t>
  </si>
  <si>
    <t>História da Psicologia</t>
  </si>
  <si>
    <t>Introdução à Psicologia</t>
  </si>
  <si>
    <t>49</t>
  </si>
  <si>
    <t>50</t>
  </si>
  <si>
    <t>Procedimentos para a investigação científica e para a prática profissional</t>
  </si>
  <si>
    <t>Ética Profissional</t>
  </si>
  <si>
    <t>Ética Profissional em Psicologia</t>
  </si>
  <si>
    <t>33</t>
  </si>
  <si>
    <t>16</t>
  </si>
  <si>
    <t>Psicologia e artes</t>
  </si>
  <si>
    <t>Ética no exercício profissional</t>
  </si>
  <si>
    <t>Relações étnico-raciais</t>
  </si>
  <si>
    <t>Psicofarmacologia</t>
  </si>
  <si>
    <t>10</t>
  </si>
  <si>
    <t>OnS</t>
  </si>
  <si>
    <t>Transformar em hibrida 33/33</t>
  </si>
  <si>
    <t>Processos psicopatológicos</t>
  </si>
  <si>
    <t>Fundamentos teórico-metodológicos</t>
  </si>
  <si>
    <t>Pesquisa em Psicologia</t>
  </si>
  <si>
    <t>Flexibilidade</t>
  </si>
  <si>
    <t>Tópicos Especiais</t>
  </si>
  <si>
    <t>Práticas profissionais</t>
  </si>
  <si>
    <t>Estágio Supervisionado Específico III</t>
  </si>
  <si>
    <t>Estágio</t>
  </si>
  <si>
    <t>146</t>
  </si>
  <si>
    <t>Fundamentos, métodos e técnicas de investigação científica;</t>
  </si>
  <si>
    <t>Intervenções em situações de emergências e desastres</t>
  </si>
  <si>
    <t>Professor orientador, conforme Res CFP 5/2025.</t>
  </si>
  <si>
    <t>Filosofia</t>
  </si>
  <si>
    <t>2</t>
  </si>
  <si>
    <t>Comum de Área</t>
  </si>
  <si>
    <t>Desenvolvimento Humano</t>
  </si>
  <si>
    <t>Psicologia do Desenvolvimento Infância e Adolescência</t>
  </si>
  <si>
    <t>Interface biológicas</t>
  </si>
  <si>
    <t>Bases Biológicas do Comportamento</t>
  </si>
  <si>
    <t>Interface exatas</t>
  </si>
  <si>
    <t>Estatística Aplicada à Psicologia</t>
  </si>
  <si>
    <t>Projeto de Extensão I</t>
  </si>
  <si>
    <t>Extensão</t>
  </si>
  <si>
    <t>80</t>
  </si>
  <si>
    <t>Estágio de Núcleo Comum I</t>
  </si>
  <si>
    <t>Rever estágios de NC para 2h e 4h de orientação</t>
  </si>
  <si>
    <t>Bases biológicas do comportamento humano</t>
  </si>
  <si>
    <t>Desenvolvimento humano</t>
  </si>
  <si>
    <t>Rever estágio de NC para 2h orientação. Professor orientador, conforme Res CFP 5/2025.</t>
  </si>
  <si>
    <t>Processos educativos e de aprendizagem</t>
  </si>
  <si>
    <t>Abordagem Teórica</t>
  </si>
  <si>
    <t>Psicologia Experimental</t>
  </si>
  <si>
    <t>3</t>
  </si>
  <si>
    <t>17</t>
  </si>
  <si>
    <t>Psicologia do Desenvolvimento Adulto e Idoso</t>
  </si>
  <si>
    <t>Neuroanatomia Humana</t>
  </si>
  <si>
    <t>Comum entre Cursos</t>
  </si>
  <si>
    <t>Direitos Humanos, Diversidade e Inclusão</t>
  </si>
  <si>
    <t>Estágio de Núcleo Comum II</t>
  </si>
  <si>
    <t>Direitos humanos em psicologia</t>
  </si>
  <si>
    <t>Rever estágio de NC para 4h de orientação. Professor orientador, conforme Res CFP 5/2025.</t>
  </si>
  <si>
    <t>Laboratório de Informática com Software Sniffy</t>
  </si>
  <si>
    <t>Disciplina prática</t>
  </si>
  <si>
    <t>Laboratório Multidisciplinar. Comum com Fisioterapia.</t>
  </si>
  <si>
    <t>Projeto de Extensão II</t>
  </si>
  <si>
    <t>Área de atuação</t>
  </si>
  <si>
    <t>Psicologia Social</t>
  </si>
  <si>
    <t>4</t>
  </si>
  <si>
    <t>Psicologia e Saúde Mental</t>
  </si>
  <si>
    <t>Estágio de Núcleo Comum III</t>
  </si>
  <si>
    <t>Intervenções em atenção e promoção da saúde</t>
  </si>
  <si>
    <t>Intervenções em processos psicossociais</t>
  </si>
  <si>
    <t>Processos psicossociais</t>
  </si>
  <si>
    <t>Processos de atenção e promoção da saúde</t>
  </si>
  <si>
    <t>Psicologia Comunitária</t>
  </si>
  <si>
    <t>Psicologia Escolar, Educacional e Aprendizagem</t>
  </si>
  <si>
    <t>Projeto de Extensão III</t>
  </si>
  <si>
    <t>Fundamentos de Psicanálise</t>
  </si>
  <si>
    <t>5</t>
  </si>
  <si>
    <t>Técnicas e instrumentos</t>
  </si>
  <si>
    <t>Teorias e Técnicas Grupais</t>
  </si>
  <si>
    <t>Estágio de Núcleo Comum IV</t>
  </si>
  <si>
    <t>Processos grupais</t>
  </si>
  <si>
    <t>Processos clínicos</t>
  </si>
  <si>
    <t>Sala de Grupos</t>
  </si>
  <si>
    <t>Psicologia em Saúde</t>
  </si>
  <si>
    <t>Psicometria e Testagem Psicológica</t>
  </si>
  <si>
    <t>Psicologia Juridica</t>
  </si>
  <si>
    <t>Transformar em hibrida 33/16</t>
  </si>
  <si>
    <t>Projeto de Extensão IV</t>
  </si>
  <si>
    <t>Processos de avaliação psicológica</t>
  </si>
  <si>
    <t>Laboratório de Avaliaçao Psicológica</t>
  </si>
  <si>
    <t>Fundamentos de Psicologia Fenomenológica e Existencial</t>
  </si>
  <si>
    <t>6</t>
  </si>
  <si>
    <t>Fundamentos de Psicologia Comportamental</t>
  </si>
  <si>
    <t>Alterar o nome para Psicologia Comportamental</t>
  </si>
  <si>
    <t>Psicanálise</t>
  </si>
  <si>
    <t>Estágio de Núcleo Comum V</t>
  </si>
  <si>
    <t>Psicologia Hospitalar</t>
  </si>
  <si>
    <t>Projeto de Extensão V</t>
  </si>
  <si>
    <t>Psicologia Comportamental</t>
  </si>
  <si>
    <t>7</t>
  </si>
  <si>
    <t>Alterar o nome para Psicologia Cognitivo-Comportamental</t>
  </si>
  <si>
    <t>Psicologia Fenomenológica e Existencial</t>
  </si>
  <si>
    <t>Psicologia Organizacional e do Trabalho</t>
  </si>
  <si>
    <t>Avaliação Psicológica</t>
  </si>
  <si>
    <t>Técnicas de Exame Psicológico</t>
  </si>
  <si>
    <t>Estágio de Núcleo Comum VI</t>
  </si>
  <si>
    <t>Intervenções em processos institucionais e organizacionais</t>
  </si>
  <si>
    <t>Intervenções em saúde e bem-estar do trabalhador</t>
  </si>
  <si>
    <t>Processos Organizacionais</t>
  </si>
  <si>
    <t>ESG</t>
  </si>
  <si>
    <t>8</t>
  </si>
  <si>
    <t>Políticas Públicas</t>
  </si>
  <si>
    <t>Psicologia e Políticas Públicas</t>
  </si>
  <si>
    <t>Políticas públicas</t>
  </si>
  <si>
    <t>Projeto de Pesquisa em Psicologia</t>
  </si>
  <si>
    <t>Psicopatologia</t>
  </si>
  <si>
    <t>Fundamentos da Psicopatologia</t>
  </si>
  <si>
    <t>Psicologia, Gênero e Sexualidade Humana</t>
  </si>
  <si>
    <t>Transformar em hibrida 17/16</t>
  </si>
  <si>
    <t>Estágio Supervisionado Específico I</t>
  </si>
  <si>
    <t>145</t>
  </si>
  <si>
    <t>Diversidade sexual, de gênero e dos corpos</t>
  </si>
  <si>
    <t>Psicopatologia Aplicada</t>
  </si>
  <si>
    <t>9</t>
  </si>
  <si>
    <t>Neuropsicologia</t>
  </si>
  <si>
    <t>Estágio Supervisionado Específico II</t>
  </si>
  <si>
    <t>Maturidade Acadêmica</t>
  </si>
  <si>
    <t>Pré-requisito</t>
  </si>
  <si>
    <t>Não dever mais do que 6 disciplinas do NC</t>
  </si>
  <si>
    <t>CURSO:</t>
  </si>
  <si>
    <t xml:space="preserve">Gabarito </t>
  </si>
  <si>
    <t>CURSO</t>
  </si>
  <si>
    <t>PERÍODOS</t>
  </si>
  <si>
    <t>ORDEM</t>
  </si>
  <si>
    <t>NOME DISCIPLINA</t>
  </si>
  <si>
    <t>REDUZIDO</t>
  </si>
  <si>
    <t>CRÉDITOS</t>
  </si>
  <si>
    <t>DIAS PRESENCIAL</t>
  </si>
  <si>
    <t>TIPO</t>
  </si>
  <si>
    <t>TIPO DE OFERTA</t>
  </si>
  <si>
    <t>CRÉDITOS PAGO PROFESSOR</t>
  </si>
  <si>
    <t>CRÉDITOS PAGOS ON.S</t>
  </si>
  <si>
    <t>CRÉDITOS PAGO TUTOR</t>
  </si>
  <si>
    <t>CRÉDITOS OFF</t>
  </si>
  <si>
    <t>HABILITAÇÃO</t>
  </si>
  <si>
    <t>PRESENCIAL</t>
  </si>
  <si>
    <t>DIAS DE PRESENCIAL MOD.: PRESENCIAL</t>
  </si>
  <si>
    <t>SEMI</t>
  </si>
  <si>
    <t>DIAS DE PRESENCIAL MOD.: SEMI</t>
  </si>
  <si>
    <t>100%</t>
  </si>
  <si>
    <t>1º</t>
  </si>
  <si>
    <t xml:space="preserve"> EAP</t>
  </si>
  <si>
    <t>BACHARELADO</t>
  </si>
  <si>
    <t>Psicologia e Artes</t>
  </si>
  <si>
    <t xml:space="preserve"> PA</t>
  </si>
  <si>
    <t xml:space="preserve"> IP</t>
  </si>
  <si>
    <t xml:space="preserve"> PDIA</t>
  </si>
  <si>
    <t>Fenômenos e Processos Psicológicos Básicos</t>
  </si>
  <si>
    <t xml:space="preserve"> FPPB</t>
  </si>
  <si>
    <t xml:space="preserve"> FIL</t>
  </si>
  <si>
    <t>2º</t>
  </si>
  <si>
    <t xml:space="preserve"> BBC</t>
  </si>
  <si>
    <t xml:space="preserve"> NEUROA</t>
  </si>
  <si>
    <t xml:space="preserve"> PE I</t>
  </si>
  <si>
    <t xml:space="preserve"> PDAI</t>
  </si>
  <si>
    <t xml:space="preserve"> PEXP</t>
  </si>
  <si>
    <t>Psicologia da Aprendizagem</t>
  </si>
  <si>
    <t xml:space="preserve"> PAPR</t>
  </si>
  <si>
    <t xml:space="preserve"> SA</t>
  </si>
  <si>
    <t>3º</t>
  </si>
  <si>
    <t xml:space="preserve"> PE II</t>
  </si>
  <si>
    <t xml:space="preserve">Psicologia Social </t>
  </si>
  <si>
    <t xml:space="preserve"> PSOC</t>
  </si>
  <si>
    <t xml:space="preserve"> PSM</t>
  </si>
  <si>
    <t>Psicologia Escolar e Educacional</t>
  </si>
  <si>
    <t xml:space="preserve"> PEE</t>
  </si>
  <si>
    <t xml:space="preserve"> TTG</t>
  </si>
  <si>
    <t xml:space="preserve"> PTP</t>
  </si>
  <si>
    <t>Comunicação Estratégica: Dados, Textos e Narrativas Visuais</t>
  </si>
  <si>
    <t>COMUE DTNV</t>
  </si>
  <si>
    <t>4º</t>
  </si>
  <si>
    <t xml:space="preserve"> PCOM</t>
  </si>
  <si>
    <t xml:space="preserve"> ENC I</t>
  </si>
  <si>
    <t xml:space="preserve"> PE III</t>
  </si>
  <si>
    <t xml:space="preserve"> EPP</t>
  </si>
  <si>
    <t>Psicologia Jurídica</t>
  </si>
  <si>
    <t xml:space="preserve"> PJUR</t>
  </si>
  <si>
    <t>Fundamentos da Psicanálise</t>
  </si>
  <si>
    <t xml:space="preserve"> FPS</t>
  </si>
  <si>
    <t xml:space="preserve"> PSI SAUDE</t>
  </si>
  <si>
    <t>5º</t>
  </si>
  <si>
    <t xml:space="preserve"> ENC II</t>
  </si>
  <si>
    <t xml:space="preserve"> PE IV</t>
  </si>
  <si>
    <t xml:space="preserve"> PHOSP</t>
  </si>
  <si>
    <t xml:space="preserve"> PCOMP</t>
  </si>
  <si>
    <t xml:space="preserve"> PSIC</t>
  </si>
  <si>
    <t xml:space="preserve"> FPFE</t>
  </si>
  <si>
    <t>Tecnologias, IA e Inovação Profissional</t>
  </si>
  <si>
    <t xml:space="preserve"> TIIP</t>
  </si>
  <si>
    <t>6º</t>
  </si>
  <si>
    <t xml:space="preserve"> ENC III</t>
  </si>
  <si>
    <t xml:space="preserve"> PE V</t>
  </si>
  <si>
    <t xml:space="preserve"> APSI</t>
  </si>
  <si>
    <t>Psicologia Fenomenológica Existencial</t>
  </si>
  <si>
    <t xml:space="preserve"> PFE</t>
  </si>
  <si>
    <t>Psicologia Cognitiva</t>
  </si>
  <si>
    <t xml:space="preserve"> PCOG</t>
  </si>
  <si>
    <t xml:space="preserve"> TEP</t>
  </si>
  <si>
    <t>Humanidades em ação: Diversidade, Cidadania e Meio Ambiente</t>
  </si>
  <si>
    <t>HUMAÇÃO</t>
  </si>
  <si>
    <t>7º</t>
  </si>
  <si>
    <t xml:space="preserve"> POT</t>
  </si>
  <si>
    <t xml:space="preserve"> ENC IV</t>
  </si>
  <si>
    <t xml:space="preserve"> PPP</t>
  </si>
  <si>
    <t>Fundamentos de Psicopatologia</t>
  </si>
  <si>
    <t xml:space="preserve"> FPSC</t>
  </si>
  <si>
    <t xml:space="preserve"> PGSH</t>
  </si>
  <si>
    <t xml:space="preserve"> PPA</t>
  </si>
  <si>
    <t xml:space="preserve"> NPSI</t>
  </si>
  <si>
    <t>8º</t>
  </si>
  <si>
    <t>Posicionamento Profissional na Era Digital</t>
  </si>
  <si>
    <t xml:space="preserve"> PPED</t>
  </si>
  <si>
    <t xml:space="preserve"> ESE I</t>
  </si>
  <si>
    <t xml:space="preserve"> PFARM</t>
  </si>
  <si>
    <t>Psicologia nas Emergências e Desastres</t>
  </si>
  <si>
    <t xml:space="preserve"> PED</t>
  </si>
  <si>
    <t>Disciplina de ênfase I</t>
  </si>
  <si>
    <t xml:space="preserve"> DE I</t>
  </si>
  <si>
    <t>9º</t>
  </si>
  <si>
    <t xml:space="preserve">Trabalho de Conclusão de Curso I </t>
  </si>
  <si>
    <t xml:space="preserve"> TCC I</t>
  </si>
  <si>
    <t>Eletiva I</t>
  </si>
  <si>
    <t xml:space="preserve"> EL I</t>
  </si>
  <si>
    <t>Disciplina de ênfase II</t>
  </si>
  <si>
    <t xml:space="preserve"> DE II</t>
  </si>
  <si>
    <t>Mentoria para a contrução de carreira e empreendedorismo</t>
  </si>
  <si>
    <t>MENTCARREM</t>
  </si>
  <si>
    <t xml:space="preserve"> ESE II</t>
  </si>
  <si>
    <t xml:space="preserve">Estágio </t>
  </si>
  <si>
    <t>10º</t>
  </si>
  <si>
    <t>Disciplina de ênfase III</t>
  </si>
  <si>
    <t xml:space="preserve"> DE III</t>
  </si>
  <si>
    <t>Eletiva II</t>
  </si>
  <si>
    <t xml:space="preserve"> EL II</t>
  </si>
  <si>
    <t xml:space="preserve"> TE</t>
  </si>
  <si>
    <t xml:space="preserve"> ESE III</t>
  </si>
  <si>
    <t>Trabalho de Conclusão de Curso II</t>
  </si>
  <si>
    <t xml:space="preserve"> TCC II</t>
  </si>
  <si>
    <t>Atividades Complementares</t>
  </si>
  <si>
    <t>SUBTOTAIS</t>
  </si>
  <si>
    <t>TOTAL</t>
  </si>
  <si>
    <t>HORA RELÓGIO</t>
  </si>
  <si>
    <t>PERCENTUAIS</t>
  </si>
  <si>
    <t>CH PRESENCIAL</t>
  </si>
  <si>
    <t>Se for todos os alunos do periodo, preencher como "GERAL"</t>
  </si>
  <si>
    <t>ALUNOS POR TURMA OU GRUPOS</t>
  </si>
  <si>
    <t>SÍNCRONO</t>
  </si>
  <si>
    <t>ASSÍNCRONO</t>
  </si>
  <si>
    <t>PRESENCIAL2</t>
  </si>
  <si>
    <t>Comunicação Estratégia: Dados, Textos e Narrativas Visuais</t>
  </si>
  <si>
    <t>INFORMAÇÕES CURSO</t>
  </si>
  <si>
    <t>CH</t>
  </si>
  <si>
    <t>%</t>
  </si>
  <si>
    <t>Valores</t>
  </si>
  <si>
    <t>Total Geral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</si>
</sst>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rgb="FF21232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1"/>
      <color theme="2"/>
      <name val="Calibri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11"/>
      <color rgb="FF242424"/>
      <name val="Aptos Narrow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theme="8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4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4" fillId="5" borderId="7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0" fillId="0" borderId="7" xfId="0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6" borderId="7" xfId="0" applyFill="1" applyBorder="1" applyAlignment="1" applyProtection="1">
      <alignment horizontal="center"/>
      <protection locked="0"/>
    </xf>
    <xf numFmtId="0" fontId="3" fillId="4" borderId="16" xfId="0" applyFont="1" applyFill="1" applyBorder="1" applyAlignment="1">
      <alignment horizontal="center" vertical="center" wrapText="1"/>
    </xf>
    <xf numFmtId="0" fontId="0" fillId="6" borderId="11" xfId="0" applyFill="1" applyBorder="1" applyAlignment="1" applyProtection="1">
      <alignment horizontal="center"/>
      <protection locked="0"/>
    </xf>
    <xf numFmtId="0" fontId="6" fillId="0" borderId="7" xfId="0" applyFont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/>
    </xf>
    <xf numFmtId="0" fontId="0" fillId="0" borderId="7" xfId="0" applyBorder="1"/>
    <xf numFmtId="0" fontId="1" fillId="8" borderId="7" xfId="0" applyFont="1" applyFill="1" applyBorder="1" applyAlignment="1">
      <alignment horizontal="center" vertical="center" wrapText="1"/>
    </xf>
    <xf numFmtId="0" fontId="0" fillId="6" borderId="15" xfId="0" applyFill="1" applyBorder="1" applyAlignment="1" applyProtection="1">
      <alignment horizontal="center"/>
      <protection locked="0"/>
    </xf>
    <xf numFmtId="0" fontId="0" fillId="6" borderId="10" xfId="0" applyFill="1" applyBorder="1" applyAlignment="1" applyProtection="1">
      <alignment horizontal="center"/>
      <protection locked="0"/>
    </xf>
    <xf numFmtId="0" fontId="1" fillId="3" borderId="15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6" borderId="0" xfId="0" applyFill="1" applyAlignment="1" applyProtection="1">
      <alignment horizontal="center"/>
      <protection locked="0"/>
    </xf>
    <xf numFmtId="0" fontId="6" fillId="0" borderId="7" xfId="0" applyFont="1" applyBorder="1" applyAlignment="1">
      <alignment horizontal="left" vertical="center"/>
    </xf>
    <xf numFmtId="0" fontId="6" fillId="7" borderId="7" xfId="0" applyFont="1" applyFill="1" applyBorder="1" applyAlignment="1">
      <alignment horizontal="left"/>
    </xf>
    <xf numFmtId="0" fontId="3" fillId="4" borderId="7" xfId="0" applyFont="1" applyFill="1" applyBorder="1" applyAlignment="1" applyProtection="1">
      <alignment horizontal="center" vertical="center" wrapText="1"/>
      <protection locked="0"/>
    </xf>
    <xf numFmtId="0" fontId="3" fillId="4" borderId="7" xfId="0" applyFont="1" applyFill="1" applyBorder="1" applyAlignment="1" applyProtection="1">
      <alignment horizontal="center" vertical="center"/>
      <protection locked="0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>
      <alignment horizontal="left" vertical="center"/>
    </xf>
    <xf numFmtId="0" fontId="2" fillId="0" borderId="11" xfId="0" applyFont="1" applyBorder="1" applyAlignment="1" applyProtection="1">
      <alignment horizontal="center"/>
      <protection locked="0"/>
    </xf>
    <xf numFmtId="0" fontId="7" fillId="0" borderId="7" xfId="0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2" fillId="0" borderId="7" xfId="0" applyFont="1" applyBorder="1" applyAlignment="1" applyProtection="1">
      <alignment horizontal="left"/>
      <protection locked="0"/>
    </xf>
    <xf numFmtId="0" fontId="2" fillId="0" borderId="7" xfId="0" applyFont="1" applyBorder="1" applyAlignment="1">
      <alignment horizontal="center"/>
    </xf>
    <xf numFmtId="0" fontId="0" fillId="0" borderId="17" xfId="0" applyBorder="1"/>
    <xf numFmtId="0" fontId="1" fillId="0" borderId="17" xfId="0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5" fontId="3" fillId="4" borderId="7" xfId="0" applyNumberFormat="1" applyFont="1" applyFill="1" applyBorder="1" applyAlignment="1">
      <alignment horizontal="center" vertical="center" wrapText="1"/>
    </xf>
    <xf numFmtId="165" fontId="2" fillId="0" borderId="7" xfId="0" applyNumberFormat="1" applyFont="1" applyBorder="1" applyAlignment="1" applyProtection="1">
      <alignment horizontal="center"/>
      <protection locked="0"/>
    </xf>
    <xf numFmtId="0" fontId="2" fillId="6" borderId="11" xfId="0" applyFont="1" applyFill="1" applyBorder="1" applyAlignment="1" applyProtection="1">
      <alignment horizontal="center"/>
      <protection locked="0"/>
    </xf>
    <xf numFmtId="0" fontId="2" fillId="6" borderId="7" xfId="0" applyFont="1" applyFill="1" applyBorder="1" applyAlignment="1" applyProtection="1">
      <alignment horizontal="center"/>
      <protection locked="0"/>
    </xf>
    <xf numFmtId="1" fontId="2" fillId="0" borderId="7" xfId="0" applyNumberFormat="1" applyFont="1" applyBorder="1" applyAlignment="1" applyProtection="1">
      <alignment horizontal="center"/>
      <protection locked="0"/>
    </xf>
    <xf numFmtId="0" fontId="0" fillId="6" borderId="0" xfId="0" applyFill="1"/>
    <xf numFmtId="0" fontId="0" fillId="9" borderId="7" xfId="0" applyFill="1" applyBorder="1" applyAlignment="1" applyProtection="1">
      <alignment horizontal="center"/>
      <protection locked="0"/>
    </xf>
    <xf numFmtId="0" fontId="7" fillId="9" borderId="7" xfId="0" applyFont="1" applyFill="1" applyBorder="1" applyAlignment="1">
      <alignment horizontal="left"/>
    </xf>
    <xf numFmtId="0" fontId="2" fillId="9" borderId="7" xfId="0" applyFont="1" applyFill="1" applyBorder="1" applyAlignment="1" applyProtection="1">
      <alignment horizontal="center"/>
      <protection locked="0"/>
    </xf>
    <xf numFmtId="0" fontId="7" fillId="9" borderId="7" xfId="0" applyFont="1" applyFill="1" applyBorder="1" applyAlignment="1" applyProtection="1">
      <alignment horizontal="left"/>
      <protection locked="0"/>
    </xf>
    <xf numFmtId="0" fontId="7" fillId="9" borderId="7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10" fontId="0" fillId="0" borderId="0" xfId="0" applyNumberFormat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3" fillId="9" borderId="7" xfId="0" applyFont="1" applyFill="1" applyBorder="1" applyAlignment="1" applyProtection="1">
      <alignment horizontal="center"/>
      <protection locked="0"/>
    </xf>
    <xf numFmtId="0" fontId="10" fillId="9" borderId="7" xfId="0" applyFont="1" applyFill="1" applyBorder="1" applyAlignment="1" applyProtection="1">
      <alignment horizontal="center"/>
      <protection locked="0"/>
    </xf>
    <xf numFmtId="0" fontId="10" fillId="9" borderId="7" xfId="0" applyFont="1" applyFill="1" applyBorder="1" applyAlignment="1" applyProtection="1">
      <alignment horizontal="left"/>
      <protection locked="0"/>
    </xf>
    <xf numFmtId="0" fontId="10" fillId="9" borderId="7" xfId="0" applyFont="1" applyFill="1" applyBorder="1" applyAlignment="1">
      <alignment horizontal="left"/>
    </xf>
    <xf numFmtId="0" fontId="10" fillId="9" borderId="7" xfId="0" applyFont="1" applyFill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6" borderId="7" xfId="0" applyFont="1" applyFill="1" applyBorder="1" applyAlignment="1" applyProtection="1">
      <alignment horizontal="center"/>
      <protection locked="0"/>
    </xf>
    <xf numFmtId="0" fontId="3" fillId="0" borderId="0" xfId="0" applyFont="1"/>
    <xf numFmtId="0" fontId="1" fillId="10" borderId="0" xfId="0" applyFont="1" applyFill="1" applyAlignment="1">
      <alignment horizontal="center"/>
    </xf>
    <xf numFmtId="9" fontId="0" fillId="0" borderId="7" xfId="0" applyNumberFormat="1" applyBorder="1"/>
    <xf numFmtId="0" fontId="0" fillId="4" borderId="0" xfId="0" applyFill="1"/>
    <xf numFmtId="0" fontId="6" fillId="0" borderId="7" xfId="0" applyFont="1" applyBorder="1" applyAlignment="1">
      <alignment vertical="center"/>
    </xf>
    <xf numFmtId="0" fontId="6" fillId="7" borderId="7" xfId="0" applyFont="1" applyFill="1" applyBorder="1"/>
    <xf numFmtId="0" fontId="7" fillId="0" borderId="7" xfId="0" applyFont="1" applyBorder="1" applyAlignment="1">
      <alignment vertical="center"/>
    </xf>
    <xf numFmtId="0" fontId="7" fillId="0" borderId="7" xfId="0" applyFont="1" applyBorder="1"/>
    <xf numFmtId="0" fontId="7" fillId="0" borderId="7" xfId="0" applyFont="1" applyBorder="1" applyAlignment="1" applyProtection="1">
      <alignment horizontal="left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6" fillId="0" borderId="7" xfId="0" applyFont="1" applyBorder="1" applyAlignment="1">
      <alignment horizontal="center"/>
    </xf>
    <xf numFmtId="0" fontId="12" fillId="0" borderId="0" xfId="0" applyFont="1"/>
    <xf numFmtId="0" fontId="0" fillId="0" borderId="0" xfId="0" applyAlignment="1">
      <alignment horizontal="left" vertical="center"/>
    </xf>
    <xf numFmtId="0" fontId="7" fillId="6" borderId="7" xfId="0" applyFont="1" applyFill="1" applyBorder="1" applyAlignment="1" applyProtection="1">
      <alignment horizontal="left"/>
      <protection locked="0"/>
    </xf>
    <xf numFmtId="0" fontId="7" fillId="6" borderId="7" xfId="0" applyFont="1" applyFill="1" applyBorder="1" applyAlignment="1">
      <alignment horizontal="left"/>
    </xf>
    <xf numFmtId="0" fontId="7" fillId="6" borderId="7" xfId="0" applyFont="1" applyFill="1" applyBorder="1" applyAlignment="1" applyProtection="1">
      <alignment horizontal="center"/>
      <protection locked="0"/>
    </xf>
    <xf numFmtId="0" fontId="7" fillId="6" borderId="7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6" fillId="6" borderId="7" xfId="0" applyFont="1" applyFill="1" applyBorder="1" applyAlignment="1" applyProtection="1">
      <alignment horizontal="left"/>
      <protection locked="0"/>
    </xf>
    <xf numFmtId="165" fontId="2" fillId="6" borderId="7" xfId="0" applyNumberFormat="1" applyFont="1" applyFill="1" applyBorder="1" applyAlignment="1" applyProtection="1">
      <alignment horizontal="center"/>
      <protection locked="0"/>
    </xf>
    <xf numFmtId="0" fontId="0" fillId="6" borderId="7" xfId="0" applyFill="1" applyBorder="1"/>
    <xf numFmtId="1" fontId="2" fillId="6" borderId="7" xfId="0" applyNumberFormat="1" applyFont="1" applyFill="1" applyBorder="1" applyAlignment="1" applyProtection="1">
      <alignment horizontal="center"/>
      <protection locked="0"/>
    </xf>
    <xf numFmtId="1" fontId="10" fillId="9" borderId="7" xfId="0" applyNumberFormat="1" applyFont="1" applyFill="1" applyBorder="1" applyAlignment="1" applyProtection="1">
      <alignment horizontal="center" vertical="center"/>
      <protection locked="0"/>
    </xf>
    <xf numFmtId="1" fontId="3" fillId="4" borderId="7" xfId="0" applyNumberFormat="1" applyFont="1" applyFill="1" applyBorder="1" applyAlignment="1">
      <alignment horizontal="center" vertical="center"/>
    </xf>
    <xf numFmtId="0" fontId="10" fillId="9" borderId="7" xfId="0" applyFont="1" applyFill="1" applyBorder="1" applyAlignment="1" applyProtection="1">
      <alignment horizontal="left" vertical="center"/>
      <protection locked="0"/>
    </xf>
    <xf numFmtId="0" fontId="3" fillId="11" borderId="19" xfId="0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left" vertical="center"/>
    </xf>
    <xf numFmtId="0" fontId="0" fillId="6" borderId="18" xfId="0" applyFill="1" applyBorder="1" applyAlignment="1">
      <alignment horizontal="left" vertical="center"/>
    </xf>
    <xf numFmtId="0" fontId="7" fillId="6" borderId="7" xfId="0" applyFont="1" applyFill="1" applyBorder="1" applyAlignment="1">
      <alignment horizontal="left" vertical="center"/>
    </xf>
    <xf numFmtId="0" fontId="6" fillId="6" borderId="7" xfId="0" applyFont="1" applyFill="1" applyBorder="1" applyAlignment="1">
      <alignment horizontal="center"/>
    </xf>
    <xf numFmtId="0" fontId="12" fillId="6" borderId="0" xfId="0" applyFont="1" applyFill="1"/>
    <xf numFmtId="0" fontId="7" fillId="6" borderId="7" xfId="0" applyFont="1" applyFill="1" applyBorder="1"/>
    <xf numFmtId="0" fontId="13" fillId="6" borderId="0" xfId="0" applyFont="1" applyFill="1"/>
    <xf numFmtId="0" fontId="7" fillId="6" borderId="7" xfId="0" applyFont="1" applyFill="1" applyBorder="1" applyAlignment="1">
      <alignment horizontal="left" wrapText="1"/>
    </xf>
    <xf numFmtId="0" fontId="0" fillId="6" borderId="0" xfId="0" applyFill="1" applyAlignment="1">
      <alignment horizontal="left" vertical="center"/>
    </xf>
    <xf numFmtId="0" fontId="7" fillId="0" borderId="18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7" fillId="9" borderId="15" xfId="0" applyFont="1" applyFill="1" applyBorder="1" applyAlignment="1">
      <alignment horizontal="left"/>
    </xf>
    <xf numFmtId="0" fontId="3" fillId="4" borderId="11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1" fillId="2" borderId="11" xfId="0" applyFont="1" applyFill="1" applyBorder="1" applyAlignment="1" applyProtection="1">
      <alignment horizontal="center"/>
      <protection locked="0"/>
    </xf>
    <xf numFmtId="0" fontId="1" fillId="2" borderId="12" xfId="0" applyFont="1" applyFill="1" applyBorder="1" applyAlignment="1" applyProtection="1">
      <alignment horizontal="center"/>
      <protection locked="0"/>
    </xf>
    <xf numFmtId="0" fontId="1" fillId="2" borderId="13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/>
    </xf>
    <xf numFmtId="9" fontId="0" fillId="0" borderId="7" xfId="0" applyNumberFormat="1" applyBorder="1" applyAlignment="1">
      <alignment horizontal="center" vertical="center"/>
    </xf>
    <xf numFmtId="0" fontId="1" fillId="10" borderId="7" xfId="0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1" fillId="10" borderId="0" xfId="0" applyNumberFormat="1" applyFont="1" applyFill="1" applyAlignment="1">
      <alignment horizontal="center"/>
    </xf>
    <xf numFmtId="0" fontId="0" fillId="0" borderId="7" xfId="0" applyFill="1" applyBorder="1" applyAlignment="1" applyProtection="1">
      <alignment horizontal="center"/>
      <protection locked="0"/>
    </xf>
    <xf numFmtId="0" fontId="2" fillId="0" borderId="7" xfId="0" applyFont="1" applyFill="1" applyBorder="1" applyAlignment="1" applyProtection="1">
      <alignment horizontal="center"/>
      <protection locked="0"/>
    </xf>
    <xf numFmtId="0" fontId="7" fillId="0" borderId="7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 applyProtection="1">
      <alignment horizontal="center"/>
      <protection locked="0"/>
    </xf>
    <xf numFmtId="0" fontId="2" fillId="0" borderId="11" xfId="0" applyFont="1" applyFill="1" applyBorder="1" applyAlignment="1" applyProtection="1">
      <alignment horizontal="center"/>
      <protection locked="0"/>
    </xf>
    <xf numFmtId="0" fontId="0" fillId="0" borderId="11" xfId="0" applyFill="1" applyBorder="1" applyAlignment="1" applyProtection="1">
      <alignment horizontal="center"/>
      <protection locked="0"/>
    </xf>
    <xf numFmtId="0" fontId="0" fillId="0" borderId="7" xfId="0" applyFill="1" applyBorder="1"/>
    <xf numFmtId="0" fontId="0" fillId="0" borderId="0" xfId="0" applyFill="1"/>
    <xf numFmtId="0" fontId="0" fillId="0" borderId="18" xfId="0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</cellXfs>
  <cellStyles count="2">
    <cellStyle name="Normal" xfId="0" builtinId="0"/>
    <cellStyle name="Porcentagem" xfId="1" builtinId="5"/>
  </cellStyles>
  <dxfs count="21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2"/>
      </font>
    </dxf>
    <dxf>
      <font>
        <color theme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ont>
        <color theme="2"/>
      </font>
    </dxf>
    <dxf>
      <fill>
        <patternFill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2"/>
      </font>
    </dxf>
    <dxf>
      <font>
        <color theme="2"/>
      </font>
    </dxf>
    <dxf>
      <fill>
        <patternFill patternType="solid">
          <bgColor theme="1" tint="0.89999084444715716"/>
        </patternFill>
      </fill>
    </dxf>
    <dxf>
      <fill>
        <patternFill patternType="solid">
          <bgColor theme="1" tint="0.89999084444715716"/>
        </patternFill>
      </fill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numFmt numFmtId="14" formatCode="0.00%"/>
    </dxf>
    <dxf>
      <fill>
        <patternFill patternType="solid">
          <bgColor theme="4"/>
        </patternFill>
      </fill>
    </dxf>
    <dxf>
      <font>
        <color theme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font>
        <color theme="2"/>
      </font>
    </dxf>
    <dxf>
      <numFmt numFmtId="14" formatCode="0.00%"/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ill>
        <patternFill patternType="solid">
          <bgColor theme="1" tint="0.89999084444715716"/>
        </patternFill>
      </fill>
    </dxf>
    <dxf>
      <fill>
        <patternFill patternType="solid">
          <bgColor theme="1" tint="0.89999084444715716"/>
        </patternFill>
      </fill>
    </dxf>
    <dxf>
      <font>
        <color theme="2"/>
      </font>
    </dxf>
    <dxf>
      <font>
        <color theme="2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2"/>
      </font>
    </dxf>
    <dxf>
      <fill>
        <patternFill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2"/>
      </font>
    </dxf>
    <dxf>
      <fill>
        <patternFill patternType="solid">
          <bgColor theme="4"/>
        </patternFill>
      </fill>
    </dxf>
    <dxf>
      <numFmt numFmtId="14" formatCode="0.00%"/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numFmt numFmtId="14" formatCode="0.00%"/>
    </dxf>
    <dxf>
      <font>
        <color theme="2"/>
      </font>
    </dxf>
    <dxf>
      <fill>
        <patternFill patternType="solid"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12322"/>
        <name val="Calibri"/>
        <family val="2"/>
        <scheme val="none"/>
      </font>
      <fill>
        <patternFill patternType="solid">
          <fgColor rgb="FF000000"/>
          <bgColor rgb="FFC4C4B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12322"/>
        <name val="Calibri"/>
        <family val="2"/>
        <scheme val="none"/>
      </font>
      <fill>
        <patternFill patternType="solid">
          <fgColor rgb="FF000000"/>
          <bgColor rgb="FFC4C4B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5" tint="-9.9978637043366805E-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12322"/>
        <name val="Calibri"/>
        <family val="2"/>
        <scheme val="none"/>
      </font>
      <fill>
        <patternFill patternType="solid">
          <fgColor rgb="FF000000"/>
          <bgColor rgb="FFC4C4B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12322"/>
        <name val="Calibri"/>
        <family val="2"/>
        <scheme val="none"/>
      </font>
      <fill>
        <patternFill patternType="solid">
          <fgColor rgb="FF000000"/>
          <bgColor rgb="FFC4C4B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5" tint="-9.9978637043366805E-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</dxfs>
  <tableStyles count="2" defaultTableStyle="TableStyleMedium2" defaultPivotStyle="PivotStyleLight16">
    <tableStyle name="AFYA" pivot="0" table="0" count="10" xr9:uid="{19723BD3-7D83-415F-A7AA-91B59571F2A5}">
      <tableStyleElement type="wholeTable" dxfId="209"/>
      <tableStyleElement type="headerRow" dxfId="208"/>
    </tableStyle>
    <tableStyle name="Invisible" pivot="0" table="0" count="0" xr9:uid="{865D97E3-7FF6-40AF-8129-615BCEBBF940}"/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AFYA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pivotCacheDefinition" Target="pivotCache/pivotCacheDefinition2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pivotCacheDefinition" Target="pivotCache/pivotCacheDefinition5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1521803</xdr:colOff>
      <xdr:row>0</xdr:row>
      <xdr:rowOff>77017</xdr:rowOff>
    </xdr:from>
    <xdr:to>
      <xdr:col>4</xdr:col>
      <xdr:colOff>3770056</xdr:colOff>
      <xdr:row>1</xdr:row>
      <xdr:rowOff>144463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34DA387A-E2E7-459D-80CD-AC7A0CBF0BDB}"/>
            </a:ext>
          </a:extLst>
        </xdr:cNvPr>
        <xdr:cNvSpPr txBox="1"/>
      </xdr:nvSpPr>
      <xdr:spPr>
        <a:xfrm>
          <a:off x="3342665" y="77017"/>
          <a:ext cx="2413807" cy="2515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lang="en-US" sz="1100" b="1">
              <a:solidFill>
                <a:schemeClr val="tx1"/>
              </a:solidFill>
              <a:latin typeface="+mn-lt"/>
              <a:ea typeface="+mn-lt"/>
              <a:cs typeface="+mn-lt"/>
            </a:rPr>
            <a:t>FRAMEWORK CURSO</a:t>
          </a:r>
          <a:r>
            <a:rPr lang="en-US" sz="1100" b="1" baseline="0">
              <a:solidFill>
                <a:schemeClr val="tx1"/>
              </a:solidFill>
              <a:latin typeface="+mn-lt"/>
              <a:ea typeface="+mn-lt"/>
              <a:cs typeface="+mn-lt"/>
            </a:rPr>
            <a:t> SHE</a:t>
          </a:r>
          <a:endParaRPr lang="en-US" sz="1100" b="1">
            <a:solidFill>
              <a:schemeClr val="tx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1</xdr:col>
      <xdr:colOff>71439</xdr:colOff>
      <xdr:row>2</xdr:row>
      <xdr:rowOff>23813</xdr:rowOff>
    </xdr:from>
    <xdr:to>
      <xdr:col>3</xdr:col>
      <xdr:colOff>111049</xdr:colOff>
      <xdr:row>4</xdr:row>
      <xdr:rowOff>74179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724E518-B0CA-4B29-BA7D-2328CFF0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9" y="392113"/>
          <a:ext cx="1100855" cy="482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1518400</xdr:colOff>
      <xdr:row>0</xdr:row>
      <xdr:rowOff>77017</xdr:rowOff>
    </xdr:from>
    <xdr:to>
      <xdr:col>4</xdr:col>
      <xdr:colOff>3932207</xdr:colOff>
      <xdr:row>1</xdr:row>
      <xdr:rowOff>134938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93A53516-B016-4E77-94AF-74B7B097F4A8}"/>
            </a:ext>
          </a:extLst>
        </xdr:cNvPr>
        <xdr:cNvSpPr txBox="1"/>
      </xdr:nvSpPr>
      <xdr:spPr>
        <a:xfrm>
          <a:off x="3342665" y="77017"/>
          <a:ext cx="2413807" cy="2515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lang="en-US" sz="1100" b="1">
              <a:solidFill>
                <a:schemeClr val="tx1"/>
              </a:solidFill>
              <a:latin typeface="+mn-lt"/>
              <a:ea typeface="+mn-lt"/>
              <a:cs typeface="+mn-lt"/>
            </a:rPr>
            <a:t>FRAMEWORK CURSO</a:t>
          </a:r>
          <a:r>
            <a:rPr lang="en-US" sz="1100" b="1" baseline="0">
              <a:solidFill>
                <a:schemeClr val="tx1"/>
              </a:solidFill>
              <a:latin typeface="+mn-lt"/>
              <a:ea typeface="+mn-lt"/>
              <a:cs typeface="+mn-lt"/>
            </a:rPr>
            <a:t> SHE</a:t>
          </a:r>
          <a:endParaRPr lang="en-US" sz="1100" b="1">
            <a:solidFill>
              <a:schemeClr val="tx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1</xdr:col>
      <xdr:colOff>71439</xdr:colOff>
      <xdr:row>2</xdr:row>
      <xdr:rowOff>23813</xdr:rowOff>
    </xdr:from>
    <xdr:to>
      <xdr:col>3</xdr:col>
      <xdr:colOff>109348</xdr:colOff>
      <xdr:row>4</xdr:row>
      <xdr:rowOff>74179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FBA5EA2-7EC8-47AE-B2A7-8FD8DF686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9" y="392113"/>
          <a:ext cx="1100855" cy="482166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Cliente" refreshedDate="46041.738138194443" backgroundQuery="1" createdVersion="8" refreshedVersion="8" minRefreshableVersion="3" recordCount="0" supportSubquery="1" supportAdvancedDrill="1" xr:uid="{2A01D57E-972E-44BD-9247-5F12BA739D0D}">
  <cacheSource type="external" connectionId="9"/>
  <cacheFields count="3">
    <cacheField name="[Measures].[Soma de CH TOTAL]" caption="Soma de CH TOTAL" numFmtId="0" hierarchy="134" level="32767"/>
    <cacheField name="[TB_Enfermagem2].[TIPIFICAÇÃO].[TIPIFICAÇÃO]" caption="TIPIFICAÇÃO" numFmtId="0" hierarchy="95" level="1">
      <sharedItems count="7">
        <s v="ACC"/>
        <s v="EST"/>
        <s v="EXT"/>
        <s v="HB"/>
        <s v="ON.A"/>
        <s v="PR"/>
        <s v="TCC"/>
      </sharedItems>
    </cacheField>
    <cacheField name="Unsupported0" numFmtId="0" hierarchy="14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41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0" memberValueDatatype="130" unbalanced="0"/>
    <cacheHierarchy uniqueName="[TB_Enfermagem2].[PERÍODOS]" caption="PERÍODOS" attribute="1" defaultMemberUniqueName="[TB_Enfermagem2].[PERÍODOS].[All]" allUniqueName="[TB_Enfermagem2].[PERÍODOS].[All]" dimensionUniqueName="[TB_Enfermagem2]" displayFolder="" count="0" memberValueDatatype="130" unbalanced="0"/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0" memberValueDatatype="130" unbalanced="0"/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2" memberValueDatatype="130" unbalanced="0">
      <fieldsUsage count="2">
        <fieldUsage x="-1"/>
        <fieldUsage x="1"/>
      </fieldsUsage>
    </cacheHierarchy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20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ALUNOS POR TURMA OU GRUPOS]" caption="ALUNOS POR TURMA OU GRUPOS" attribute="1" defaultMemberUniqueName="[TB_Enfermagem2].[ALUNOS POR TURMA OU GRUPOS].[All]" allUniqueName="[TB_Enfermagem2].[ALUNOS POR TURMA OU GRUPOS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SÍNCRONO]" caption="SÍNCRONO" attribute="1" defaultMemberUniqueName="[TB_Enfermagem2].[SÍNCRONO].[All]" allUniqueName="[TB_Enfermagem2].[SÍNCRONO].[All]" dimensionUniqueName="[TB_Enfermagem2]" displayFolder="" count="0" memberValueDatatype="130" unbalanced="0"/>
    <cacheHierarchy uniqueName="[TB_Enfermagem2].[ASSÍNCRONO]" caption="ASSÍNCRONO" attribute="1" defaultMemberUniqueName="[TB_Enfermagem2].[ASSÍNCRONO].[All]" allUniqueName="[TB_Enfermagem2].[ASSÍNCRONO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2]" caption="PRESENCIAL2" attribute="1" defaultMemberUniqueName="[TB_Enfermagem2].[PRESENCIAL2].[All]" allUniqueName="[TB_Enfermagem2].[PRESENCIAL2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ONLINE]" caption="Soma de CH ONLINE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oma de CH TEÓRICA]" caption="Soma de CH TEÓRICA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oma de CH PRÁTICA]" caption="Soma de CH PRÁTICA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oma de CH ESTÁGIO]" caption="Soma de CH ESTÁGIO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oma de CH EXTENSÃO]" caption="Soma de CH EXTENSÃO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Unsupported0" caption="Áreas temáticas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9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rilha Carreira" uniqueName="[Trilha Carreira]" caption="Trilha Carreira"/>
  </dimensions>
  <measureGroups count="8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rilha Carreira" caption="Trilha Carreira"/>
  </measureGroups>
  <maps count="8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Cliente" refreshedDate="46041.738139351852" backgroundQuery="1" createdVersion="8" refreshedVersion="8" minRefreshableVersion="3" recordCount="0" supportSubquery="1" supportAdvancedDrill="1" xr:uid="{F5D6DD60-03D3-4AA6-B4EB-1CB2F45307E2}">
  <cacheSource type="external" connectionId="9"/>
  <cacheFields count="3">
    <cacheField name="[Measures].[Soma de CH TOTAL]" caption="Soma de CH TOTAL" numFmtId="0" hierarchy="134" level="32767"/>
    <cacheField name="[TB_Enfermagem2].[PERÍODOS].[PERÍODOS]" caption="PERÍODOS" numFmtId="0" hierarchy="84" level="1">
      <sharedItems count="11">
        <s v="10º"/>
        <s v="1º"/>
        <s v="2º"/>
        <s v="3º"/>
        <s v="4º"/>
        <s v="5º"/>
        <s v="6º"/>
        <s v="7º"/>
        <s v="8º"/>
        <s v="9º"/>
        <s v="ACC"/>
      </sharedItems>
    </cacheField>
    <cacheField name="Unsupported0" numFmtId="0" hierarchy="14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41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0" memberValueDatatype="130" unbalanced="0"/>
    <cacheHierarchy uniqueName="[TB_Enfermagem2].[PERÍODOS]" caption="PERÍODOS" attribute="1" defaultMemberUniqueName="[TB_Enfermagem2].[PERÍODOS].[All]" allUniqueName="[TB_Enfermagem2].[PERÍODOS].[All]" dimensionUniqueName="[TB_Enfermagem2]" displayFolder="" count="2" memberValueDatatype="130" unbalanced="0">
      <fieldsUsage count="2">
        <fieldUsage x="-1"/>
        <fieldUsage x="1"/>
      </fieldsUsage>
    </cacheHierarchy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0" memberValueDatatype="130" unbalanced="0"/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0" memberValueDatatype="130" unbalanced="0"/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20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ALUNOS POR TURMA OU GRUPOS]" caption="ALUNOS POR TURMA OU GRUPOS" attribute="1" defaultMemberUniqueName="[TB_Enfermagem2].[ALUNOS POR TURMA OU GRUPOS].[All]" allUniqueName="[TB_Enfermagem2].[ALUNOS POR TURMA OU GRUPOS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SÍNCRONO]" caption="SÍNCRONO" attribute="1" defaultMemberUniqueName="[TB_Enfermagem2].[SÍNCRONO].[All]" allUniqueName="[TB_Enfermagem2].[SÍNCRONO].[All]" dimensionUniqueName="[TB_Enfermagem2]" displayFolder="" count="0" memberValueDatatype="130" unbalanced="0"/>
    <cacheHierarchy uniqueName="[TB_Enfermagem2].[ASSÍNCRONO]" caption="ASSÍNCRONO" attribute="1" defaultMemberUniqueName="[TB_Enfermagem2].[ASSÍNCRONO].[All]" allUniqueName="[TB_Enfermagem2].[ASSÍNCRONO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2]" caption="PRESENCIAL2" attribute="1" defaultMemberUniqueName="[TB_Enfermagem2].[PRESENCIAL2].[All]" allUniqueName="[TB_Enfermagem2].[PRESENCIAL2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ONLINE]" caption="Soma de CH ONLINE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oma de CH TEÓRICA]" caption="Soma de CH TEÓRICA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oma de CH PRÁTICA]" caption="Soma de CH PRÁTICA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oma de CH ESTÁGIO]" caption="Soma de CH ESTÁGIO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oma de CH EXTENSÃO]" caption="Soma de CH EXTENSÃO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Unsupported0" caption="Áreas temáticas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9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rilha Carreira" uniqueName="[Trilha Carreira]" caption="Trilha Carreira"/>
  </dimensions>
  <measureGroups count="8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rilha Carreira" caption="Trilha Carreira"/>
  </measureGroups>
  <maps count="8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Cliente" refreshedDate="46041.738140277776" backgroundQuery="1" createdVersion="8" refreshedVersion="8" minRefreshableVersion="3" recordCount="0" supportSubquery="1" supportAdvancedDrill="1" xr:uid="{38878957-2B04-4772-9358-6BE6DBB5F7A7}">
  <cacheSource type="external" connectionId="9"/>
  <cacheFields count="3">
    <cacheField name="[Measures].[Soma de CH TOTAL]" caption="Soma de CH TOTAL" numFmtId="0" hierarchy="134" level="32767"/>
    <cacheField name="[TB_Enfermagem2].[TIPO COMPONENTE].[TIPO COMPONENTE]" caption="TIPO COMPONENTE" numFmtId="0" hierarchy="89" level="1">
      <sharedItems count="7">
        <s v="ACC"/>
        <s v="Comum de Área"/>
        <s v="Comum entre Cursos"/>
        <s v="Específica"/>
        <s v="Estágio"/>
        <s v="Extensão"/>
        <s v="Institucional"/>
      </sharedItems>
    </cacheField>
    <cacheField name="Unsupported0" numFmtId="0" hierarchy="14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41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0" memberValueDatatype="130" unbalanced="0"/>
    <cacheHierarchy uniqueName="[TB_Enfermagem2].[PERÍODOS]" caption="PERÍODOS" attribute="1" defaultMemberUniqueName="[TB_Enfermagem2].[PERÍODOS].[All]" allUniqueName="[TB_Enfermagem2].[PERÍODOS].[All]" dimensionUniqueName="[TB_Enfermagem2]" displayFolder="" count="0" memberValueDatatype="130" unbalanced="0"/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2" memberValueDatatype="130" unbalanced="0">
      <fieldsUsage count="2">
        <fieldUsage x="-1"/>
        <fieldUsage x="1"/>
      </fieldsUsage>
    </cacheHierarchy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0" memberValueDatatype="130" unbalanced="0"/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20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ALUNOS POR TURMA OU GRUPOS]" caption="ALUNOS POR TURMA OU GRUPOS" attribute="1" defaultMemberUniqueName="[TB_Enfermagem2].[ALUNOS POR TURMA OU GRUPOS].[All]" allUniqueName="[TB_Enfermagem2].[ALUNOS POR TURMA OU GRUPOS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SÍNCRONO]" caption="SÍNCRONO" attribute="1" defaultMemberUniqueName="[TB_Enfermagem2].[SÍNCRONO].[All]" allUniqueName="[TB_Enfermagem2].[SÍNCRONO].[All]" dimensionUniqueName="[TB_Enfermagem2]" displayFolder="" count="0" memberValueDatatype="130" unbalanced="0"/>
    <cacheHierarchy uniqueName="[TB_Enfermagem2].[ASSÍNCRONO]" caption="ASSÍNCRONO" attribute="1" defaultMemberUniqueName="[TB_Enfermagem2].[ASSÍNCRONO].[All]" allUniqueName="[TB_Enfermagem2].[ASSÍNCRONO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2]" caption="PRESENCIAL2" attribute="1" defaultMemberUniqueName="[TB_Enfermagem2].[PRESENCIAL2].[All]" allUniqueName="[TB_Enfermagem2].[PRESENCIAL2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ONLINE]" caption="Soma de CH ONLINE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oma de CH TEÓRICA]" caption="Soma de CH TEÓRICA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oma de CH PRÁTICA]" caption="Soma de CH PRÁTICA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oma de CH ESTÁGIO]" caption="Soma de CH ESTÁGIO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oma de CH EXTENSÃO]" caption="Soma de CH EXTENSÃO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Unsupported0" caption="Áreas temáticas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9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rilha Carreira" uniqueName="[Trilha Carreira]" caption="Trilha Carreira"/>
  </dimensions>
  <measureGroups count="8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rilha Carreira" caption="Trilha Carreira"/>
  </measureGroups>
  <maps count="8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Cliente" refreshedDate="46041.738141203707" backgroundQuery="1" createdVersion="8" refreshedVersion="8" minRefreshableVersion="3" recordCount="0" supportSubquery="1" supportAdvancedDrill="1" xr:uid="{39993C28-971C-430A-A011-49E45F47174B}">
  <cacheSource type="external" connectionId="9"/>
  <cacheFields count="6">
    <cacheField name="[Measures].[Soma de CH TEÓRICA]" caption="Soma de CH TEÓRICA" numFmtId="0" hierarchy="136" level="32767"/>
    <cacheField name="[Measures].[Soma de CH PRÁTICA]" caption="Soma de CH PRÁTICA" numFmtId="0" hierarchy="137" level="32767"/>
    <cacheField name="[Measures].[Soma de CH ESTÁGIO]" caption="Soma de CH ESTÁGIO" numFmtId="0" hierarchy="138" level="32767"/>
    <cacheField name="[Measures].[Soma de CH EXTENSÃO]" caption="Soma de CH EXTENSÃO" numFmtId="0" hierarchy="139" level="32767"/>
    <cacheField name="[Measures].[Soma de CH ONLINE]" caption="Soma de CH ONLINE" numFmtId="0" hierarchy="135" level="32767"/>
    <cacheField name="[Measures].[Soma de CH TOTAL]" caption="Soma de CH TOTAL" numFmtId="0" hierarchy="134" level="32767"/>
  </cacheFields>
  <cacheHierarchies count="140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0" memberValueDatatype="130" unbalanced="0"/>
    <cacheHierarchy uniqueName="[TB_Enfermagem2].[PERÍODOS]" caption="PERÍODOS" attribute="1" defaultMemberUniqueName="[TB_Enfermagem2].[PERÍODOS].[All]" allUniqueName="[TB_Enfermagem2].[PERÍODOS].[All]" dimensionUniqueName="[TB_Enfermagem2]" displayFolder="" count="0" memberValueDatatype="130" unbalanced="0"/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0" memberValueDatatype="130" unbalanced="0"/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0" memberValueDatatype="130" unbalanced="0"/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20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ALUNOS POR TURMA OU GRUPOS]" caption="ALUNOS POR TURMA OU GRUPOS" attribute="1" defaultMemberUniqueName="[TB_Enfermagem2].[ALUNOS POR TURMA OU GRUPOS].[All]" allUniqueName="[TB_Enfermagem2].[ALUNOS POR TURMA OU GRUPOS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SÍNCRONO]" caption="SÍNCRONO" attribute="1" defaultMemberUniqueName="[TB_Enfermagem2].[SÍNCRONO].[All]" allUniqueName="[TB_Enfermagem2].[SÍNCRONO].[All]" dimensionUniqueName="[TB_Enfermagem2]" displayFolder="" count="0" memberValueDatatype="130" unbalanced="0"/>
    <cacheHierarchy uniqueName="[TB_Enfermagem2].[ASSÍNCRONO]" caption="ASSÍNCRONO" attribute="1" defaultMemberUniqueName="[TB_Enfermagem2].[ASSÍNCRONO].[All]" allUniqueName="[TB_Enfermagem2].[ASSÍNCRONO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2]" caption="PRESENCIAL2" attribute="1" defaultMemberUniqueName="[TB_Enfermagem2].[PRESENCIAL2].[All]" allUniqueName="[TB_Enfermagem2].[PRESENCIAL2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ONLINE]" caption="Soma de CH ONLINE" measure="1" displayFolder="" measureGroup="TB_Enfermagem2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oma de CH TEÓRICA]" caption="Soma de CH TEÓRICA" measure="1" displayFolder="" measureGroup="TB_Enfermagem2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oma de CH PRÁTICA]" caption="Soma de CH PRÁTICA" measure="1" displayFolder="" measureGroup="TB_Enfermagem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oma de CH ESTÁGIO]" caption="Soma de CH ESTÁGIO" measure="1" displayFolder="" measureGroup="TB_Enfermagem2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oma de CH EXTENSÃO]" caption="Soma de CH EXTENSÃO" measure="1" displayFolder="" measureGroup="TB_Enfermagem2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93"/>
        </ext>
      </extLst>
    </cacheHierarchy>
  </cacheHierarchies>
  <kpis count="0"/>
  <dimensions count="9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rilha Carreira" uniqueName="[Trilha Carreira]" caption="Trilha Carreira"/>
  </dimensions>
  <measureGroups count="8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rilha Carreira" caption="Trilha Carreira"/>
  </measureGroups>
  <maps count="8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Cliente" refreshedDate="46041.73814212963" backgroundQuery="1" createdVersion="8" refreshedVersion="8" minRefreshableVersion="3" recordCount="0" supportSubquery="1" supportAdvancedDrill="1" xr:uid="{274C5598-EE88-4C56-BB81-64C72F1DE837}">
  <cacheSource type="external" connectionId="9"/>
  <cacheFields count="2">
    <cacheField name="[TB_Enfermagem2].[CURSO].[CURSO]" caption="CURSO" numFmtId="0" hierarchy="83" level="1">
      <sharedItems count="1">
        <s v="PSICOLOGIA"/>
      </sharedItems>
    </cacheField>
    <cacheField name="[Measures].[Soma de CH TOTAL]" caption="Soma de CH TOTAL" numFmtId="0" hierarchy="134" level="32767"/>
  </cacheFields>
  <cacheHierarchies count="140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2" memberValueDatatype="130" unbalanced="0">
      <fieldsUsage count="2">
        <fieldUsage x="-1"/>
        <fieldUsage x="0"/>
      </fieldsUsage>
    </cacheHierarchy>
    <cacheHierarchy uniqueName="[TB_Enfermagem2].[PERÍODOS]" caption="PERÍODOS" attribute="1" defaultMemberUniqueName="[TB_Enfermagem2].[PERÍODOS].[All]" allUniqueName="[TB_Enfermagem2].[PERÍODOS].[All]" dimensionUniqueName="[TB_Enfermagem2]" displayFolder="" count="0" memberValueDatatype="130" unbalanced="0"/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0" memberValueDatatype="130" unbalanced="0"/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0" memberValueDatatype="130" unbalanced="0"/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20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ALUNOS POR TURMA OU GRUPOS]" caption="ALUNOS POR TURMA OU GRUPOS" attribute="1" defaultMemberUniqueName="[TB_Enfermagem2].[ALUNOS POR TURMA OU GRUPOS].[All]" allUniqueName="[TB_Enfermagem2].[ALUNOS POR TURMA OU GRUPOS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SÍNCRONO]" caption="SÍNCRONO" attribute="1" defaultMemberUniqueName="[TB_Enfermagem2].[SÍNCRONO].[All]" allUniqueName="[TB_Enfermagem2].[SÍNCRONO].[All]" dimensionUniqueName="[TB_Enfermagem2]" displayFolder="" count="0" memberValueDatatype="130" unbalanced="0"/>
    <cacheHierarchy uniqueName="[TB_Enfermagem2].[ASSÍNCRONO]" caption="ASSÍNCRONO" attribute="1" defaultMemberUniqueName="[TB_Enfermagem2].[ASSÍNCRONO].[All]" allUniqueName="[TB_Enfermagem2].[ASSÍNCRONO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2]" caption="PRESENCIAL2" attribute="1" defaultMemberUniqueName="[TB_Enfermagem2].[PRESENCIAL2].[All]" allUniqueName="[TB_Enfermagem2].[PRESENCIAL2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ONLINE]" caption="Soma de CH ONLINE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oma de CH TEÓRICA]" caption="Soma de CH TEÓRICA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oma de CH PRÁTICA]" caption="Soma de CH PRÁTICA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oma de CH ESTÁGIO]" caption="Soma de CH ESTÁGIO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oma de CH EXTENSÃO]" caption="Soma de CH EXTENSÃO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</cacheHierarchies>
  <kpis count="0"/>
  <dimensions count="9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rilha Carreira" uniqueName="[Trilha Carreira]" caption="Trilha Carreira"/>
  </dimensions>
  <measureGroups count="8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rilha Carreira" caption="Trilha Carreira"/>
  </measureGroups>
  <maps count="8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E7F0F3-4A02-44FD-8F85-69816EB3D9BB}" name="Tabela dinâmica1" cacheId="19" applyNumberFormats="0" applyBorderFormats="0" applyFontFormats="0" applyPatternFormats="0" applyAlignmentFormats="0" applyWidthHeightFormats="1" dataCaption="Valores" updatedVersion="8" minRefreshableVersion="3" subtotalHiddenItems="1" itemPrintTitles="1" createdVersion="8" indent="0" compact="0" compactData="0" multipleFieldFilters="0">
  <location ref="B4:C6" firstHeaderRow="1" firstDataRow="1" firstDataCol="1"/>
  <pivotFields count="2"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2">
    <i>
      <x/>
    </i>
    <i t="grand">
      <x/>
    </i>
  </rowItems>
  <colItems count="1">
    <i/>
  </colItems>
  <dataFields count="1">
    <dataField name="CH TOTAL" fld="1" baseField="0" baseItem="0"/>
  </dataFields>
  <formats count="10">
    <format dxfId="75">
      <pivotArea type="all" dataOnly="0" outline="0" fieldPosition="0"/>
    </format>
    <format dxfId="74">
      <pivotArea outline="0" collapsedLevelsAreSubtotals="1" fieldPosition="0"/>
    </format>
    <format dxfId="73">
      <pivotArea field="0" type="button" dataOnly="0" labelOnly="1" outline="0" axis="axisRow" fieldPosition="0"/>
    </format>
    <format dxfId="72">
      <pivotArea dataOnly="0" labelOnly="1" outline="0" fieldPosition="0">
        <references count="1">
          <reference field="0" count="0"/>
        </references>
      </pivotArea>
    </format>
    <format dxfId="71">
      <pivotArea dataOnly="0" labelOnly="1" grandRow="1" outline="0" fieldPosition="0"/>
    </format>
    <format dxfId="70">
      <pivotArea dataOnly="0" labelOnly="1" outline="0" axis="axisValues" fieldPosition="0"/>
    </format>
    <format dxfId="69">
      <pivotArea field="0" type="button" dataOnly="0" labelOnly="1" outline="0" axis="axisRow" fieldPosition="0"/>
    </format>
    <format dxfId="68">
      <pivotArea dataOnly="0" labelOnly="1" outline="0" axis="axisValues" fieldPosition="0"/>
    </format>
    <format dxfId="67">
      <pivotArea field="0" type="button" dataOnly="0" labelOnly="1" outline="0" axis="axisRow" fieldPosition="0"/>
    </format>
    <format dxfId="66">
      <pivotArea dataOnly="0" labelOnly="1" outline="0" axis="axisValues" fieldPosition="0"/>
    </format>
  </formats>
  <pivotHierarchies count="14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CH TOTAL"/>
    <pivotHierarchy dragToData="1"/>
    <pivotHierarchy dragToData="1"/>
    <pivotHierarchy dragToData="1"/>
    <pivotHierarchy dragToData="1"/>
    <pivotHierarchy dragToData="1"/>
  </pivotHierarchies>
  <pivotTableStyleInfo name="PivotStyleLight1" showRowHeaders="1" showColHeaders="1" showRowStripes="0" showColStripes="0" showLastColumn="1"/>
  <rowHierarchiesUsage count="1">
    <rowHierarchyUsage hierarchyUsage="83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">
        <x15:activeTabTopLevelEntity name="[TB_Enfermagem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0D1996-B288-4D9A-BF5F-9C6BBABCBFC7}" name="Tabela dinâmica6" cacheId="16" dataOnRows="1" applyNumberFormats="0" applyBorderFormats="0" applyFontFormats="0" applyPatternFormats="0" applyAlignmentFormats="0" applyWidthHeightFormats="1" dataCaption="Valores" updatedVersion="8" minRefreshableVersion="3" subtotalHiddenItems="1" rowGrandTotals="0" colGrandTotals="0" itemPrintTitles="1" createdVersion="8" indent="0" compact="0" compactData="0" multipleFieldFilters="0">
  <location ref="Z4:AA10" firstHeaderRow="1" firstDataRow="1" firstDataCol="1"/>
  <pivotFields count="6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-2"/>
  </rowFields>
  <rowItems count="6">
    <i>
      <x/>
    </i>
    <i i="1">
      <x v="1"/>
    </i>
    <i i="2">
      <x v="2"/>
    </i>
    <i i="3">
      <x v="3"/>
    </i>
    <i i="4">
      <x v="4"/>
    </i>
    <i i="5">
      <x v="5"/>
    </i>
  </rowItems>
  <colItems count="1">
    <i/>
  </colItems>
  <dataFields count="6">
    <dataField name="CH TEÓRICA" fld="0" baseField="0" baseItem="0"/>
    <dataField name="CH PRÁTICA" fld="1" baseField="0" baseItem="0"/>
    <dataField name="CH ESTÁGIO" fld="2" baseField="0" baseItem="0"/>
    <dataField name="CH EXTENSÃO" fld="3" baseField="0" baseItem="0"/>
    <dataField name="CH ONLINE" fld="4" baseField="0" baseItem="0"/>
    <dataField name="CH TOTAL" fld="5" baseField="0" baseItem="0"/>
  </dataFields>
  <formats count="16">
    <format dxfId="91">
      <pivotArea type="all" dataOnly="0" outline="0" fieldPosition="0"/>
    </format>
    <format dxfId="90">
      <pivotArea outline="0" collapsedLevelsAreSubtotals="1" fieldPosition="0"/>
    </format>
    <format dxfId="89">
      <pivotArea dataOnly="0" labelOnly="1" grandRow="1" outline="0" fieldPosition="0"/>
    </format>
    <format dxfId="88">
      <pivotArea dataOnly="0" labelOnly="1" outline="0" axis="axisValues" fieldPosition="0"/>
    </format>
    <format dxfId="87">
      <pivotArea dataOnly="0" labelOnly="1" outline="0" axis="axisValues" fieldPosition="0"/>
    </format>
    <format dxfId="86">
      <pivotArea dataOnly="0" labelOnly="1" outline="0" axis="axisValues" fieldPosition="0"/>
    </format>
    <format dxfId="85">
      <pivotArea dataOnly="0" labelOnly="1" outline="0" axis="axisValues" fieldPosition="0"/>
    </format>
    <format dxfId="84">
      <pivotArea dataOnly="0" labelOnly="1" outline="0" axis="axisValues" fieldPosition="0"/>
    </format>
    <format dxfId="83">
      <pivotArea field="-2" type="button" dataOnly="0" labelOnly="1" outline="0" axis="axisRow" fieldPosition="0"/>
    </format>
    <format dxfId="82">
      <pivotArea dataOnly="0" labelOnly="1" grandCol="1" outline="0" axis="axisCol" fieldPosition="0"/>
    </format>
    <format dxfId="81">
      <pivotArea field="-2" type="button" dataOnly="0" labelOnly="1" outline="0" axis="axisRow" fieldPosition="0"/>
    </format>
    <format dxfId="80">
      <pivotArea dataOnly="0" labelOnly="1" grandCol="1" outline="0" axis="axisCol" fieldPosition="0"/>
    </format>
    <format dxfId="79">
      <pivotArea outline="0" fieldPosition="0">
        <references count="1">
          <reference field="4294967294" count="1" selected="0">
            <x v="5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7">
      <pivotArea outline="0" fieldPosition="0">
        <references count="1">
          <reference field="4294967294" count="1" selected="0">
            <x v="5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5"/>
          </reference>
        </references>
      </pivotArea>
    </format>
  </formats>
  <pivotHierarchies count="14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CH TOTAL"/>
    <pivotHierarchy dragToData="1" caption="CH ONLINE"/>
    <pivotHierarchy dragToData="1" caption="CH TEÓRICA"/>
    <pivotHierarchy dragToData="1" caption="CH PRÁTICA"/>
    <pivotHierarchy dragToData="1" caption="CH ESTÁGIO"/>
    <pivotHierarchy dragToData="1" caption="CH EXTENSÃO"/>
  </pivotHierarchies>
  <pivotTableStyleInfo name="PivotStyleLight1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">
        <x15:activeTabTopLevelEntity name="[TB_Enfermagem2]"/>
        <x15:activeTabTopLevelEntity name="TB_Enfernagem1" type="1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EE708-AB5E-4DB7-AAEF-332980D421BA}" name="Tabela dinâmica5" cacheId="13" applyNumberFormats="0" applyBorderFormats="0" applyFontFormats="0" applyPatternFormats="0" applyAlignmentFormats="0" applyWidthHeightFormats="1" dataCaption="Valores" updatedVersion="8" minRefreshableVersion="3" subtotalHiddenItems="1" itemPrintTitles="1" createdVersion="8" indent="0" compact="0" compactData="0" multipleFieldFilters="0">
  <location ref="S4:U12" firstHeaderRow="0" firstDataRow="1" firstDataCol="1"/>
  <pivotFields count="3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CH TOTAL" fld="0" baseField="0" baseItem="0"/>
    <dataField name="%" fld="2" baseField="1" baseItem="0">
      <extLst>
        <ext xmlns:x14="http://schemas.microsoft.com/office/spreadsheetml/2009/9/main" uri="{E15A36E0-9728-4e99-A89B-3F7291B0FE68}">
          <x14:dataField sourceField="0" uniqueName="[__Xl2].[Measures].[Soma de CH TOTAL]"/>
        </ext>
      </extLst>
    </dataField>
  </dataFields>
  <formats count="14">
    <format dxfId="105">
      <pivotArea type="all" dataOnly="0" outline="0" fieldPosition="0"/>
    </format>
    <format dxfId="104">
      <pivotArea outline="0" collapsedLevelsAreSubtotals="1" fieldPosition="0"/>
    </format>
    <format dxfId="103">
      <pivotArea dataOnly="0" labelOnly="1" grandRow="1" outline="0" fieldPosition="0"/>
    </format>
    <format dxfId="102">
      <pivotArea dataOnly="0" labelOnly="1" outline="0" axis="axisValues" fieldPosition="0"/>
    </format>
    <format dxfId="101">
      <pivotArea dataOnly="0" labelOnly="1" outline="0" axis="axisValues" fieldPosition="0"/>
    </format>
    <format dxfId="100">
      <pivotArea dataOnly="0" labelOnly="1" outline="0" axis="axisValues" fieldPosition="0"/>
    </format>
    <format dxfId="99">
      <pivotArea field="1" type="button" dataOnly="0" labelOnly="1" outline="0" axis="axisRow" fieldPosition="0"/>
    </format>
    <format dxfId="98">
      <pivotArea dataOnly="0" labelOnly="1" outline="0" axis="axisValues" fieldPosition="0"/>
    </format>
    <format dxfId="97">
      <pivotArea field="1" type="button" dataOnly="0" labelOnly="1" outline="0" axis="axisRow" fieldPosition="0"/>
    </format>
    <format dxfId="96">
      <pivotArea dataOnly="0" labelOnly="1" outline="0" axis="axisValues" fieldPosition="0"/>
    </format>
    <format dxfId="95">
      <pivotArea field="1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1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4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%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" showRowHeaders="1" showColHeaders="1" showRowStripes="0" showColStripes="0" showLastColumn="1"/>
  <rowHierarchiesUsage count="1">
    <rowHierarchyUsage hierarchyUsage="8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">
        <x15:activeTabTopLevelEntity name="[TB_Enfermagem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1C78E9-4504-401A-8B55-3D0607C150FC}" name="Tabela dinâmica3" cacheId="10" applyNumberFormats="0" applyBorderFormats="0" applyFontFormats="0" applyPatternFormats="0" applyAlignmentFormats="0" applyWidthHeightFormats="1" dataCaption="Valores" updatedVersion="8" minRefreshableVersion="3" subtotalHiddenItems="1" itemPrintTitles="1" createdVersion="8" indent="0" compact="0" compactData="0" multipleFieldFilters="0">
  <location ref="G4:I16" firstHeaderRow="0" firstDataRow="1" firstDataCol="1"/>
  <pivotFields count="3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CH TOTAL" fld="0" baseField="0" baseItem="0"/>
    <dataField name="%" fld="2" showDataAs="percentOfTotal" baseField="1" baseItem="0" numFmtId="10">
      <extLst>
        <ext xmlns:x14="http://schemas.microsoft.com/office/spreadsheetml/2009/9/main" uri="{E15A36E0-9728-4e99-A89B-3F7291B0FE68}">
          <x14:dataField sourceField="0" uniqueName="[__Xl2].[Measures].[Soma de CH TOTAL]"/>
        </ext>
      </extLst>
    </dataField>
  </dataFields>
  <formats count="13">
    <format dxfId="118">
      <pivotArea type="all" dataOnly="0" outline="0" fieldPosition="0"/>
    </format>
    <format dxfId="117">
      <pivotArea outline="0" collapsedLevelsAreSubtotals="1" fieldPosition="0"/>
    </format>
    <format dxfId="116">
      <pivotArea dataOnly="0" labelOnly="1" grandRow="1" outline="0" fieldPosition="0"/>
    </format>
    <format dxfId="115">
      <pivotArea dataOnly="0" labelOnly="1" outline="0" axis="axisValues" fieldPosition="0"/>
    </format>
    <format dxfId="114">
      <pivotArea dataOnly="0" labelOnly="1" outline="0" axis="axisValues" fieldPosition="0"/>
    </format>
    <format dxfId="113">
      <pivotArea dataOnly="0" labelOnly="1" outline="0" axis="axisValues" fieldPosition="0"/>
    </format>
    <format dxfId="112">
      <pivotArea field="1" type="button" dataOnly="0" labelOnly="1" outline="0" axis="axisRow" fieldPosition="0"/>
    </format>
    <format dxfId="111">
      <pivotArea dataOnly="0" labelOnly="1" outline="0" axis="axisValues" fieldPosition="0"/>
    </format>
    <format dxfId="110">
      <pivotArea field="1" type="button" dataOnly="0" labelOnly="1" outline="0" axis="axisRow" fieldPosition="0"/>
    </format>
    <format dxfId="109">
      <pivotArea dataOnly="0" labelOnly="1" outline="0" axis="axisValues" fieldPosition="0"/>
    </format>
    <format dxfId="108">
      <pivotArea outline="0" fieldPosition="0">
        <references count="1">
          <reference field="4294967294" count="1">
            <x v="1"/>
          </reference>
        </references>
      </pivotArea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4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CH TOTAL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" showRowHeaders="1" showColHeaders="1" showRowStripes="0" showColStripes="0" showLastColumn="1"/>
  <rowHierarchiesUsage count="1">
    <rowHierarchyUsage hierarchyUsage="8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">
        <x15:activeTabTopLevelEntity name="[TB_Enfermagem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1DFF65-B1E4-491B-A699-A023A1BCA7C9}" name="Tabela dinâmica2" cacheId="7" applyNumberFormats="0" applyBorderFormats="0" applyFontFormats="0" applyPatternFormats="0" applyAlignmentFormats="0" applyWidthHeightFormats="1" dataCaption="Valores" updatedVersion="8" minRefreshableVersion="3" subtotalHiddenItems="1" itemPrintTitles="1" createdVersion="8" indent="0" compact="0" compactData="0" multipleFieldFilters="0">
  <location ref="M4:O12" firstHeaderRow="0" firstDataRow="1" firstDataCol="1"/>
  <pivotFields count="3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CH TOTAL" fld="0" baseField="0" baseItem="0"/>
    <dataField name="%" fld="2" showDataAs="percentOfTotal" baseField="1" baseItem="6" numFmtId="10">
      <extLst>
        <ext xmlns:x14="http://schemas.microsoft.com/office/spreadsheetml/2009/9/main" uri="{E15A36E0-9728-4e99-A89B-3F7291B0FE68}">
          <x14:dataField sourceField="0" uniqueName="[__Xl2].[Measures].[Soma de CH TOTAL]"/>
        </ext>
      </extLst>
    </dataField>
  </dataFields>
  <formats count="13">
    <format dxfId="131">
      <pivotArea type="all" dataOnly="0" outline="0" fieldPosition="0"/>
    </format>
    <format dxfId="130">
      <pivotArea outline="0" collapsedLevelsAreSubtotals="1" fieldPosition="0"/>
    </format>
    <format dxfId="129">
      <pivotArea dataOnly="0" labelOnly="1" grandRow="1" outline="0" fieldPosition="0"/>
    </format>
    <format dxfId="128">
      <pivotArea dataOnly="0" labelOnly="1" outline="0" axis="axisValues" fieldPosition="0"/>
    </format>
    <format dxfId="127">
      <pivotArea dataOnly="0" labelOnly="1" outline="0" axis="axisValues" fieldPosition="0"/>
    </format>
    <format dxfId="126">
      <pivotArea dataOnly="0" labelOnly="1" outline="0" axis="axisValues" fieldPosition="0"/>
    </format>
    <format dxfId="125">
      <pivotArea field="1" type="button" dataOnly="0" labelOnly="1" outline="0" axis="axisRow" fieldPosition="0"/>
    </format>
    <format dxfId="124">
      <pivotArea field="1" type="button" dataOnly="0" labelOnly="1" outline="0" axis="axisRow" fieldPosition="0"/>
    </format>
    <format dxfId="123">
      <pivotArea outline="0" fieldPosition="0">
        <references count="1">
          <reference field="4294967294" count="1">
            <x v="1"/>
          </reference>
        </references>
      </pivotArea>
    </format>
    <format dxfId="122">
      <pivotArea field="1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0">
      <pivotArea field="1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4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CH TOTAL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" showRowHeaders="1" showColHeaders="1" showRowStripes="0" showColStripes="0" showLastColumn="1"/>
  <rowHierarchiesUsage count="1">
    <rowHierarchyUsage hierarchyUsage="9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">
        <x15:activeTabTopLevelEntity name="[TB_Enfermagem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7" backgroundRefresh="0" connectionId="8" xr16:uid="{EC1B13D6-BB5A-4C64-A7FF-5AA767DFC6B8}" autoFormatId="16" applyNumberFormats="0" applyBorderFormats="0" applyFontFormats="0" applyPatternFormats="0" applyAlignmentFormats="0" applyWidthHeightFormats="0">
  <queryTableRefresh nextId="35">
    <queryTableFields count="24">
      <queryTableField id="1" name="Áreas temáticas" tableColumnId="1"/>
      <queryTableField id="2" name="Conteúdos" tableColumnId="2"/>
      <queryTableField id="3" name="Disciplina proposta" tableColumnId="3"/>
      <queryTableField id="4" name="Período" tableColumnId="4"/>
      <queryTableField id="5" name="CH TOTAL" tableColumnId="5"/>
      <queryTableField id="6" name="TIPO COMPONENTE" tableColumnId="6"/>
      <queryTableField id="7" name="CH TEÓRICA" tableColumnId="7"/>
      <queryTableField id="8" name="CH PRÁTICA" tableColumnId="8"/>
      <queryTableField id="9" name="CH ESTÁGIO" tableColumnId="9"/>
      <queryTableField id="10" name="CH EXTENSÃO" tableColumnId="10"/>
      <queryTableField id="11" name="CH ONLINE" tableColumnId="11"/>
      <queryTableField id="12" name="COMUM?" tableColumnId="12"/>
      <queryTableField id="13" name="TIPIFICAÇÃO" tableColumnId="13"/>
      <queryTableField id="14" name="OBSERVAÇÕES" tableColumnId="14"/>
      <queryTableField id="15" name="Domínio segundo o CREFITO" tableColumnId="15"/>
      <queryTableField id="16" name="Conteúdos do ENADE" tableColumnId="16"/>
      <queryTableField id="17" name="Tipo" tableColumnId="17"/>
      <queryTableField id="18" name="Máx. teórica" tableColumnId="18"/>
      <queryTableField id="19" name="Alunos/Grupo" tableColumnId="19"/>
      <queryTableField id="27" name="Disciplina 1" tableColumnId="27"/>
      <queryTableField id="28" name="Disciplina 2" tableColumnId="28"/>
      <queryTableField id="29" name="Disciplina 3" tableColumnId="29"/>
      <queryTableField id="30" name="Disciplina 4" tableColumnId="30"/>
      <queryTableField id="26" name="Eixo" tableColumnId="26"/>
    </queryTableFields>
  </queryTableRefresh>
  <extLst>
    <ext xmlns:x15="http://schemas.microsoft.com/office/spreadsheetml/2010/11/main" uri="{883FBD77-0823-4a55-B5E3-86C4891E6966}">
      <x15:queryTable sourceDataName="Consulta - Psicologia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B6F65D3-1068-4F49-B6AD-4E116EC04C09}" name="Psicologia" displayName="Psicologia_1" ref="A1:X140" tableType="queryTable" totalsRowShown="0">
  <autoFilter ref="A1:X140" xr:uid="{6B6F65D3-1068-4F49-B6AD-4E116EC04C09}"/>
  <sortState xmlns:xlrd2="http://schemas.microsoft.com/office/spreadsheetml/2017/richdata2" ref="A2:X140">
    <sortCondition ref="D1:D140"/>
  </sortState>
  <tableColumns count="24">
    <tableColumn id="1" xr3:uid="{E3419E94-9B1E-4059-9311-2D603EF76279}" uniqueName="1" name="Áreas temáticas" queryTableFieldId="1" dataDxfId="207"/>
    <tableColumn id="2" xr3:uid="{A93B4743-27DF-4854-8F24-7FC4D82E9865}" uniqueName="2" name="Conteúdos" queryTableFieldId="2" dataDxfId="206"/>
    <tableColumn id="3" xr3:uid="{84E475EF-8878-4F80-9112-7201269A8BDF}" uniqueName="3" name="Disciplina proposta" queryTableFieldId="3" dataDxfId="205"/>
    <tableColumn id="4" xr3:uid="{3F92EAB4-F829-462A-A5DB-90A5B453F005}" uniqueName="4" name="Período" queryTableFieldId="4"/>
    <tableColumn id="5" xr3:uid="{94228D8A-8823-414D-A3E9-0EB811833D98}" uniqueName="5" name="CH TOTAL" queryTableFieldId="5"/>
    <tableColumn id="6" xr3:uid="{D9415006-ED73-4DE6-A139-F91956AEBED4}" uniqueName="6" name="TIPO COMPONENTE" queryTableFieldId="6"/>
    <tableColumn id="7" xr3:uid="{0CB4C567-14BE-48AB-A338-E7286CB2F54A}" uniqueName="7" name="CH TEÓRICA" queryTableFieldId="7"/>
    <tableColumn id="8" xr3:uid="{6AE515A5-510D-4B66-9AC7-8E948CDFA204}" uniqueName="8" name="CH PRÁTICA" queryTableFieldId="8"/>
    <tableColumn id="9" xr3:uid="{38716EFB-DB0B-442F-997E-DF77CB293698}" uniqueName="9" name="CH ESTÁGIO" queryTableFieldId="9"/>
    <tableColumn id="10" xr3:uid="{29A23A9E-3765-4ECA-B285-EE9E51F7F792}" uniqueName="10" name="CH EXTENSÃO" queryTableFieldId="10"/>
    <tableColumn id="11" xr3:uid="{1AE26A4F-2BC1-4A3E-B15A-4FA253640864}" uniqueName="11" name="CH ONLINE" queryTableFieldId="11"/>
    <tableColumn id="12" xr3:uid="{7B59E6D5-D901-4CFA-A3F3-C44596CC2BE4}" uniqueName="12" name="COMUM?" queryTableFieldId="12"/>
    <tableColumn id="13" xr3:uid="{2EC053D2-851B-49CC-AF77-4148F16893E6}" uniqueName="13" name="TIPIFICAÇÃO" queryTableFieldId="13"/>
    <tableColumn id="14" xr3:uid="{A8A83328-FA5E-43CB-8BAC-C64F15E2AED1}" uniqueName="14" name="OBSERVAÇÕES" queryTableFieldId="14" dataDxfId="204"/>
    <tableColumn id="15" xr3:uid="{01EC6FFE-C213-4B73-8484-62693D6CE352}" uniqueName="15" name="Domínio segundo o CREFITO" queryTableFieldId="15"/>
    <tableColumn id="16" xr3:uid="{061075B7-854B-4E0A-8CE2-E59DDA26A6DB}" uniqueName="16" name="Conteúdos do ENADE" queryTableFieldId="16" dataDxfId="203"/>
    <tableColumn id="17" xr3:uid="{546C13B5-E283-4652-BFE7-1B11D836E306}" uniqueName="17" name="Tipo" queryTableFieldId="17" dataDxfId="202"/>
    <tableColumn id="18" xr3:uid="{14B7BE33-0776-43D0-B01E-29F9F2ABE7D6}" uniqueName="18" name="Máx. teórica" queryTableFieldId="18"/>
    <tableColumn id="19" xr3:uid="{5B466021-5090-45E0-9BCF-A8F0750319C8}" uniqueName="19" name="Alunos/Grupo" queryTableFieldId="19"/>
    <tableColumn id="27" xr3:uid="{B71311C4-558B-40AC-80BE-6E1360512258}" uniqueName="27" name="Disciplina 1" queryTableFieldId="27" dataDxfId="201"/>
    <tableColumn id="28" xr3:uid="{3CB517A7-46AF-4668-B638-F94A5DDD2E23}" uniqueName="28" name="Disciplina 2" queryTableFieldId="28" dataDxfId="200"/>
    <tableColumn id="29" xr3:uid="{6E1A320D-D2B8-429F-A53F-220B0DC6E290}" uniqueName="29" name="Disciplina 3" queryTableFieldId="29" dataDxfId="199"/>
    <tableColumn id="30" xr3:uid="{F399A53E-8D48-4B6C-B39F-70596D249C15}" uniqueName="30" name="Disciplina 4" queryTableFieldId="30" dataDxfId="198"/>
    <tableColumn id="26" xr3:uid="{93AC1192-1AB4-415D-87FF-E808F4018057}" uniqueName="26" name="Eixo" queryTableFieldId="26" dataDxfId="197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2D93CF8-A92A-43FB-B5E5-D2C51F5D8FB5}" name="TB_Psicologia1" displayName="TB_Psicologia1" ref="B8:AB82" totalsRowShown="0" headerRowDxfId="196" headerRowBorderDxfId="195" tableBorderDxfId="194" totalsRowBorderDxfId="193">
  <autoFilter ref="B8:AB82" xr:uid="{37744430-4BF4-42BB-8534-264134029CCC}"/>
  <tableColumns count="27">
    <tableColumn id="14" xr3:uid="{FD418400-381F-4EA4-A4CF-44B0F3231FAC}" name="CURSO" dataDxfId="192">
      <calculatedColumnFormula>$J$2</calculatedColumnFormula>
    </tableColumn>
    <tableColumn id="1" xr3:uid="{4948B1AC-A738-4EF9-A941-E3FDFD978C56}" name="PERÍODOS" dataDxfId="191"/>
    <tableColumn id="3" xr3:uid="{7A38AE33-8F0A-496B-9FD0-9D9535CC1959}" name="ORDEM" dataDxfId="190"/>
    <tableColumn id="4" xr3:uid="{DC1BEAB0-35B4-4A2C-832D-AD6880139B00}" name="NOME DISCIPLINA" dataDxfId="189"/>
    <tableColumn id="28" xr3:uid="{F80E0A8E-FE5A-4960-BA41-20660172C66F}" name="REDUZIDO" dataDxfId="188"/>
    <tableColumn id="5" xr3:uid="{CE42359A-BB6B-4778-9F44-4FE4E0C330DE}" name="CH TOTAL" dataDxfId="187"/>
    <tableColumn id="6" xr3:uid="{C1FD54B8-C468-47BE-8238-C11C4944AD88}" name="TIPO COMPONENTE" dataDxfId="186"/>
    <tableColumn id="7" xr3:uid="{6740C073-48A6-42FE-B5DC-F493F5271C3E}" name="CH TEÓRICA" dataDxfId="185"/>
    <tableColumn id="8" xr3:uid="{F81EECB8-0CBF-4512-A257-D4C2A13F0CC6}" name="CH PRÁTICA" dataDxfId="184"/>
    <tableColumn id="12" xr3:uid="{CEA31A4F-18E4-40C9-82F8-9A17527ADD06}" name="CH ESTÁGIO" dataDxfId="183"/>
    <tableColumn id="13" xr3:uid="{50F62324-24DD-45CA-8404-AFC02CC64973}" name="CH EXTENSÃO" dataDxfId="182"/>
    <tableColumn id="9" xr3:uid="{CDDF8D4A-D2A8-4E4B-A3D3-D6FED68A43EA}" name="CH ONLINE" dataDxfId="181"/>
    <tableColumn id="10" xr3:uid="{17C4C7EE-94BE-4A4D-96BE-A63F0711B535}" name="TIPIFICAÇÃO" dataDxfId="180"/>
    <tableColumn id="11" xr3:uid="{C85AF8C5-E727-4796-9022-FA6F95C98B7A}" name="CRÉDITOS" dataDxfId="179">
      <calculatedColumnFormula>TB_Psicologia1[[#This Row],[CH TOTAL]]/Cursos!$E$3</calculatedColumnFormula>
    </tableColumn>
    <tableColumn id="18" xr3:uid="{35841E54-DCDF-49C6-AD25-7C895CE53733}" name="DIAS PRESENCIAL" dataDxfId="178">
      <calculatedColumnFormula array="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calculatedColumnFormula>
    </tableColumn>
    <tableColumn id="2" xr3:uid="{68822B56-E5DD-4211-81AC-5CAB3FA525ED}" name="TIPO" dataDxfId="177"/>
    <tableColumn id="19" xr3:uid="{24E78ABE-9D19-4725-BAAC-326E685FF365}" name="TIPO DE OFERTA" dataDxfId="176"/>
    <tableColumn id="16" xr3:uid="{FCF0B758-29ED-4713-9FA1-A4E6384BF6A2}" name="CRÉDITOS PAGO PROFESSOR" dataDxfId="175">
      <calculatedColumnFormula array="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calculatedColumnFormula>
    </tableColumn>
    <tableColumn id="26" xr3:uid="{9B5F4EFD-02E1-4F9C-8BCD-B0B2B90EFB7A}" name="CRÉDITOS PAGOS ON.S" dataDxfId="174">
      <calculatedColumnFormula>IF(TB_Psicologia1[[#This Row],[TIPIFICAÇÃO]]="ON.S",ROUNDUP(TB_Psicologia1[[#This Row],[CH TEÓRICA]]/Cursos!$E$3,0),0)</calculatedColumnFormula>
    </tableColumn>
    <tableColumn id="25" xr3:uid="{211DFD91-7D67-4C1D-8A37-6A08E35B643B}" name="CRÉDITOS PAGO TUTOR" dataDxfId="173">
      <calculatedColumnFormula array="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calculatedColumnFormula>
    </tableColumn>
    <tableColumn id="17" xr3:uid="{7C66C5BC-6BD0-43BE-8A09-DDEB285EBB19}" name="CRÉDITOS OFF" dataDxfId="172">
      <calculatedColumnFormula array="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calculatedColumnFormula>
    </tableColumn>
    <tableColumn id="15" xr3:uid="{11E96278-3077-482C-885C-2DD8FBF8497A}" name="HABILITAÇÃO" dataDxfId="171"/>
    <tableColumn id="20" xr3:uid="{40E73452-2B3F-4D65-8E7E-2183142CE6AF}" name="PRESENCIAL" dataDxfId="170"/>
    <tableColumn id="21" xr3:uid="{A9EF0060-9D2C-4695-93EA-B14E57BFB5EF}" name="DIAS DE PRESENCIAL MOD.: PRESENCIAL" dataDxfId="169"/>
    <tableColumn id="22" xr3:uid="{A61D5405-63F7-4E6C-ABBD-A5C1FEE87BA7}" name="SEMI" dataDxfId="168"/>
    <tableColumn id="23" xr3:uid="{D71C6DD1-49F4-4865-9139-5A7DC5738990}" name="DIAS DE PRESENCIAL MOD.: SEMI" dataDxfId="167"/>
    <tableColumn id="24" xr3:uid="{199C8B21-0478-4E7A-B2A4-EE759804A1EF}" name="100%" dataDxfId="16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3A1932C-F57F-4323-8B06-FDF804A10DF5}" name="TB_Psicologia2" displayName="TB_Psicologia2" ref="B8:AE72" totalsRowShown="0" headerRowDxfId="165" headerRowBorderDxfId="164" tableBorderDxfId="163" totalsRowBorderDxfId="162">
  <autoFilter ref="B8:AE72" xr:uid="{37744430-4BF4-42BB-8534-264134029CCC}"/>
  <tableColumns count="30">
    <tableColumn id="14" xr3:uid="{991922AB-AA77-4A99-A7EA-E377C3E02F89}" name="CURSO" dataDxfId="161">
      <calculatedColumnFormula>$J$2</calculatedColumnFormula>
    </tableColumn>
    <tableColumn id="1" xr3:uid="{9E02EE9C-9C72-410F-84A0-506E243DA85C}" name="PERÍODOS" dataDxfId="160"/>
    <tableColumn id="3" xr3:uid="{6CFC8C9A-38A8-45DC-8477-9C65B6C0407C}" name="ORDEM" dataDxfId="159"/>
    <tableColumn id="4" xr3:uid="{7E1AB5F3-8403-4F70-AEC7-DFCFD6E5F271}" name="NOME DISCIPLINA" dataDxfId="158"/>
    <tableColumn id="28" xr3:uid="{0042575C-540C-4866-8EC6-6963748A9147}" name="REDUZIDO" dataDxfId="157"/>
    <tableColumn id="5" xr3:uid="{36ADF85C-D715-41FE-9685-F28E1A93F1DF}" name="CH TOTAL" dataDxfId="156"/>
    <tableColumn id="6" xr3:uid="{1723DDF9-A29A-4177-A485-1803349DA191}" name="TIPO COMPONENTE" dataDxfId="155"/>
    <tableColumn id="7" xr3:uid="{0455499F-DD43-4E67-B430-16F9712F22BD}" name="CH TEÓRICA" dataDxfId="154"/>
    <tableColumn id="8" xr3:uid="{236B3813-E6CD-41BE-8D4A-4E95FD5F3483}" name="CH PRÁTICA" dataDxfId="153"/>
    <tableColumn id="12" xr3:uid="{14D3588E-EF3E-4EF5-B31D-E7A10FC28403}" name="CH ESTÁGIO" dataDxfId="152"/>
    <tableColumn id="13" xr3:uid="{BDE87A9A-91B4-4843-AEA7-F91489CCA180}" name="CH EXTENSÃO" dataDxfId="151"/>
    <tableColumn id="9" xr3:uid="{8BDE0388-6A3D-4110-B798-EC36F8A2A419}" name="CH ONLINE" dataDxfId="150"/>
    <tableColumn id="10" xr3:uid="{6F0FDA90-CCF6-4D8F-9D9D-E53117DBBE94}" name="TIPIFICAÇÃO" dataDxfId="149"/>
    <tableColumn id="11" xr3:uid="{B6C84E6E-6D74-4908-916B-74F8690D68E8}" name="CRÉDITOS" dataDxfId="148">
      <calculatedColumnFormula>TB_Psicologia2[[#This Row],[CH TOTAL]]/Cursos!$E$3</calculatedColumnFormula>
    </tableColumn>
    <tableColumn id="18" xr3:uid="{709E7735-B8FC-4CBB-87C6-8997A9AC64E9}" name="DIAS PRESENCIAL" dataDxfId="147">
      <calculatedColumnFormula array="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calculatedColumnFormula>
    </tableColumn>
    <tableColumn id="2" xr3:uid="{6A72418D-F7BE-4CAA-8B42-319582439114}" name="ALUNOS POR TURMA OU GRUPOS" dataDxfId="146"/>
    <tableColumn id="19" xr3:uid="{A928EFC2-C3EC-4882-B780-88789AF517DB}" name="TIPO DE OFERTA" dataDxfId="145"/>
    <tableColumn id="27" xr3:uid="{79128F61-7D39-4A9A-A874-5DD7A8AC49F8}" name="PRESENCIAL" dataDxfId="144"/>
    <tableColumn id="29" xr3:uid="{56F2B6D6-39CD-4304-9DED-DCEFCC3D2548}" name="SÍNCRONO" dataDxfId="143"/>
    <tableColumn id="30" xr3:uid="{C42A6CF1-D584-4BA2-979D-6484BDE192E7}" name="ASSÍNCRONO" dataDxfId="142"/>
    <tableColumn id="16" xr3:uid="{56D1778A-31B5-4834-A6CC-2EA75DA604CD}" name="CRÉDITOS PAGO PROFESSOR" dataDxfId="141">
      <calculatedColumnFormula array="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calculatedColumnFormula>
    </tableColumn>
    <tableColumn id="26" xr3:uid="{55178771-6D7A-486E-BD76-5EE54B28A529}" name="CRÉDITOS PAGOS ON.S" dataDxfId="140">
      <calculatedColumnFormula>IF(TB_Psicologia2[[#This Row],[TIPIFICAÇÃO]]="ON.S",ROUNDUP(TB_Psicologia2[[#This Row],[CH TEÓRICA]]/Cursos!$E$3,0),0)</calculatedColumnFormula>
    </tableColumn>
    <tableColumn id="25" xr3:uid="{C08F8A54-C179-4539-A004-462252D8599C}" name="CRÉDITOS PAGO TUTOR" dataDxfId="139">
      <calculatedColumnFormula array="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calculatedColumnFormula>
    </tableColumn>
    <tableColumn id="17" xr3:uid="{5337EB56-3D29-4B24-A469-1E497342B3F7}" name="CRÉDITOS OFF" dataDxfId="138">
      <calculatedColumnFormula array="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calculatedColumnFormula>
    </tableColumn>
    <tableColumn id="15" xr3:uid="{A2309C31-76E5-4762-85E6-60BB0C9315E3}" name="HABILITAÇÃO" dataDxfId="137"/>
    <tableColumn id="20" xr3:uid="{319A1561-A881-44DE-BCBC-EF8E8D991686}" name="PRESENCIAL2" dataDxfId="136"/>
    <tableColumn id="21" xr3:uid="{7697F58E-C5E4-4B4F-B55F-CF43C83A5EB4}" name="DIAS DE PRESENCIAL MOD.: PRESENCIAL" dataDxfId="135"/>
    <tableColumn id="22" xr3:uid="{EFDA8A69-AF7C-47D3-9BD9-8AC6EEA46E1A}" name="SEMI" dataDxfId="134"/>
    <tableColumn id="23" xr3:uid="{C8CAC052-4788-498C-B393-54DA35F64816}" name="DIAS DE PRESENCIAL MOD.: SEMI" dataDxfId="133"/>
    <tableColumn id="24" xr3:uid="{CE18554E-9CFB-4027-9F4A-9A5DE267E5FC}" name="100%" dataDxfId="13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Personalizada 1">
      <a:dk1>
        <a:srgbClr val="212322"/>
      </a:dk1>
      <a:lt1>
        <a:srgbClr val="D9D9D6"/>
      </a:lt1>
      <a:dk2>
        <a:srgbClr val="75787B"/>
      </a:dk2>
      <a:lt2>
        <a:srgbClr val="FFFFFF"/>
      </a:lt2>
      <a:accent1>
        <a:srgbClr val="D31C5B"/>
      </a:accent1>
      <a:accent2>
        <a:srgbClr val="D9D9D6"/>
      </a:accent2>
      <a:accent3>
        <a:srgbClr val="75787B"/>
      </a:accent3>
      <a:accent4>
        <a:srgbClr val="212322"/>
      </a:accent4>
      <a:accent5>
        <a:srgbClr val="0057B7"/>
      </a:accent5>
      <a:accent6>
        <a:srgbClr val="A4DBE8"/>
      </a:accent6>
      <a:hlink>
        <a:srgbClr val="E34676"/>
      </a:hlink>
      <a:folHlink>
        <a:srgbClr val="FDD3D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EE21E-6481-4E4C-9782-F9B678FA1D9A}">
  <dimension ref="B2:H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4" sqref="E4"/>
    </sheetView>
  </sheetViews>
  <sheetFormatPr defaultRowHeight="14.4" x14ac:dyDescent="0.3"/>
  <cols>
    <col min="1" max="1" width="1.33203125" customWidth="1"/>
    <col min="2" max="2" width="36" bestFit="1" customWidth="1"/>
    <col min="5" max="5" width="23.5546875" style="9" bestFit="1" customWidth="1"/>
    <col min="8" max="8" width="12.44140625" style="1" bestFit="1" customWidth="1"/>
  </cols>
  <sheetData>
    <row r="2" spans="2:8" x14ac:dyDescent="0.3">
      <c r="B2" s="5" t="s">
        <v>0</v>
      </c>
      <c r="E2" s="5" t="s">
        <v>1</v>
      </c>
      <c r="H2" s="5" t="s">
        <v>2</v>
      </c>
    </row>
    <row r="3" spans="2:8" x14ac:dyDescent="0.3">
      <c r="B3" s="6" t="s">
        <v>3</v>
      </c>
      <c r="E3" s="9">
        <v>16.5</v>
      </c>
      <c r="H3" s="1" t="s">
        <v>4</v>
      </c>
    </row>
    <row r="4" spans="2:8" x14ac:dyDescent="0.3">
      <c r="B4" s="6" t="s">
        <v>5</v>
      </c>
      <c r="H4" s="1" t="s">
        <v>6</v>
      </c>
    </row>
    <row r="5" spans="2:8" x14ac:dyDescent="0.3">
      <c r="B5" s="6" t="s">
        <v>7</v>
      </c>
      <c r="H5" s="1" t="s">
        <v>8</v>
      </c>
    </row>
    <row r="6" spans="2:8" x14ac:dyDescent="0.3">
      <c r="B6" s="6" t="s">
        <v>9</v>
      </c>
      <c r="H6" s="1" t="s">
        <v>10</v>
      </c>
    </row>
    <row r="7" spans="2:8" x14ac:dyDescent="0.3">
      <c r="B7" s="6" t="s">
        <v>11</v>
      </c>
      <c r="H7" s="1" t="s">
        <v>12</v>
      </c>
    </row>
    <row r="8" spans="2:8" x14ac:dyDescent="0.3">
      <c r="B8" s="6" t="s">
        <v>13</v>
      </c>
      <c r="H8" s="1" t="s">
        <v>14</v>
      </c>
    </row>
    <row r="9" spans="2:8" x14ac:dyDescent="0.3">
      <c r="B9" s="6" t="s">
        <v>15</v>
      </c>
      <c r="H9" s="1" t="s">
        <v>16</v>
      </c>
    </row>
    <row r="10" spans="2:8" x14ac:dyDescent="0.3">
      <c r="B10" s="6" t="s">
        <v>17</v>
      </c>
      <c r="H10" s="1" t="s">
        <v>18</v>
      </c>
    </row>
    <row r="11" spans="2:8" x14ac:dyDescent="0.3">
      <c r="B11" s="6" t="s">
        <v>19</v>
      </c>
    </row>
    <row r="12" spans="2:8" x14ac:dyDescent="0.3">
      <c r="B12" s="6" t="s">
        <v>20</v>
      </c>
    </row>
    <row r="13" spans="2:8" x14ac:dyDescent="0.3">
      <c r="B13" s="6" t="s">
        <v>21</v>
      </c>
    </row>
    <row r="14" spans="2:8" x14ac:dyDescent="0.3">
      <c r="B14" s="6" t="s">
        <v>22</v>
      </c>
    </row>
    <row r="15" spans="2:8" x14ac:dyDescent="0.3">
      <c r="B15" s="6" t="s">
        <v>23</v>
      </c>
    </row>
    <row r="16" spans="2:8" x14ac:dyDescent="0.3">
      <c r="B16" s="6" t="s">
        <v>24</v>
      </c>
    </row>
    <row r="17" spans="2:2" x14ac:dyDescent="0.3">
      <c r="B17" s="6" t="s">
        <v>25</v>
      </c>
    </row>
    <row r="18" spans="2:2" x14ac:dyDescent="0.3">
      <c r="B18" s="6" t="s">
        <v>26</v>
      </c>
    </row>
    <row r="19" spans="2:2" x14ac:dyDescent="0.3">
      <c r="B19" s="6" t="s">
        <v>27</v>
      </c>
    </row>
    <row r="20" spans="2:2" x14ac:dyDescent="0.3">
      <c r="B20" s="6" t="s">
        <v>28</v>
      </c>
    </row>
    <row r="21" spans="2:2" x14ac:dyDescent="0.3">
      <c r="B21" s="6" t="s">
        <v>29</v>
      </c>
    </row>
    <row r="22" spans="2:2" x14ac:dyDescent="0.3">
      <c r="B22" s="6" t="s">
        <v>30</v>
      </c>
    </row>
    <row r="23" spans="2:2" x14ac:dyDescent="0.3">
      <c r="B23" s="6" t="s">
        <v>31</v>
      </c>
    </row>
    <row r="24" spans="2:2" x14ac:dyDescent="0.3">
      <c r="B24" s="6" t="s">
        <v>32</v>
      </c>
    </row>
    <row r="25" spans="2:2" x14ac:dyDescent="0.3">
      <c r="B25" s="6" t="s">
        <v>33</v>
      </c>
    </row>
    <row r="26" spans="2:2" x14ac:dyDescent="0.3">
      <c r="B26" s="6" t="s">
        <v>34</v>
      </c>
    </row>
    <row r="27" spans="2:2" x14ac:dyDescent="0.3">
      <c r="B27" s="6" t="s">
        <v>35</v>
      </c>
    </row>
    <row r="28" spans="2:2" x14ac:dyDescent="0.3">
      <c r="B28" s="6" t="s">
        <v>36</v>
      </c>
    </row>
    <row r="29" spans="2:2" x14ac:dyDescent="0.3">
      <c r="B29" s="6" t="s">
        <v>37</v>
      </c>
    </row>
    <row r="30" spans="2:2" x14ac:dyDescent="0.3">
      <c r="B30" s="6" t="s">
        <v>38</v>
      </c>
    </row>
    <row r="31" spans="2:2" x14ac:dyDescent="0.3">
      <c r="B31" s="6" t="s">
        <v>39</v>
      </c>
    </row>
    <row r="32" spans="2:2" x14ac:dyDescent="0.3">
      <c r="B32" s="6" t="s">
        <v>40</v>
      </c>
    </row>
    <row r="33" spans="2:2" x14ac:dyDescent="0.3">
      <c r="B33" s="6" t="s">
        <v>41</v>
      </c>
    </row>
  </sheetData>
  <autoFilter ref="B2:B33" xr:uid="{2C8EE21E-6481-4E4C-9782-F9B678FA1D9A}">
    <sortState xmlns:xlrd2="http://schemas.microsoft.com/office/spreadsheetml/2017/richdata2" ref="B3:B33">
      <sortCondition ref="B2:B33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A0AD6-5393-4BB6-BD9B-422BAA6A752D}">
  <dimension ref="A1:X140"/>
  <sheetViews>
    <sheetView zoomScale="70" zoomScaleNormal="70" workbookViewId="0">
      <selection activeCell="A10" sqref="A10"/>
    </sheetView>
  </sheetViews>
  <sheetFormatPr defaultRowHeight="14.4" x14ac:dyDescent="0.3"/>
  <cols>
    <col min="1" max="1" width="62.109375" bestFit="1" customWidth="1"/>
    <col min="2" max="2" width="23.109375" bestFit="1" customWidth="1"/>
    <col min="3" max="3" width="48.88671875" bestFit="1" customWidth="1"/>
    <col min="4" max="4" width="10.44140625" bestFit="1" customWidth="1"/>
    <col min="5" max="5" width="11.88671875" bestFit="1" customWidth="1"/>
    <col min="6" max="6" width="20.109375" bestFit="1" customWidth="1"/>
    <col min="7" max="8" width="13.5546875" bestFit="1" customWidth="1"/>
    <col min="9" max="9" width="13.6640625" bestFit="1" customWidth="1"/>
    <col min="10" max="10" width="15.33203125" bestFit="1" customWidth="1"/>
    <col min="11" max="11" width="12.88671875" bestFit="1" customWidth="1"/>
    <col min="12" max="12" width="12" bestFit="1" customWidth="1"/>
    <col min="13" max="13" width="14.33203125" bestFit="1" customWidth="1"/>
    <col min="14" max="14" width="78.44140625" bestFit="1" customWidth="1"/>
    <col min="15" max="15" width="27.33203125" bestFit="1" customWidth="1"/>
    <col min="16" max="16" width="51.5546875" bestFit="1" customWidth="1"/>
    <col min="17" max="17" width="20.33203125" bestFit="1" customWidth="1"/>
    <col min="18" max="18" width="14.109375" bestFit="1" customWidth="1"/>
    <col min="19" max="19" width="15.5546875" bestFit="1" customWidth="1"/>
    <col min="20" max="20" width="48.88671875" bestFit="1" customWidth="1"/>
    <col min="21" max="21" width="30.109375" bestFit="1" customWidth="1"/>
    <col min="22" max="22" width="24.88671875" bestFit="1" customWidth="1"/>
    <col min="23" max="23" width="24.33203125" bestFit="1" customWidth="1"/>
    <col min="24" max="24" width="37.6640625" bestFit="1" customWidth="1"/>
    <col min="25" max="25" width="20.6640625" bestFit="1" customWidth="1"/>
    <col min="26" max="26" width="50.109375" bestFit="1" customWidth="1"/>
    <col min="27" max="27" width="30.88671875" bestFit="1" customWidth="1"/>
    <col min="28" max="28" width="25.44140625" bestFit="1" customWidth="1"/>
    <col min="29" max="29" width="24.88671875" bestFit="1" customWidth="1"/>
    <col min="30" max="30" width="38.44140625" bestFit="1" customWidth="1"/>
  </cols>
  <sheetData>
    <row r="1" spans="1:24" x14ac:dyDescent="0.3">
      <c r="A1" t="s">
        <v>42</v>
      </c>
      <c r="B1" t="s">
        <v>43</v>
      </c>
      <c r="C1" t="s">
        <v>44</v>
      </c>
      <c r="D1" t="s">
        <v>45</v>
      </c>
      <c r="E1" t="s">
        <v>46</v>
      </c>
      <c r="F1" t="s">
        <v>47</v>
      </c>
      <c r="G1" t="s">
        <v>48</v>
      </c>
      <c r="H1" t="s">
        <v>49</v>
      </c>
      <c r="I1" t="s">
        <v>50</v>
      </c>
      <c r="J1" t="s">
        <v>51</v>
      </c>
      <c r="K1" t="s">
        <v>52</v>
      </c>
      <c r="L1" t="s">
        <v>53</v>
      </c>
      <c r="M1" t="s">
        <v>54</v>
      </c>
      <c r="N1" t="s">
        <v>55</v>
      </c>
      <c r="O1" t="s">
        <v>56</v>
      </c>
      <c r="P1" t="s">
        <v>57</v>
      </c>
      <c r="Q1" t="s">
        <v>58</v>
      </c>
      <c r="R1" t="s">
        <v>59</v>
      </c>
      <c r="S1" t="s">
        <v>60</v>
      </c>
      <c r="T1" t="s">
        <v>61</v>
      </c>
      <c r="U1" t="s">
        <v>62</v>
      </c>
      <c r="V1" t="s">
        <v>63</v>
      </c>
      <c r="W1" t="s">
        <v>64</v>
      </c>
      <c r="X1" t="s">
        <v>65</v>
      </c>
    </row>
    <row r="2" spans="1:24" x14ac:dyDescent="0.3">
      <c r="A2" t="s">
        <v>66</v>
      </c>
      <c r="B2" t="s">
        <v>67</v>
      </c>
      <c r="C2" t="s">
        <v>68</v>
      </c>
      <c r="D2" t="s">
        <v>69</v>
      </c>
      <c r="E2">
        <v>66</v>
      </c>
      <c r="F2" t="s">
        <v>70</v>
      </c>
      <c r="G2" t="s">
        <v>71</v>
      </c>
      <c r="H2" t="s">
        <v>71</v>
      </c>
      <c r="I2" t="s">
        <v>71</v>
      </c>
      <c r="J2" t="s">
        <v>71</v>
      </c>
      <c r="K2" t="s">
        <v>72</v>
      </c>
      <c r="L2" t="s">
        <v>73</v>
      </c>
      <c r="M2" t="s">
        <v>4</v>
      </c>
    </row>
    <row r="3" spans="1:24" x14ac:dyDescent="0.3">
      <c r="A3" t="s">
        <v>74</v>
      </c>
      <c r="B3" t="s">
        <v>75</v>
      </c>
      <c r="C3" t="s">
        <v>76</v>
      </c>
      <c r="D3" t="s">
        <v>69</v>
      </c>
      <c r="E3">
        <v>66</v>
      </c>
      <c r="F3" t="s">
        <v>77</v>
      </c>
      <c r="G3" t="s">
        <v>72</v>
      </c>
      <c r="H3" t="s">
        <v>71</v>
      </c>
      <c r="I3" t="s">
        <v>71</v>
      </c>
      <c r="J3" t="s">
        <v>71</v>
      </c>
      <c r="K3" t="s">
        <v>71</v>
      </c>
      <c r="L3" t="s">
        <v>78</v>
      </c>
      <c r="M3" t="s">
        <v>8</v>
      </c>
    </row>
    <row r="4" spans="1:24" x14ac:dyDescent="0.3">
      <c r="A4" t="s">
        <v>79</v>
      </c>
      <c r="B4" t="s">
        <v>80</v>
      </c>
      <c r="C4" t="s">
        <v>81</v>
      </c>
      <c r="D4" t="s">
        <v>69</v>
      </c>
      <c r="E4">
        <v>66</v>
      </c>
      <c r="F4" t="s">
        <v>70</v>
      </c>
      <c r="G4" t="s">
        <v>71</v>
      </c>
      <c r="H4" t="s">
        <v>71</v>
      </c>
      <c r="I4" t="s">
        <v>71</v>
      </c>
      <c r="J4" t="s">
        <v>71</v>
      </c>
      <c r="K4" t="s">
        <v>72</v>
      </c>
      <c r="L4" t="s">
        <v>73</v>
      </c>
      <c r="M4" t="s">
        <v>4</v>
      </c>
    </row>
    <row r="5" spans="1:24" x14ac:dyDescent="0.3">
      <c r="C5" t="s">
        <v>68</v>
      </c>
      <c r="D5" t="s">
        <v>69</v>
      </c>
      <c r="E5">
        <v>66</v>
      </c>
      <c r="F5" t="s">
        <v>70</v>
      </c>
      <c r="G5" t="s">
        <v>71</v>
      </c>
      <c r="H5" t="s">
        <v>71</v>
      </c>
      <c r="I5" t="s">
        <v>71</v>
      </c>
      <c r="J5" t="s">
        <v>71</v>
      </c>
      <c r="K5" t="s">
        <v>72</v>
      </c>
      <c r="L5" t="s">
        <v>73</v>
      </c>
      <c r="M5" t="s">
        <v>4</v>
      </c>
      <c r="P5" t="s">
        <v>82</v>
      </c>
    </row>
    <row r="6" spans="1:24" x14ac:dyDescent="0.3">
      <c r="C6" t="s">
        <v>76</v>
      </c>
      <c r="D6" t="s">
        <v>69</v>
      </c>
      <c r="E6">
        <v>66</v>
      </c>
      <c r="F6" t="s">
        <v>77</v>
      </c>
      <c r="G6" t="s">
        <v>72</v>
      </c>
      <c r="H6" t="s">
        <v>71</v>
      </c>
      <c r="I6" t="s">
        <v>71</v>
      </c>
      <c r="J6" t="s">
        <v>71</v>
      </c>
      <c r="K6" t="s">
        <v>71</v>
      </c>
      <c r="L6" t="s">
        <v>78</v>
      </c>
      <c r="M6" t="s">
        <v>8</v>
      </c>
      <c r="P6" t="s">
        <v>83</v>
      </c>
    </row>
    <row r="7" spans="1:24" x14ac:dyDescent="0.3">
      <c r="A7" t="s">
        <v>66</v>
      </c>
      <c r="B7" t="s">
        <v>84</v>
      </c>
      <c r="C7" t="s">
        <v>85</v>
      </c>
      <c r="D7" t="s">
        <v>69</v>
      </c>
      <c r="E7">
        <v>99</v>
      </c>
      <c r="F7" t="s">
        <v>77</v>
      </c>
      <c r="G7" t="s">
        <v>86</v>
      </c>
      <c r="H7" t="s">
        <v>71</v>
      </c>
      <c r="I7" t="s">
        <v>71</v>
      </c>
      <c r="J7" t="s">
        <v>71</v>
      </c>
      <c r="K7" t="s">
        <v>87</v>
      </c>
      <c r="L7" t="s">
        <v>78</v>
      </c>
      <c r="M7" t="s">
        <v>10</v>
      </c>
    </row>
    <row r="8" spans="1:24" x14ac:dyDescent="0.3">
      <c r="A8" t="s">
        <v>88</v>
      </c>
      <c r="B8" t="s">
        <v>89</v>
      </c>
      <c r="C8" t="s">
        <v>90</v>
      </c>
      <c r="D8" t="s">
        <v>69</v>
      </c>
      <c r="E8">
        <v>49</v>
      </c>
      <c r="F8" t="s">
        <v>77</v>
      </c>
      <c r="G8" t="s">
        <v>91</v>
      </c>
      <c r="H8" t="s">
        <v>71</v>
      </c>
      <c r="I8" t="s">
        <v>71</v>
      </c>
      <c r="J8" t="s">
        <v>71</v>
      </c>
      <c r="K8" t="s">
        <v>92</v>
      </c>
      <c r="L8" t="s">
        <v>78</v>
      </c>
      <c r="M8" t="s">
        <v>10</v>
      </c>
    </row>
    <row r="9" spans="1:24" x14ac:dyDescent="0.3">
      <c r="A9" t="s">
        <v>79</v>
      </c>
      <c r="B9" t="s">
        <v>80</v>
      </c>
      <c r="C9" t="s">
        <v>93</v>
      </c>
      <c r="D9" t="s">
        <v>69</v>
      </c>
      <c r="E9">
        <v>49</v>
      </c>
      <c r="F9" t="s">
        <v>77</v>
      </c>
      <c r="G9" t="s">
        <v>91</v>
      </c>
      <c r="H9" t="s">
        <v>71</v>
      </c>
      <c r="I9" t="s">
        <v>71</v>
      </c>
      <c r="J9" t="s">
        <v>71</v>
      </c>
      <c r="K9" t="s">
        <v>92</v>
      </c>
      <c r="L9" t="s">
        <v>78</v>
      </c>
      <c r="M9" t="s">
        <v>10</v>
      </c>
    </row>
    <row r="10" spans="1:24" x14ac:dyDescent="0.3">
      <c r="C10" t="s">
        <v>85</v>
      </c>
      <c r="D10" t="s">
        <v>69</v>
      </c>
      <c r="E10">
        <v>99</v>
      </c>
      <c r="F10" t="s">
        <v>77</v>
      </c>
      <c r="G10" t="s">
        <v>86</v>
      </c>
      <c r="H10" t="s">
        <v>71</v>
      </c>
      <c r="I10" t="s">
        <v>71</v>
      </c>
      <c r="J10" t="s">
        <v>71</v>
      </c>
      <c r="K10" t="s">
        <v>87</v>
      </c>
      <c r="L10" t="s">
        <v>78</v>
      </c>
      <c r="M10" t="s">
        <v>10</v>
      </c>
      <c r="P10" t="s">
        <v>82</v>
      </c>
    </row>
    <row r="11" spans="1:24" x14ac:dyDescent="0.3">
      <c r="C11" t="s">
        <v>90</v>
      </c>
      <c r="D11" t="s">
        <v>69</v>
      </c>
      <c r="E11">
        <v>49</v>
      </c>
      <c r="F11" t="s">
        <v>77</v>
      </c>
      <c r="G11" t="s">
        <v>91</v>
      </c>
      <c r="H11" t="s">
        <v>71</v>
      </c>
      <c r="I11" t="s">
        <v>71</v>
      </c>
      <c r="J11" t="s">
        <v>71</v>
      </c>
      <c r="K11" t="s">
        <v>92</v>
      </c>
      <c r="L11" t="s">
        <v>78</v>
      </c>
      <c r="M11" t="s">
        <v>10</v>
      </c>
      <c r="P11" t="s">
        <v>94</v>
      </c>
    </row>
    <row r="12" spans="1:24" x14ac:dyDescent="0.3">
      <c r="C12" t="s">
        <v>93</v>
      </c>
      <c r="D12" t="s">
        <v>69</v>
      </c>
      <c r="E12">
        <v>49</v>
      </c>
      <c r="F12" t="s">
        <v>77</v>
      </c>
      <c r="G12" t="s">
        <v>91</v>
      </c>
      <c r="H12" t="s">
        <v>71</v>
      </c>
      <c r="I12" t="s">
        <v>71</v>
      </c>
      <c r="J12" t="s">
        <v>71</v>
      </c>
      <c r="K12" t="s">
        <v>92</v>
      </c>
      <c r="L12" t="s">
        <v>78</v>
      </c>
      <c r="M12" t="s">
        <v>10</v>
      </c>
      <c r="P12" t="s">
        <v>95</v>
      </c>
    </row>
    <row r="13" spans="1:24" x14ac:dyDescent="0.3">
      <c r="A13" t="s">
        <v>74</v>
      </c>
      <c r="B13" t="s">
        <v>96</v>
      </c>
      <c r="C13" t="s">
        <v>96</v>
      </c>
      <c r="D13" t="s">
        <v>97</v>
      </c>
      <c r="E13">
        <v>66</v>
      </c>
      <c r="F13" t="s">
        <v>77</v>
      </c>
      <c r="G13" t="s">
        <v>71</v>
      </c>
      <c r="H13" t="s">
        <v>71</v>
      </c>
      <c r="I13" t="s">
        <v>71</v>
      </c>
      <c r="J13" t="s">
        <v>71</v>
      </c>
      <c r="K13" t="s">
        <v>72</v>
      </c>
      <c r="L13" t="s">
        <v>78</v>
      </c>
      <c r="M13" t="s">
        <v>98</v>
      </c>
      <c r="N13" t="s">
        <v>99</v>
      </c>
    </row>
    <row r="14" spans="1:24" x14ac:dyDescent="0.3">
      <c r="C14" t="s">
        <v>96</v>
      </c>
      <c r="D14" t="s">
        <v>97</v>
      </c>
      <c r="E14">
        <v>66</v>
      </c>
      <c r="F14" t="s">
        <v>77</v>
      </c>
      <c r="G14" t="s">
        <v>71</v>
      </c>
      <c r="H14" t="s">
        <v>71</v>
      </c>
      <c r="I14" t="s">
        <v>71</v>
      </c>
      <c r="J14" t="s">
        <v>71</v>
      </c>
      <c r="K14" t="s">
        <v>72</v>
      </c>
      <c r="L14" t="s">
        <v>78</v>
      </c>
      <c r="M14" t="s">
        <v>98</v>
      </c>
      <c r="P14" t="s">
        <v>100</v>
      </c>
    </row>
    <row r="15" spans="1:24" x14ac:dyDescent="0.3">
      <c r="A15" t="s">
        <v>101</v>
      </c>
      <c r="B15" t="s">
        <v>102</v>
      </c>
      <c r="C15" t="s">
        <v>16</v>
      </c>
      <c r="D15" t="s">
        <v>97</v>
      </c>
      <c r="E15">
        <v>33</v>
      </c>
      <c r="F15" t="s">
        <v>77</v>
      </c>
      <c r="G15" t="s">
        <v>91</v>
      </c>
      <c r="H15" t="s">
        <v>71</v>
      </c>
      <c r="I15" t="s">
        <v>71</v>
      </c>
      <c r="J15" t="s">
        <v>71</v>
      </c>
      <c r="K15" t="s">
        <v>71</v>
      </c>
      <c r="L15" t="s">
        <v>78</v>
      </c>
      <c r="M15" t="s">
        <v>16</v>
      </c>
    </row>
    <row r="16" spans="1:24" x14ac:dyDescent="0.3">
      <c r="A16" t="s">
        <v>79</v>
      </c>
      <c r="B16" t="s">
        <v>103</v>
      </c>
      <c r="C16" t="s">
        <v>104</v>
      </c>
      <c r="D16" t="s">
        <v>97</v>
      </c>
      <c r="E16">
        <v>33</v>
      </c>
      <c r="F16" t="s">
        <v>77</v>
      </c>
      <c r="G16" t="s">
        <v>91</v>
      </c>
      <c r="H16" t="s">
        <v>71</v>
      </c>
      <c r="I16" t="s">
        <v>71</v>
      </c>
      <c r="J16" t="s">
        <v>71</v>
      </c>
      <c r="K16" t="s">
        <v>71</v>
      </c>
      <c r="L16" t="s">
        <v>78</v>
      </c>
      <c r="M16" t="s">
        <v>8</v>
      </c>
    </row>
    <row r="17" spans="1:24" x14ac:dyDescent="0.3">
      <c r="A17" t="s">
        <v>105</v>
      </c>
      <c r="B17" t="s">
        <v>105</v>
      </c>
      <c r="C17" t="s">
        <v>106</v>
      </c>
      <c r="D17" t="s">
        <v>97</v>
      </c>
      <c r="E17">
        <v>146</v>
      </c>
      <c r="F17" t="s">
        <v>107</v>
      </c>
      <c r="G17" t="s">
        <v>71</v>
      </c>
      <c r="H17" t="s">
        <v>71</v>
      </c>
      <c r="I17" t="s">
        <v>108</v>
      </c>
      <c r="J17" t="s">
        <v>71</v>
      </c>
      <c r="K17" t="s">
        <v>71</v>
      </c>
      <c r="L17" t="s">
        <v>78</v>
      </c>
      <c r="M17" t="s">
        <v>14</v>
      </c>
    </row>
    <row r="18" spans="1:24" x14ac:dyDescent="0.3">
      <c r="C18" t="s">
        <v>16</v>
      </c>
      <c r="D18" t="s">
        <v>97</v>
      </c>
      <c r="E18">
        <v>33</v>
      </c>
      <c r="F18" t="s">
        <v>77</v>
      </c>
      <c r="G18" t="s">
        <v>91</v>
      </c>
      <c r="H18" t="s">
        <v>71</v>
      </c>
      <c r="I18" t="s">
        <v>71</v>
      </c>
      <c r="J18" t="s">
        <v>71</v>
      </c>
      <c r="K18" t="s">
        <v>71</v>
      </c>
      <c r="L18" t="s">
        <v>78</v>
      </c>
      <c r="M18" t="s">
        <v>16</v>
      </c>
      <c r="P18" t="s">
        <v>109</v>
      </c>
    </row>
    <row r="19" spans="1:24" x14ac:dyDescent="0.3">
      <c r="C19" t="s">
        <v>104</v>
      </c>
      <c r="D19" t="s">
        <v>97</v>
      </c>
      <c r="E19">
        <v>33</v>
      </c>
      <c r="F19" t="s">
        <v>77</v>
      </c>
      <c r="G19" t="s">
        <v>91</v>
      </c>
      <c r="H19" t="s">
        <v>71</v>
      </c>
      <c r="I19" t="s">
        <v>71</v>
      </c>
      <c r="J19" t="s">
        <v>71</v>
      </c>
      <c r="K19" t="s">
        <v>71</v>
      </c>
      <c r="L19" t="s">
        <v>78</v>
      </c>
      <c r="M19" t="s">
        <v>8</v>
      </c>
      <c r="P19" t="s">
        <v>110</v>
      </c>
    </row>
    <row r="20" spans="1:24" x14ac:dyDescent="0.3">
      <c r="C20" t="s">
        <v>106</v>
      </c>
      <c r="D20" t="s">
        <v>97</v>
      </c>
      <c r="E20">
        <v>146</v>
      </c>
      <c r="F20" t="s">
        <v>107</v>
      </c>
      <c r="G20" t="s">
        <v>71</v>
      </c>
      <c r="H20" t="s">
        <v>71</v>
      </c>
      <c r="I20" t="s">
        <v>108</v>
      </c>
      <c r="J20" t="s">
        <v>71</v>
      </c>
      <c r="K20" t="s">
        <v>71</v>
      </c>
      <c r="L20" t="s">
        <v>78</v>
      </c>
      <c r="M20" t="s">
        <v>14</v>
      </c>
      <c r="N20" t="s">
        <v>111</v>
      </c>
      <c r="Q20" t="s">
        <v>107</v>
      </c>
      <c r="S20">
        <v>10</v>
      </c>
    </row>
    <row r="21" spans="1:24" x14ac:dyDescent="0.3">
      <c r="C21" t="s">
        <v>16</v>
      </c>
      <c r="D21" t="s">
        <v>97</v>
      </c>
      <c r="E21">
        <v>33</v>
      </c>
      <c r="F21" t="s">
        <v>77</v>
      </c>
      <c r="G21" t="s">
        <v>91</v>
      </c>
      <c r="H21" t="s">
        <v>71</v>
      </c>
      <c r="I21" t="s">
        <v>71</v>
      </c>
      <c r="J21" t="s">
        <v>71</v>
      </c>
      <c r="K21" t="s">
        <v>71</v>
      </c>
      <c r="L21" t="s">
        <v>78</v>
      </c>
      <c r="M21" t="s">
        <v>16</v>
      </c>
      <c r="Q21" t="s">
        <v>16</v>
      </c>
      <c r="R21">
        <v>70</v>
      </c>
      <c r="S21">
        <v>10</v>
      </c>
    </row>
    <row r="22" spans="1:24" x14ac:dyDescent="0.3">
      <c r="A22" t="s">
        <v>66</v>
      </c>
      <c r="B22" t="s">
        <v>67</v>
      </c>
      <c r="C22" t="s">
        <v>112</v>
      </c>
      <c r="D22" t="s">
        <v>113</v>
      </c>
      <c r="E22">
        <v>66</v>
      </c>
      <c r="F22" t="s">
        <v>114</v>
      </c>
      <c r="G22" t="s">
        <v>71</v>
      </c>
      <c r="H22" t="s">
        <v>71</v>
      </c>
      <c r="I22" t="s">
        <v>71</v>
      </c>
      <c r="J22" t="s">
        <v>71</v>
      </c>
      <c r="K22" t="s">
        <v>72</v>
      </c>
      <c r="L22" t="s">
        <v>73</v>
      </c>
      <c r="M22" t="s">
        <v>4</v>
      </c>
    </row>
    <row r="23" spans="1:24" x14ac:dyDescent="0.3">
      <c r="C23" t="s">
        <v>112</v>
      </c>
      <c r="D23" t="s">
        <v>113</v>
      </c>
      <c r="E23">
        <v>66</v>
      </c>
      <c r="F23" t="s">
        <v>114</v>
      </c>
      <c r="G23" t="s">
        <v>71</v>
      </c>
      <c r="H23" t="s">
        <v>71</v>
      </c>
      <c r="I23" t="s">
        <v>71</v>
      </c>
      <c r="J23" t="s">
        <v>71</v>
      </c>
      <c r="K23" t="s">
        <v>72</v>
      </c>
      <c r="L23" t="s">
        <v>73</v>
      </c>
      <c r="M23" t="s">
        <v>4</v>
      </c>
      <c r="P23" t="s">
        <v>82</v>
      </c>
    </row>
    <row r="24" spans="1:24" x14ac:dyDescent="0.3">
      <c r="A24" t="s">
        <v>74</v>
      </c>
      <c r="B24" t="s">
        <v>115</v>
      </c>
      <c r="C24" t="s">
        <v>116</v>
      </c>
      <c r="D24" t="s">
        <v>113</v>
      </c>
      <c r="E24">
        <v>132</v>
      </c>
      <c r="F24" t="s">
        <v>77</v>
      </c>
      <c r="G24" t="s">
        <v>72</v>
      </c>
      <c r="H24" t="s">
        <v>71</v>
      </c>
      <c r="I24" t="s">
        <v>71</v>
      </c>
      <c r="J24" t="s">
        <v>71</v>
      </c>
      <c r="K24" t="s">
        <v>72</v>
      </c>
      <c r="L24" t="s">
        <v>78</v>
      </c>
      <c r="M24" t="s">
        <v>10</v>
      </c>
    </row>
    <row r="25" spans="1:24" x14ac:dyDescent="0.3">
      <c r="A25" t="s">
        <v>79</v>
      </c>
      <c r="B25" t="s">
        <v>117</v>
      </c>
      <c r="C25" t="s">
        <v>118</v>
      </c>
      <c r="D25" t="s">
        <v>113</v>
      </c>
      <c r="E25">
        <v>49</v>
      </c>
      <c r="F25" t="s">
        <v>77</v>
      </c>
      <c r="G25" t="s">
        <v>91</v>
      </c>
      <c r="H25" t="s">
        <v>71</v>
      </c>
      <c r="I25" t="s">
        <v>71</v>
      </c>
      <c r="J25" t="s">
        <v>71</v>
      </c>
      <c r="K25" t="s">
        <v>92</v>
      </c>
      <c r="L25" t="s">
        <v>78</v>
      </c>
      <c r="M25" t="s">
        <v>10</v>
      </c>
    </row>
    <row r="26" spans="1:24" x14ac:dyDescent="0.3">
      <c r="A26" t="s">
        <v>79</v>
      </c>
      <c r="B26" t="s">
        <v>119</v>
      </c>
      <c r="C26" t="s">
        <v>120</v>
      </c>
      <c r="D26" t="s">
        <v>113</v>
      </c>
      <c r="E26">
        <v>49</v>
      </c>
      <c r="F26" t="s">
        <v>77</v>
      </c>
      <c r="G26" t="s">
        <v>91</v>
      </c>
      <c r="H26" t="s">
        <v>71</v>
      </c>
      <c r="I26" t="s">
        <v>71</v>
      </c>
      <c r="J26" t="s">
        <v>71</v>
      </c>
      <c r="K26" t="s">
        <v>92</v>
      </c>
      <c r="L26" t="s">
        <v>78</v>
      </c>
      <c r="M26" t="s">
        <v>10</v>
      </c>
    </row>
    <row r="27" spans="1:24" x14ac:dyDescent="0.3">
      <c r="A27" t="s">
        <v>105</v>
      </c>
      <c r="B27" t="s">
        <v>105</v>
      </c>
      <c r="C27" t="s">
        <v>121</v>
      </c>
      <c r="D27" t="s">
        <v>113</v>
      </c>
      <c r="E27">
        <v>80</v>
      </c>
      <c r="F27" t="s">
        <v>122</v>
      </c>
      <c r="G27" t="s">
        <v>71</v>
      </c>
      <c r="H27" t="s">
        <v>71</v>
      </c>
      <c r="I27" t="s">
        <v>71</v>
      </c>
      <c r="J27" t="s">
        <v>123</v>
      </c>
      <c r="K27" t="s">
        <v>71</v>
      </c>
      <c r="L27" t="s">
        <v>78</v>
      </c>
      <c r="M27" t="s">
        <v>12</v>
      </c>
    </row>
    <row r="28" spans="1:24" x14ac:dyDescent="0.3">
      <c r="A28" t="s">
        <v>105</v>
      </c>
      <c r="B28" t="s">
        <v>105</v>
      </c>
      <c r="C28" t="s">
        <v>124</v>
      </c>
      <c r="D28" t="s">
        <v>113</v>
      </c>
      <c r="E28">
        <v>33</v>
      </c>
      <c r="F28" t="s">
        <v>107</v>
      </c>
      <c r="G28" t="s">
        <v>71</v>
      </c>
      <c r="H28" t="s">
        <v>71</v>
      </c>
      <c r="I28" t="s">
        <v>91</v>
      </c>
      <c r="J28" t="s">
        <v>71</v>
      </c>
      <c r="K28" t="s">
        <v>71</v>
      </c>
      <c r="L28" t="s">
        <v>78</v>
      </c>
      <c r="M28" t="s">
        <v>14</v>
      </c>
      <c r="N28" t="s">
        <v>125</v>
      </c>
    </row>
    <row r="29" spans="1:24" x14ac:dyDescent="0.3">
      <c r="C29" t="s">
        <v>118</v>
      </c>
      <c r="D29" t="s">
        <v>113</v>
      </c>
      <c r="E29">
        <v>49</v>
      </c>
      <c r="F29" t="s">
        <v>77</v>
      </c>
      <c r="G29" t="s">
        <v>91</v>
      </c>
      <c r="H29" t="s">
        <v>71</v>
      </c>
      <c r="I29" t="s">
        <v>71</v>
      </c>
      <c r="J29" t="s">
        <v>71</v>
      </c>
      <c r="K29" t="s">
        <v>92</v>
      </c>
      <c r="L29" t="s">
        <v>78</v>
      </c>
      <c r="M29" t="s">
        <v>10</v>
      </c>
      <c r="P29" t="s">
        <v>126</v>
      </c>
    </row>
    <row r="30" spans="1:24" x14ac:dyDescent="0.3">
      <c r="C30" t="s">
        <v>116</v>
      </c>
      <c r="D30" t="s">
        <v>113</v>
      </c>
      <c r="E30">
        <v>132</v>
      </c>
      <c r="F30" t="s">
        <v>77</v>
      </c>
      <c r="G30" t="s">
        <v>72</v>
      </c>
      <c r="H30" t="s">
        <v>71</v>
      </c>
      <c r="I30" t="s">
        <v>71</v>
      </c>
      <c r="J30" t="s">
        <v>71</v>
      </c>
      <c r="K30" t="s">
        <v>72</v>
      </c>
      <c r="L30" t="s">
        <v>78</v>
      </c>
      <c r="M30" t="s">
        <v>10</v>
      </c>
      <c r="P30" t="s">
        <v>127</v>
      </c>
    </row>
    <row r="31" spans="1:24" x14ac:dyDescent="0.3">
      <c r="C31" t="s">
        <v>124</v>
      </c>
      <c r="D31" t="s">
        <v>113</v>
      </c>
      <c r="E31">
        <v>33</v>
      </c>
      <c r="F31" t="s">
        <v>107</v>
      </c>
      <c r="G31" t="s">
        <v>71</v>
      </c>
      <c r="H31" t="s">
        <v>71</v>
      </c>
      <c r="I31" t="s">
        <v>91</v>
      </c>
      <c r="J31" t="s">
        <v>71</v>
      </c>
      <c r="K31" t="s">
        <v>71</v>
      </c>
      <c r="L31" t="s">
        <v>78</v>
      </c>
      <c r="M31" t="s">
        <v>14</v>
      </c>
      <c r="N31" t="s">
        <v>128</v>
      </c>
      <c r="Q31" t="s">
        <v>107</v>
      </c>
      <c r="S31">
        <v>10</v>
      </c>
    </row>
    <row r="32" spans="1:24" x14ac:dyDescent="0.3">
      <c r="C32" t="s">
        <v>116</v>
      </c>
      <c r="D32" t="s">
        <v>113</v>
      </c>
      <c r="E32">
        <v>132</v>
      </c>
      <c r="F32" t="s">
        <v>77</v>
      </c>
      <c r="G32" t="s">
        <v>72</v>
      </c>
      <c r="H32" t="s">
        <v>71</v>
      </c>
      <c r="I32" t="s">
        <v>71</v>
      </c>
      <c r="J32" t="s">
        <v>71</v>
      </c>
      <c r="K32" t="s">
        <v>72</v>
      </c>
      <c r="L32" t="s">
        <v>78</v>
      </c>
      <c r="M32" t="s">
        <v>10</v>
      </c>
      <c r="X32" t="s">
        <v>129</v>
      </c>
    </row>
    <row r="33" spans="1:24" x14ac:dyDescent="0.3">
      <c r="A33" t="s">
        <v>101</v>
      </c>
      <c r="B33" t="s">
        <v>130</v>
      </c>
      <c r="C33" t="s">
        <v>131</v>
      </c>
      <c r="D33" t="s">
        <v>132</v>
      </c>
      <c r="E33">
        <v>66</v>
      </c>
      <c r="F33" t="s">
        <v>77</v>
      </c>
      <c r="G33" t="s">
        <v>92</v>
      </c>
      <c r="H33" t="s">
        <v>91</v>
      </c>
      <c r="I33" t="s">
        <v>71</v>
      </c>
      <c r="J33" t="s">
        <v>71</v>
      </c>
      <c r="K33" t="s">
        <v>133</v>
      </c>
      <c r="L33" t="s">
        <v>78</v>
      </c>
      <c r="M33" t="s">
        <v>10</v>
      </c>
    </row>
    <row r="34" spans="1:24" x14ac:dyDescent="0.3">
      <c r="A34" t="s">
        <v>74</v>
      </c>
      <c r="B34" t="s">
        <v>115</v>
      </c>
      <c r="C34" t="s">
        <v>134</v>
      </c>
      <c r="D34" t="s">
        <v>132</v>
      </c>
      <c r="E34">
        <v>66</v>
      </c>
      <c r="F34" t="s">
        <v>77</v>
      </c>
      <c r="G34" t="s">
        <v>91</v>
      </c>
      <c r="H34" t="s">
        <v>71</v>
      </c>
      <c r="I34" t="s">
        <v>71</v>
      </c>
      <c r="J34" t="s">
        <v>71</v>
      </c>
      <c r="K34" t="s">
        <v>91</v>
      </c>
      <c r="L34" t="s">
        <v>78</v>
      </c>
      <c r="M34" t="s">
        <v>10</v>
      </c>
    </row>
    <row r="35" spans="1:24" x14ac:dyDescent="0.3">
      <c r="A35" t="s">
        <v>79</v>
      </c>
      <c r="B35" t="s">
        <v>117</v>
      </c>
      <c r="C35" t="s">
        <v>135</v>
      </c>
      <c r="D35" t="s">
        <v>132</v>
      </c>
      <c r="E35">
        <v>66</v>
      </c>
      <c r="F35" t="s">
        <v>136</v>
      </c>
      <c r="G35" t="s">
        <v>92</v>
      </c>
      <c r="H35" t="s">
        <v>91</v>
      </c>
      <c r="I35" t="s">
        <v>71</v>
      </c>
      <c r="J35" t="s">
        <v>71</v>
      </c>
      <c r="K35" t="s">
        <v>133</v>
      </c>
      <c r="L35" t="s">
        <v>73</v>
      </c>
      <c r="M35" t="s">
        <v>10</v>
      </c>
    </row>
    <row r="36" spans="1:24" x14ac:dyDescent="0.3">
      <c r="A36" t="s">
        <v>79</v>
      </c>
      <c r="B36" t="s">
        <v>80</v>
      </c>
      <c r="C36" t="s">
        <v>137</v>
      </c>
      <c r="D36" t="s">
        <v>132</v>
      </c>
      <c r="E36">
        <v>66</v>
      </c>
      <c r="F36" t="s">
        <v>70</v>
      </c>
      <c r="G36" t="s">
        <v>71</v>
      </c>
      <c r="H36" t="s">
        <v>71</v>
      </c>
      <c r="I36" t="s">
        <v>71</v>
      </c>
      <c r="J36" t="s">
        <v>71</v>
      </c>
      <c r="K36" t="s">
        <v>72</v>
      </c>
      <c r="L36" t="s">
        <v>73</v>
      </c>
      <c r="M36" t="s">
        <v>4</v>
      </c>
    </row>
    <row r="37" spans="1:24" x14ac:dyDescent="0.3">
      <c r="A37" t="s">
        <v>105</v>
      </c>
      <c r="B37" t="s">
        <v>105</v>
      </c>
      <c r="C37" t="s">
        <v>138</v>
      </c>
      <c r="D37" t="s">
        <v>132</v>
      </c>
      <c r="E37">
        <v>66</v>
      </c>
      <c r="F37" t="s">
        <v>107</v>
      </c>
      <c r="G37" t="s">
        <v>71</v>
      </c>
      <c r="H37" t="s">
        <v>71</v>
      </c>
      <c r="I37" t="s">
        <v>72</v>
      </c>
      <c r="J37" t="s">
        <v>71</v>
      </c>
      <c r="K37" t="s">
        <v>71</v>
      </c>
      <c r="L37" t="s">
        <v>78</v>
      </c>
      <c r="M37" t="s">
        <v>14</v>
      </c>
      <c r="N37" t="s">
        <v>125</v>
      </c>
    </row>
    <row r="38" spans="1:24" x14ac:dyDescent="0.3">
      <c r="C38" t="s">
        <v>137</v>
      </c>
      <c r="D38" t="s">
        <v>132</v>
      </c>
      <c r="E38">
        <v>66</v>
      </c>
      <c r="F38" t="s">
        <v>70</v>
      </c>
      <c r="G38" t="s">
        <v>71</v>
      </c>
      <c r="H38" t="s">
        <v>71</v>
      </c>
      <c r="I38" t="s">
        <v>71</v>
      </c>
      <c r="J38" t="s">
        <v>71</v>
      </c>
      <c r="K38" t="s">
        <v>72</v>
      </c>
      <c r="L38" t="s">
        <v>73</v>
      </c>
      <c r="M38" t="s">
        <v>4</v>
      </c>
      <c r="P38" t="s">
        <v>139</v>
      </c>
    </row>
    <row r="39" spans="1:24" x14ac:dyDescent="0.3">
      <c r="C39" t="s">
        <v>137</v>
      </c>
      <c r="D39" t="s">
        <v>132</v>
      </c>
      <c r="E39">
        <v>66</v>
      </c>
      <c r="F39" t="s">
        <v>70</v>
      </c>
      <c r="G39" t="s">
        <v>71</v>
      </c>
      <c r="H39" t="s">
        <v>71</v>
      </c>
      <c r="I39" t="s">
        <v>71</v>
      </c>
      <c r="J39" t="s">
        <v>71</v>
      </c>
      <c r="K39" t="s">
        <v>72</v>
      </c>
      <c r="L39" t="s">
        <v>73</v>
      </c>
      <c r="M39" t="s">
        <v>4</v>
      </c>
      <c r="P39" t="s">
        <v>95</v>
      </c>
    </row>
    <row r="40" spans="1:24" x14ac:dyDescent="0.3">
      <c r="C40" t="s">
        <v>135</v>
      </c>
      <c r="D40" t="s">
        <v>132</v>
      </c>
      <c r="E40">
        <v>66</v>
      </c>
      <c r="F40" t="s">
        <v>136</v>
      </c>
      <c r="G40" t="s">
        <v>92</v>
      </c>
      <c r="H40" t="s">
        <v>91</v>
      </c>
      <c r="I40" t="s">
        <v>71</v>
      </c>
      <c r="J40" t="s">
        <v>71</v>
      </c>
      <c r="K40" t="s">
        <v>133</v>
      </c>
      <c r="L40" t="s">
        <v>73</v>
      </c>
      <c r="M40" t="s">
        <v>10</v>
      </c>
      <c r="P40" t="s">
        <v>126</v>
      </c>
    </row>
    <row r="41" spans="1:24" x14ac:dyDescent="0.3">
      <c r="C41" t="s">
        <v>134</v>
      </c>
      <c r="D41" t="s">
        <v>132</v>
      </c>
      <c r="E41">
        <v>66</v>
      </c>
      <c r="F41" t="s">
        <v>77</v>
      </c>
      <c r="G41" t="s">
        <v>91</v>
      </c>
      <c r="H41" t="s">
        <v>71</v>
      </c>
      <c r="I41" t="s">
        <v>71</v>
      </c>
      <c r="J41" t="s">
        <v>71</v>
      </c>
      <c r="K41" t="s">
        <v>91</v>
      </c>
      <c r="L41" t="s">
        <v>78</v>
      </c>
      <c r="M41" t="s">
        <v>10</v>
      </c>
      <c r="P41" t="s">
        <v>127</v>
      </c>
    </row>
    <row r="42" spans="1:24" x14ac:dyDescent="0.3">
      <c r="C42" t="s">
        <v>138</v>
      </c>
      <c r="D42" t="s">
        <v>132</v>
      </c>
      <c r="E42">
        <v>66</v>
      </c>
      <c r="F42" t="s">
        <v>107</v>
      </c>
      <c r="G42" t="s">
        <v>71</v>
      </c>
      <c r="H42" t="s">
        <v>71</v>
      </c>
      <c r="I42" t="s">
        <v>72</v>
      </c>
      <c r="J42" t="s">
        <v>71</v>
      </c>
      <c r="K42" t="s">
        <v>71</v>
      </c>
      <c r="L42" t="s">
        <v>78</v>
      </c>
      <c r="M42" t="s">
        <v>14</v>
      </c>
      <c r="N42" t="s">
        <v>140</v>
      </c>
      <c r="Q42" t="s">
        <v>107</v>
      </c>
      <c r="S42">
        <v>10</v>
      </c>
    </row>
    <row r="43" spans="1:24" x14ac:dyDescent="0.3">
      <c r="C43" t="s">
        <v>131</v>
      </c>
      <c r="D43" t="s">
        <v>132</v>
      </c>
      <c r="E43">
        <v>66</v>
      </c>
      <c r="F43" t="s">
        <v>77</v>
      </c>
      <c r="G43" t="s">
        <v>92</v>
      </c>
      <c r="H43" t="s">
        <v>91</v>
      </c>
      <c r="I43" t="s">
        <v>71</v>
      </c>
      <c r="J43" t="s">
        <v>71</v>
      </c>
      <c r="K43" t="s">
        <v>133</v>
      </c>
      <c r="L43" t="s">
        <v>78</v>
      </c>
      <c r="M43" t="s">
        <v>10</v>
      </c>
      <c r="N43" t="s">
        <v>141</v>
      </c>
      <c r="Q43" t="s">
        <v>142</v>
      </c>
      <c r="R43">
        <v>70</v>
      </c>
      <c r="S43">
        <v>30</v>
      </c>
    </row>
    <row r="44" spans="1:24" x14ac:dyDescent="0.3">
      <c r="C44" t="s">
        <v>135</v>
      </c>
      <c r="D44" t="s">
        <v>132</v>
      </c>
      <c r="E44">
        <v>66</v>
      </c>
      <c r="F44" t="s">
        <v>136</v>
      </c>
      <c r="G44" t="s">
        <v>92</v>
      </c>
      <c r="H44" t="s">
        <v>91</v>
      </c>
      <c r="I44" t="s">
        <v>71</v>
      </c>
      <c r="J44" t="s">
        <v>71</v>
      </c>
      <c r="K44" t="s">
        <v>133</v>
      </c>
      <c r="L44" t="s">
        <v>73</v>
      </c>
      <c r="M44" t="s">
        <v>10</v>
      </c>
      <c r="N44" t="s">
        <v>143</v>
      </c>
      <c r="Q44" t="s">
        <v>142</v>
      </c>
      <c r="R44">
        <v>70</v>
      </c>
      <c r="S44">
        <v>30</v>
      </c>
    </row>
    <row r="45" spans="1:24" x14ac:dyDescent="0.3">
      <c r="C45" t="s">
        <v>134</v>
      </c>
      <c r="D45" t="s">
        <v>132</v>
      </c>
      <c r="E45">
        <v>66</v>
      </c>
      <c r="F45" t="s">
        <v>77</v>
      </c>
      <c r="G45" t="s">
        <v>91</v>
      </c>
      <c r="H45" t="s">
        <v>71</v>
      </c>
      <c r="I45" t="s">
        <v>71</v>
      </c>
      <c r="J45" t="s">
        <v>71</v>
      </c>
      <c r="K45" t="s">
        <v>91</v>
      </c>
      <c r="L45" t="s">
        <v>78</v>
      </c>
      <c r="M45" t="s">
        <v>10</v>
      </c>
      <c r="X45" t="s">
        <v>129</v>
      </c>
    </row>
    <row r="46" spans="1:24" x14ac:dyDescent="0.3">
      <c r="A46" t="s">
        <v>105</v>
      </c>
      <c r="B46" t="s">
        <v>105</v>
      </c>
      <c r="C46" t="s">
        <v>144</v>
      </c>
      <c r="D46" t="s">
        <v>132</v>
      </c>
      <c r="E46">
        <v>80</v>
      </c>
      <c r="F46" t="s">
        <v>122</v>
      </c>
      <c r="G46" t="s">
        <v>71</v>
      </c>
      <c r="H46" t="s">
        <v>71</v>
      </c>
      <c r="I46" t="s">
        <v>71</v>
      </c>
      <c r="J46" t="s">
        <v>123</v>
      </c>
      <c r="K46" t="s">
        <v>71</v>
      </c>
      <c r="L46" t="s">
        <v>78</v>
      </c>
      <c r="M46" t="s">
        <v>12</v>
      </c>
    </row>
    <row r="47" spans="1:24" x14ac:dyDescent="0.3">
      <c r="C47" t="s">
        <v>144</v>
      </c>
      <c r="D47" t="s">
        <v>132</v>
      </c>
      <c r="E47">
        <v>80</v>
      </c>
      <c r="F47" t="s">
        <v>122</v>
      </c>
      <c r="G47" t="s">
        <v>71</v>
      </c>
      <c r="H47" t="s">
        <v>71</v>
      </c>
      <c r="I47" t="s">
        <v>71</v>
      </c>
      <c r="J47" t="s">
        <v>123</v>
      </c>
      <c r="K47" t="s">
        <v>71</v>
      </c>
      <c r="L47" t="s">
        <v>78</v>
      </c>
      <c r="M47" t="s">
        <v>12</v>
      </c>
      <c r="Q47" t="s">
        <v>122</v>
      </c>
      <c r="S47">
        <v>50</v>
      </c>
    </row>
    <row r="48" spans="1:24" x14ac:dyDescent="0.3">
      <c r="A48" t="s">
        <v>88</v>
      </c>
      <c r="B48" t="s">
        <v>145</v>
      </c>
      <c r="C48" t="s">
        <v>146</v>
      </c>
      <c r="D48" t="s">
        <v>147</v>
      </c>
      <c r="E48">
        <v>66</v>
      </c>
      <c r="F48" t="s">
        <v>77</v>
      </c>
      <c r="G48" t="s">
        <v>91</v>
      </c>
      <c r="H48" t="s">
        <v>71</v>
      </c>
      <c r="I48" t="s">
        <v>71</v>
      </c>
      <c r="J48" t="s">
        <v>71</v>
      </c>
      <c r="K48" t="s">
        <v>91</v>
      </c>
      <c r="L48" t="s">
        <v>78</v>
      </c>
      <c r="M48" t="s">
        <v>10</v>
      </c>
    </row>
    <row r="49" spans="1:24" x14ac:dyDescent="0.3">
      <c r="A49" t="s">
        <v>88</v>
      </c>
      <c r="B49" t="s">
        <v>145</v>
      </c>
      <c r="C49" t="s">
        <v>148</v>
      </c>
      <c r="D49" t="s">
        <v>147</v>
      </c>
      <c r="E49">
        <v>66</v>
      </c>
      <c r="F49" t="s">
        <v>77</v>
      </c>
      <c r="G49" t="s">
        <v>91</v>
      </c>
      <c r="H49" t="s">
        <v>71</v>
      </c>
      <c r="I49" t="s">
        <v>71</v>
      </c>
      <c r="J49" t="s">
        <v>71</v>
      </c>
      <c r="K49" t="s">
        <v>91</v>
      </c>
      <c r="L49" t="s">
        <v>78</v>
      </c>
      <c r="M49" t="s">
        <v>10</v>
      </c>
    </row>
    <row r="50" spans="1:24" x14ac:dyDescent="0.3">
      <c r="A50" t="s">
        <v>105</v>
      </c>
      <c r="B50" t="s">
        <v>105</v>
      </c>
      <c r="C50" t="s">
        <v>149</v>
      </c>
      <c r="D50" t="s">
        <v>147</v>
      </c>
      <c r="E50">
        <v>66</v>
      </c>
      <c r="F50" t="s">
        <v>107</v>
      </c>
      <c r="G50" t="s">
        <v>71</v>
      </c>
      <c r="H50" t="s">
        <v>71</v>
      </c>
      <c r="I50" t="s">
        <v>72</v>
      </c>
      <c r="J50" t="s">
        <v>71</v>
      </c>
      <c r="K50" t="s">
        <v>71</v>
      </c>
      <c r="L50" t="s">
        <v>78</v>
      </c>
      <c r="M50" t="s">
        <v>14</v>
      </c>
      <c r="N50" t="s">
        <v>125</v>
      </c>
    </row>
    <row r="51" spans="1:24" x14ac:dyDescent="0.3">
      <c r="C51" t="s">
        <v>148</v>
      </c>
      <c r="D51" t="s">
        <v>147</v>
      </c>
      <c r="E51">
        <v>66</v>
      </c>
      <c r="F51" t="s">
        <v>77</v>
      </c>
      <c r="G51" t="s">
        <v>91</v>
      </c>
      <c r="H51" t="s">
        <v>71</v>
      </c>
      <c r="I51" t="s">
        <v>71</v>
      </c>
      <c r="J51" t="s">
        <v>71</v>
      </c>
      <c r="K51" t="s">
        <v>91</v>
      </c>
      <c r="L51" t="s">
        <v>78</v>
      </c>
      <c r="M51" t="s">
        <v>10</v>
      </c>
      <c r="P51" t="s">
        <v>150</v>
      </c>
    </row>
    <row r="52" spans="1:24" x14ac:dyDescent="0.3">
      <c r="C52" t="s">
        <v>146</v>
      </c>
      <c r="D52" t="s">
        <v>147</v>
      </c>
      <c r="E52">
        <v>66</v>
      </c>
      <c r="F52" t="s">
        <v>77</v>
      </c>
      <c r="G52" t="s">
        <v>91</v>
      </c>
      <c r="H52" t="s">
        <v>71</v>
      </c>
      <c r="I52" t="s">
        <v>71</v>
      </c>
      <c r="J52" t="s">
        <v>71</v>
      </c>
      <c r="K52" t="s">
        <v>91</v>
      </c>
      <c r="L52" t="s">
        <v>78</v>
      </c>
      <c r="M52" t="s">
        <v>10</v>
      </c>
      <c r="P52" t="s">
        <v>151</v>
      </c>
    </row>
    <row r="53" spans="1:24" x14ac:dyDescent="0.3">
      <c r="C53" t="s">
        <v>149</v>
      </c>
      <c r="D53" t="s">
        <v>147</v>
      </c>
      <c r="E53">
        <v>66</v>
      </c>
      <c r="F53" t="s">
        <v>107</v>
      </c>
      <c r="G53" t="s">
        <v>71</v>
      </c>
      <c r="H53" t="s">
        <v>71</v>
      </c>
      <c r="I53" t="s">
        <v>72</v>
      </c>
      <c r="J53" t="s">
        <v>71</v>
      </c>
      <c r="K53" t="s">
        <v>71</v>
      </c>
      <c r="L53" t="s">
        <v>78</v>
      </c>
      <c r="M53" t="s">
        <v>14</v>
      </c>
      <c r="N53" t="s">
        <v>140</v>
      </c>
      <c r="Q53" t="s">
        <v>107</v>
      </c>
      <c r="S53">
        <v>10</v>
      </c>
    </row>
    <row r="54" spans="1:24" x14ac:dyDescent="0.3">
      <c r="C54" t="s">
        <v>146</v>
      </c>
      <c r="D54" t="s">
        <v>147</v>
      </c>
      <c r="E54">
        <v>66</v>
      </c>
      <c r="F54" t="s">
        <v>77</v>
      </c>
      <c r="G54" t="s">
        <v>91</v>
      </c>
      <c r="H54" t="s">
        <v>71</v>
      </c>
      <c r="I54" t="s">
        <v>71</v>
      </c>
      <c r="J54" t="s">
        <v>71</v>
      </c>
      <c r="K54" t="s">
        <v>91</v>
      </c>
      <c r="L54" t="s">
        <v>78</v>
      </c>
      <c r="M54" t="s">
        <v>10</v>
      </c>
      <c r="X54" t="s">
        <v>152</v>
      </c>
    </row>
    <row r="55" spans="1:24" x14ac:dyDescent="0.3">
      <c r="C55" t="s">
        <v>148</v>
      </c>
      <c r="D55" t="s">
        <v>147</v>
      </c>
      <c r="E55">
        <v>66</v>
      </c>
      <c r="F55" t="s">
        <v>77</v>
      </c>
      <c r="G55" t="s">
        <v>91</v>
      </c>
      <c r="H55" t="s">
        <v>71</v>
      </c>
      <c r="I55" t="s">
        <v>71</v>
      </c>
      <c r="J55" t="s">
        <v>71</v>
      </c>
      <c r="K55" t="s">
        <v>91</v>
      </c>
      <c r="L55" t="s">
        <v>78</v>
      </c>
      <c r="M55" t="s">
        <v>10</v>
      </c>
      <c r="X55" t="s">
        <v>153</v>
      </c>
    </row>
    <row r="56" spans="1:24" x14ac:dyDescent="0.3">
      <c r="A56" t="s">
        <v>88</v>
      </c>
      <c r="B56" t="s">
        <v>145</v>
      </c>
      <c r="C56" t="s">
        <v>154</v>
      </c>
      <c r="D56" t="s">
        <v>147</v>
      </c>
      <c r="E56">
        <v>49</v>
      </c>
      <c r="F56" t="s">
        <v>77</v>
      </c>
      <c r="G56" t="s">
        <v>91</v>
      </c>
      <c r="H56" t="s">
        <v>71</v>
      </c>
      <c r="I56" t="s">
        <v>71</v>
      </c>
      <c r="J56" t="s">
        <v>71</v>
      </c>
      <c r="K56" t="s">
        <v>92</v>
      </c>
      <c r="L56" t="s">
        <v>78</v>
      </c>
      <c r="M56" t="s">
        <v>10</v>
      </c>
    </row>
    <row r="57" spans="1:24" x14ac:dyDescent="0.3">
      <c r="A57" t="s">
        <v>88</v>
      </c>
      <c r="B57" t="s">
        <v>145</v>
      </c>
      <c r="C57" t="s">
        <v>155</v>
      </c>
      <c r="D57" t="s">
        <v>147</v>
      </c>
      <c r="E57">
        <v>82</v>
      </c>
      <c r="F57" t="s">
        <v>77</v>
      </c>
      <c r="G57" t="s">
        <v>91</v>
      </c>
      <c r="H57" t="s">
        <v>71</v>
      </c>
      <c r="I57" t="s">
        <v>71</v>
      </c>
      <c r="J57" t="s">
        <v>71</v>
      </c>
      <c r="K57" t="s">
        <v>86</v>
      </c>
      <c r="L57" t="s">
        <v>78</v>
      </c>
      <c r="M57" t="s">
        <v>10</v>
      </c>
    </row>
    <row r="58" spans="1:24" x14ac:dyDescent="0.3">
      <c r="A58" t="s">
        <v>105</v>
      </c>
      <c r="B58" t="s">
        <v>105</v>
      </c>
      <c r="C58" t="s">
        <v>156</v>
      </c>
      <c r="D58" t="s">
        <v>147</v>
      </c>
      <c r="E58">
        <v>80</v>
      </c>
      <c r="F58" t="s">
        <v>122</v>
      </c>
      <c r="G58" t="s">
        <v>71</v>
      </c>
      <c r="H58" t="s">
        <v>71</v>
      </c>
      <c r="I58" t="s">
        <v>71</v>
      </c>
      <c r="J58" t="s">
        <v>123</v>
      </c>
      <c r="K58" t="s">
        <v>71</v>
      </c>
      <c r="L58" t="s">
        <v>78</v>
      </c>
      <c r="M58" t="s">
        <v>12</v>
      </c>
    </row>
    <row r="59" spans="1:24" x14ac:dyDescent="0.3">
      <c r="C59" t="s">
        <v>155</v>
      </c>
      <c r="D59" t="s">
        <v>147</v>
      </c>
      <c r="E59">
        <v>82</v>
      </c>
      <c r="F59" t="s">
        <v>77</v>
      </c>
      <c r="G59" t="s">
        <v>91</v>
      </c>
      <c r="H59" t="s">
        <v>71</v>
      </c>
      <c r="I59" t="s">
        <v>71</v>
      </c>
      <c r="J59" t="s">
        <v>71</v>
      </c>
      <c r="K59" t="s">
        <v>86</v>
      </c>
      <c r="L59" t="s">
        <v>78</v>
      </c>
      <c r="M59" t="s">
        <v>10</v>
      </c>
      <c r="P59" t="s">
        <v>129</v>
      </c>
    </row>
    <row r="60" spans="1:24" x14ac:dyDescent="0.3">
      <c r="C60" t="s">
        <v>154</v>
      </c>
      <c r="D60" t="s">
        <v>147</v>
      </c>
      <c r="E60">
        <v>49</v>
      </c>
      <c r="F60" t="s">
        <v>77</v>
      </c>
      <c r="G60" t="s">
        <v>91</v>
      </c>
      <c r="H60" t="s">
        <v>71</v>
      </c>
      <c r="I60" t="s">
        <v>71</v>
      </c>
      <c r="J60" t="s">
        <v>71</v>
      </c>
      <c r="K60" t="s">
        <v>92</v>
      </c>
      <c r="L60" t="s">
        <v>78</v>
      </c>
      <c r="M60" t="s">
        <v>10</v>
      </c>
      <c r="P60" t="s">
        <v>151</v>
      </c>
    </row>
    <row r="61" spans="1:24" x14ac:dyDescent="0.3">
      <c r="C61" t="s">
        <v>156</v>
      </c>
      <c r="D61" t="s">
        <v>147</v>
      </c>
      <c r="E61">
        <v>80</v>
      </c>
      <c r="F61" t="s">
        <v>122</v>
      </c>
      <c r="G61" t="s">
        <v>71</v>
      </c>
      <c r="H61" t="s">
        <v>71</v>
      </c>
      <c r="I61" t="s">
        <v>71</v>
      </c>
      <c r="J61" t="s">
        <v>123</v>
      </c>
      <c r="K61" t="s">
        <v>71</v>
      </c>
      <c r="L61" t="s">
        <v>78</v>
      </c>
      <c r="M61" t="s">
        <v>12</v>
      </c>
      <c r="Q61" t="s">
        <v>122</v>
      </c>
      <c r="S61">
        <v>50</v>
      </c>
    </row>
    <row r="62" spans="1:24" x14ac:dyDescent="0.3">
      <c r="C62" t="s">
        <v>155</v>
      </c>
      <c r="D62" t="s">
        <v>147</v>
      </c>
      <c r="E62">
        <v>82</v>
      </c>
      <c r="F62" t="s">
        <v>77</v>
      </c>
      <c r="G62" t="s">
        <v>91</v>
      </c>
      <c r="H62" t="s">
        <v>71</v>
      </c>
      <c r="I62" t="s">
        <v>71</v>
      </c>
      <c r="J62" t="s">
        <v>71</v>
      </c>
      <c r="K62" t="s">
        <v>86</v>
      </c>
      <c r="L62" t="s">
        <v>78</v>
      </c>
      <c r="M62" t="s">
        <v>10</v>
      </c>
      <c r="X62" t="s">
        <v>129</v>
      </c>
    </row>
    <row r="63" spans="1:24" x14ac:dyDescent="0.3">
      <c r="C63" t="s">
        <v>154</v>
      </c>
      <c r="D63" t="s">
        <v>147</v>
      </c>
      <c r="E63">
        <v>49</v>
      </c>
      <c r="F63" t="s">
        <v>77</v>
      </c>
      <c r="G63" t="s">
        <v>91</v>
      </c>
      <c r="H63" t="s">
        <v>71</v>
      </c>
      <c r="I63" t="s">
        <v>71</v>
      </c>
      <c r="J63" t="s">
        <v>71</v>
      </c>
      <c r="K63" t="s">
        <v>92</v>
      </c>
      <c r="L63" t="s">
        <v>78</v>
      </c>
      <c r="M63" t="s">
        <v>10</v>
      </c>
      <c r="X63" t="s">
        <v>152</v>
      </c>
    </row>
    <row r="64" spans="1:24" x14ac:dyDescent="0.3">
      <c r="A64" t="s">
        <v>101</v>
      </c>
      <c r="B64" t="s">
        <v>130</v>
      </c>
      <c r="C64" t="s">
        <v>157</v>
      </c>
      <c r="D64" t="s">
        <v>158</v>
      </c>
      <c r="E64">
        <v>66</v>
      </c>
      <c r="F64" t="s">
        <v>77</v>
      </c>
      <c r="G64" t="s">
        <v>86</v>
      </c>
      <c r="H64" t="s">
        <v>71</v>
      </c>
      <c r="I64" t="s">
        <v>71</v>
      </c>
      <c r="J64" t="s">
        <v>71</v>
      </c>
      <c r="K64" t="s">
        <v>133</v>
      </c>
      <c r="L64" t="s">
        <v>78</v>
      </c>
      <c r="M64" t="s">
        <v>10</v>
      </c>
    </row>
    <row r="65" spans="1:24" x14ac:dyDescent="0.3">
      <c r="A65" t="s">
        <v>88</v>
      </c>
      <c r="B65" t="s">
        <v>159</v>
      </c>
      <c r="C65" t="s">
        <v>160</v>
      </c>
      <c r="D65" t="s">
        <v>158</v>
      </c>
      <c r="E65">
        <v>66</v>
      </c>
      <c r="F65" t="s">
        <v>77</v>
      </c>
      <c r="G65" t="s">
        <v>92</v>
      </c>
      <c r="H65" t="s">
        <v>91</v>
      </c>
      <c r="I65" t="s">
        <v>71</v>
      </c>
      <c r="J65" t="s">
        <v>71</v>
      </c>
      <c r="K65" t="s">
        <v>133</v>
      </c>
      <c r="L65" t="s">
        <v>78</v>
      </c>
      <c r="M65" t="s">
        <v>10</v>
      </c>
    </row>
    <row r="66" spans="1:24" x14ac:dyDescent="0.3">
      <c r="A66" t="s">
        <v>105</v>
      </c>
      <c r="B66" t="s">
        <v>105</v>
      </c>
      <c r="C66" t="s">
        <v>161</v>
      </c>
      <c r="D66" t="s">
        <v>158</v>
      </c>
      <c r="E66">
        <v>66</v>
      </c>
      <c r="F66" t="s">
        <v>107</v>
      </c>
      <c r="G66" t="s">
        <v>71</v>
      </c>
      <c r="H66" t="s">
        <v>71</v>
      </c>
      <c r="I66" t="s">
        <v>72</v>
      </c>
      <c r="J66" t="s">
        <v>71</v>
      </c>
      <c r="K66" t="s">
        <v>71</v>
      </c>
      <c r="L66" t="s">
        <v>78</v>
      </c>
      <c r="M66" t="s">
        <v>14</v>
      </c>
      <c r="N66" t="s">
        <v>125</v>
      </c>
    </row>
    <row r="67" spans="1:24" x14ac:dyDescent="0.3">
      <c r="C67" t="s">
        <v>160</v>
      </c>
      <c r="D67" t="s">
        <v>158</v>
      </c>
      <c r="E67">
        <v>66</v>
      </c>
      <c r="F67" t="s">
        <v>77</v>
      </c>
      <c r="G67" t="s">
        <v>92</v>
      </c>
      <c r="H67" t="s">
        <v>91</v>
      </c>
      <c r="I67" t="s">
        <v>71</v>
      </c>
      <c r="J67" t="s">
        <v>71</v>
      </c>
      <c r="K67" t="s">
        <v>133</v>
      </c>
      <c r="L67" t="s">
        <v>78</v>
      </c>
      <c r="M67" t="s">
        <v>10</v>
      </c>
      <c r="P67" t="s">
        <v>162</v>
      </c>
    </row>
    <row r="68" spans="1:24" x14ac:dyDescent="0.3">
      <c r="C68" t="s">
        <v>157</v>
      </c>
      <c r="D68" t="s">
        <v>158</v>
      </c>
      <c r="E68">
        <v>66</v>
      </c>
      <c r="F68" t="s">
        <v>77</v>
      </c>
      <c r="G68" t="s">
        <v>86</v>
      </c>
      <c r="H68" t="s">
        <v>71</v>
      </c>
      <c r="I68" t="s">
        <v>71</v>
      </c>
      <c r="J68" t="s">
        <v>71</v>
      </c>
      <c r="K68" t="s">
        <v>133</v>
      </c>
      <c r="L68" t="s">
        <v>78</v>
      </c>
      <c r="M68" t="s">
        <v>10</v>
      </c>
      <c r="P68" t="s">
        <v>163</v>
      </c>
    </row>
    <row r="69" spans="1:24" x14ac:dyDescent="0.3">
      <c r="C69" t="s">
        <v>161</v>
      </c>
      <c r="D69" t="s">
        <v>158</v>
      </c>
      <c r="E69">
        <v>66</v>
      </c>
      <c r="F69" t="s">
        <v>107</v>
      </c>
      <c r="G69" t="s">
        <v>71</v>
      </c>
      <c r="H69" t="s">
        <v>71</v>
      </c>
      <c r="I69" t="s">
        <v>72</v>
      </c>
      <c r="J69" t="s">
        <v>71</v>
      </c>
      <c r="K69" t="s">
        <v>71</v>
      </c>
      <c r="L69" t="s">
        <v>78</v>
      </c>
      <c r="M69" t="s">
        <v>14</v>
      </c>
      <c r="N69" t="s">
        <v>140</v>
      </c>
      <c r="Q69" t="s">
        <v>107</v>
      </c>
      <c r="S69">
        <v>10</v>
      </c>
    </row>
    <row r="70" spans="1:24" x14ac:dyDescent="0.3">
      <c r="C70" t="s">
        <v>160</v>
      </c>
      <c r="D70" t="s">
        <v>158</v>
      </c>
      <c r="E70">
        <v>66</v>
      </c>
      <c r="F70" t="s">
        <v>77</v>
      </c>
      <c r="G70" t="s">
        <v>92</v>
      </c>
      <c r="H70" t="s">
        <v>91</v>
      </c>
      <c r="I70" t="s">
        <v>71</v>
      </c>
      <c r="J70" t="s">
        <v>71</v>
      </c>
      <c r="K70" t="s">
        <v>133</v>
      </c>
      <c r="L70" t="s">
        <v>78</v>
      </c>
      <c r="M70" t="s">
        <v>10</v>
      </c>
      <c r="N70" t="s">
        <v>164</v>
      </c>
      <c r="Q70" t="s">
        <v>142</v>
      </c>
      <c r="R70">
        <v>70</v>
      </c>
      <c r="S70">
        <v>30</v>
      </c>
    </row>
    <row r="71" spans="1:24" x14ac:dyDescent="0.3">
      <c r="C71" t="s">
        <v>157</v>
      </c>
      <c r="D71" t="s">
        <v>158</v>
      </c>
      <c r="E71">
        <v>66</v>
      </c>
      <c r="F71" t="s">
        <v>77</v>
      </c>
      <c r="G71" t="s">
        <v>86</v>
      </c>
      <c r="H71" t="s">
        <v>71</v>
      </c>
      <c r="I71" t="s">
        <v>71</v>
      </c>
      <c r="J71" t="s">
        <v>71</v>
      </c>
      <c r="K71" t="s">
        <v>133</v>
      </c>
      <c r="L71" t="s">
        <v>78</v>
      </c>
      <c r="M71" t="s">
        <v>10</v>
      </c>
      <c r="X71" t="s">
        <v>163</v>
      </c>
    </row>
    <row r="72" spans="1:24" x14ac:dyDescent="0.3">
      <c r="A72" t="s">
        <v>88</v>
      </c>
      <c r="B72" t="s">
        <v>145</v>
      </c>
      <c r="C72" t="s">
        <v>165</v>
      </c>
      <c r="D72" t="s">
        <v>158</v>
      </c>
      <c r="E72">
        <v>33</v>
      </c>
      <c r="F72" t="s">
        <v>114</v>
      </c>
      <c r="G72" t="s">
        <v>71</v>
      </c>
      <c r="H72" t="s">
        <v>71</v>
      </c>
      <c r="I72" t="s">
        <v>71</v>
      </c>
      <c r="J72" t="s">
        <v>71</v>
      </c>
      <c r="K72" t="s">
        <v>91</v>
      </c>
      <c r="L72" t="s">
        <v>73</v>
      </c>
      <c r="M72" t="s">
        <v>4</v>
      </c>
    </row>
    <row r="73" spans="1:24" x14ac:dyDescent="0.3">
      <c r="A73" t="s">
        <v>88</v>
      </c>
      <c r="B73" t="s">
        <v>159</v>
      </c>
      <c r="C73" t="s">
        <v>166</v>
      </c>
      <c r="D73" t="s">
        <v>158</v>
      </c>
      <c r="E73">
        <v>49</v>
      </c>
      <c r="F73" t="s">
        <v>77</v>
      </c>
      <c r="G73" t="s">
        <v>133</v>
      </c>
      <c r="H73" t="s">
        <v>92</v>
      </c>
      <c r="I73" t="s">
        <v>71</v>
      </c>
      <c r="J73" t="s">
        <v>71</v>
      </c>
      <c r="K73" t="s">
        <v>92</v>
      </c>
      <c r="L73" t="s">
        <v>78</v>
      </c>
      <c r="M73" t="s">
        <v>10</v>
      </c>
    </row>
    <row r="74" spans="1:24" x14ac:dyDescent="0.3">
      <c r="A74" t="s">
        <v>88</v>
      </c>
      <c r="B74" t="s">
        <v>145</v>
      </c>
      <c r="C74" t="s">
        <v>167</v>
      </c>
      <c r="D74" t="s">
        <v>158</v>
      </c>
      <c r="E74">
        <v>49</v>
      </c>
      <c r="F74" t="s">
        <v>77</v>
      </c>
      <c r="G74" t="s">
        <v>71</v>
      </c>
      <c r="H74" t="s">
        <v>71</v>
      </c>
      <c r="I74" t="s">
        <v>71</v>
      </c>
      <c r="J74" t="s">
        <v>71</v>
      </c>
      <c r="K74" t="s">
        <v>86</v>
      </c>
      <c r="L74" t="s">
        <v>78</v>
      </c>
      <c r="M74" t="s">
        <v>98</v>
      </c>
      <c r="N74" t="s">
        <v>168</v>
      </c>
    </row>
    <row r="75" spans="1:24" x14ac:dyDescent="0.3">
      <c r="A75" t="s">
        <v>105</v>
      </c>
      <c r="B75" t="s">
        <v>105</v>
      </c>
      <c r="C75" t="s">
        <v>169</v>
      </c>
      <c r="D75" t="s">
        <v>158</v>
      </c>
      <c r="E75">
        <v>80</v>
      </c>
      <c r="F75" t="s">
        <v>122</v>
      </c>
      <c r="G75" t="s">
        <v>71</v>
      </c>
      <c r="H75" t="s">
        <v>71</v>
      </c>
      <c r="I75" t="s">
        <v>71</v>
      </c>
      <c r="J75" t="s">
        <v>123</v>
      </c>
      <c r="K75" t="s">
        <v>71</v>
      </c>
      <c r="L75" t="s">
        <v>78</v>
      </c>
      <c r="M75" t="s">
        <v>12</v>
      </c>
    </row>
    <row r="76" spans="1:24" x14ac:dyDescent="0.3">
      <c r="C76" t="s">
        <v>166</v>
      </c>
      <c r="D76" t="s">
        <v>158</v>
      </c>
      <c r="E76">
        <v>49</v>
      </c>
      <c r="F76" t="s">
        <v>77</v>
      </c>
      <c r="G76" t="s">
        <v>133</v>
      </c>
      <c r="H76" t="s">
        <v>92</v>
      </c>
      <c r="I76" t="s">
        <v>71</v>
      </c>
      <c r="J76" t="s">
        <v>71</v>
      </c>
      <c r="K76" t="s">
        <v>92</v>
      </c>
      <c r="L76" t="s">
        <v>78</v>
      </c>
      <c r="M76" t="s">
        <v>10</v>
      </c>
      <c r="P76" t="s">
        <v>170</v>
      </c>
    </row>
    <row r="77" spans="1:24" x14ac:dyDescent="0.3">
      <c r="C77" t="s">
        <v>165</v>
      </c>
      <c r="D77" t="s">
        <v>158</v>
      </c>
      <c r="E77">
        <v>33</v>
      </c>
      <c r="F77" t="s">
        <v>114</v>
      </c>
      <c r="G77" t="s">
        <v>71</v>
      </c>
      <c r="H77" t="s">
        <v>71</v>
      </c>
      <c r="I77" t="s">
        <v>71</v>
      </c>
      <c r="J77" t="s">
        <v>71</v>
      </c>
      <c r="K77" t="s">
        <v>91</v>
      </c>
      <c r="L77" t="s">
        <v>73</v>
      </c>
      <c r="M77" t="s">
        <v>4</v>
      </c>
      <c r="P77" t="s">
        <v>150</v>
      </c>
    </row>
    <row r="78" spans="1:24" x14ac:dyDescent="0.3">
      <c r="C78" t="s">
        <v>169</v>
      </c>
      <c r="D78" t="s">
        <v>158</v>
      </c>
      <c r="E78">
        <v>80</v>
      </c>
      <c r="F78" t="s">
        <v>122</v>
      </c>
      <c r="G78" t="s">
        <v>71</v>
      </c>
      <c r="H78" t="s">
        <v>71</v>
      </c>
      <c r="I78" t="s">
        <v>71</v>
      </c>
      <c r="J78" t="s">
        <v>123</v>
      </c>
      <c r="K78" t="s">
        <v>71</v>
      </c>
      <c r="L78" t="s">
        <v>78</v>
      </c>
      <c r="M78" t="s">
        <v>12</v>
      </c>
      <c r="Q78" t="s">
        <v>122</v>
      </c>
      <c r="S78">
        <v>50</v>
      </c>
    </row>
    <row r="79" spans="1:24" x14ac:dyDescent="0.3">
      <c r="C79" t="s">
        <v>166</v>
      </c>
      <c r="D79" t="s">
        <v>158</v>
      </c>
      <c r="E79">
        <v>49</v>
      </c>
      <c r="F79" t="s">
        <v>77</v>
      </c>
      <c r="G79" t="s">
        <v>133</v>
      </c>
      <c r="H79" t="s">
        <v>92</v>
      </c>
      <c r="I79" t="s">
        <v>71</v>
      </c>
      <c r="J79" t="s">
        <v>71</v>
      </c>
      <c r="K79" t="s">
        <v>92</v>
      </c>
      <c r="L79" t="s">
        <v>78</v>
      </c>
      <c r="M79" t="s">
        <v>10</v>
      </c>
      <c r="N79" t="s">
        <v>171</v>
      </c>
      <c r="Q79" t="s">
        <v>142</v>
      </c>
      <c r="R79">
        <v>70</v>
      </c>
      <c r="S79">
        <v>30</v>
      </c>
    </row>
    <row r="80" spans="1:24" x14ac:dyDescent="0.3">
      <c r="C80" t="s">
        <v>165</v>
      </c>
      <c r="D80" t="s">
        <v>158</v>
      </c>
      <c r="E80">
        <v>33</v>
      </c>
      <c r="F80" t="s">
        <v>114</v>
      </c>
      <c r="G80" t="s">
        <v>71</v>
      </c>
      <c r="H80" t="s">
        <v>71</v>
      </c>
      <c r="I80" t="s">
        <v>71</v>
      </c>
      <c r="J80" t="s">
        <v>71</v>
      </c>
      <c r="K80" t="s">
        <v>91</v>
      </c>
      <c r="L80" t="s">
        <v>73</v>
      </c>
      <c r="M80" t="s">
        <v>4</v>
      </c>
      <c r="X80" t="s">
        <v>153</v>
      </c>
    </row>
    <row r="81" spans="1:24" x14ac:dyDescent="0.3">
      <c r="A81" t="s">
        <v>101</v>
      </c>
      <c r="B81" t="s">
        <v>130</v>
      </c>
      <c r="C81" t="s">
        <v>172</v>
      </c>
      <c r="D81" t="s">
        <v>173</v>
      </c>
      <c r="E81">
        <v>66</v>
      </c>
      <c r="F81" t="s">
        <v>77</v>
      </c>
      <c r="G81" t="s">
        <v>86</v>
      </c>
      <c r="H81" t="s">
        <v>71</v>
      </c>
      <c r="I81" t="s">
        <v>71</v>
      </c>
      <c r="J81" t="s">
        <v>71</v>
      </c>
      <c r="K81" t="s">
        <v>133</v>
      </c>
      <c r="L81" t="s">
        <v>78</v>
      </c>
      <c r="M81" t="s">
        <v>10</v>
      </c>
    </row>
    <row r="82" spans="1:24" x14ac:dyDescent="0.3">
      <c r="A82" t="s">
        <v>101</v>
      </c>
      <c r="B82" t="s">
        <v>130</v>
      </c>
      <c r="C82" t="s">
        <v>174</v>
      </c>
      <c r="D82" t="s">
        <v>173</v>
      </c>
      <c r="E82">
        <v>66</v>
      </c>
      <c r="F82" t="s">
        <v>77</v>
      </c>
      <c r="G82" t="s">
        <v>86</v>
      </c>
      <c r="H82" t="s">
        <v>71</v>
      </c>
      <c r="I82" t="s">
        <v>71</v>
      </c>
      <c r="J82" t="s">
        <v>71</v>
      </c>
      <c r="K82" t="s">
        <v>133</v>
      </c>
      <c r="L82" t="s">
        <v>78</v>
      </c>
      <c r="M82" t="s">
        <v>10</v>
      </c>
      <c r="N82" t="s">
        <v>175</v>
      </c>
    </row>
    <row r="83" spans="1:24" x14ac:dyDescent="0.3">
      <c r="A83" t="s">
        <v>101</v>
      </c>
      <c r="B83" t="s">
        <v>130</v>
      </c>
      <c r="C83" t="s">
        <v>176</v>
      </c>
      <c r="D83" t="s">
        <v>173</v>
      </c>
      <c r="E83">
        <v>66</v>
      </c>
      <c r="F83" t="s">
        <v>77</v>
      </c>
      <c r="G83" t="s">
        <v>86</v>
      </c>
      <c r="H83" t="s">
        <v>71</v>
      </c>
      <c r="I83" t="s">
        <v>71</v>
      </c>
      <c r="J83" t="s">
        <v>71</v>
      </c>
      <c r="K83" t="s">
        <v>133</v>
      </c>
      <c r="L83" t="s">
        <v>78</v>
      </c>
      <c r="M83" t="s">
        <v>10</v>
      </c>
    </row>
    <row r="84" spans="1:24" x14ac:dyDescent="0.3">
      <c r="A84" t="s">
        <v>105</v>
      </c>
      <c r="B84" t="s">
        <v>105</v>
      </c>
      <c r="C84" t="s">
        <v>177</v>
      </c>
      <c r="D84" t="s">
        <v>173</v>
      </c>
      <c r="E84">
        <v>66</v>
      </c>
      <c r="F84" t="s">
        <v>107</v>
      </c>
      <c r="G84" t="s">
        <v>71</v>
      </c>
      <c r="H84" t="s">
        <v>71</v>
      </c>
      <c r="I84" t="s">
        <v>72</v>
      </c>
      <c r="J84" t="s">
        <v>71</v>
      </c>
      <c r="K84" t="s">
        <v>71</v>
      </c>
      <c r="L84" t="s">
        <v>78</v>
      </c>
      <c r="M84" t="s">
        <v>14</v>
      </c>
      <c r="N84" t="s">
        <v>125</v>
      </c>
    </row>
    <row r="85" spans="1:24" x14ac:dyDescent="0.3">
      <c r="C85" t="s">
        <v>172</v>
      </c>
      <c r="D85" t="s">
        <v>173</v>
      </c>
      <c r="E85">
        <v>66</v>
      </c>
      <c r="F85" t="s">
        <v>77</v>
      </c>
      <c r="G85" t="s">
        <v>86</v>
      </c>
      <c r="H85" t="s">
        <v>71</v>
      </c>
      <c r="I85" t="s">
        <v>71</v>
      </c>
      <c r="J85" t="s">
        <v>71</v>
      </c>
      <c r="K85" t="s">
        <v>133</v>
      </c>
      <c r="L85" t="s">
        <v>78</v>
      </c>
      <c r="M85" t="s">
        <v>10</v>
      </c>
      <c r="P85" t="s">
        <v>163</v>
      </c>
    </row>
    <row r="86" spans="1:24" x14ac:dyDescent="0.3">
      <c r="C86" t="s">
        <v>174</v>
      </c>
      <c r="D86" t="s">
        <v>173</v>
      </c>
      <c r="E86">
        <v>66</v>
      </c>
      <c r="F86" t="s">
        <v>77</v>
      </c>
      <c r="G86" t="s">
        <v>86</v>
      </c>
      <c r="H86" t="s">
        <v>71</v>
      </c>
      <c r="I86" t="s">
        <v>71</v>
      </c>
      <c r="J86" t="s">
        <v>71</v>
      </c>
      <c r="K86" t="s">
        <v>133</v>
      </c>
      <c r="L86" t="s">
        <v>78</v>
      </c>
      <c r="M86" t="s">
        <v>10</v>
      </c>
      <c r="P86" t="s">
        <v>163</v>
      </c>
    </row>
    <row r="87" spans="1:24" x14ac:dyDescent="0.3">
      <c r="C87" t="s">
        <v>176</v>
      </c>
      <c r="D87" t="s">
        <v>173</v>
      </c>
      <c r="E87">
        <v>66</v>
      </c>
      <c r="F87" t="s">
        <v>77</v>
      </c>
      <c r="G87" t="s">
        <v>86</v>
      </c>
      <c r="H87" t="s">
        <v>71</v>
      </c>
      <c r="I87" t="s">
        <v>71</v>
      </c>
      <c r="J87" t="s">
        <v>71</v>
      </c>
      <c r="K87" t="s">
        <v>133</v>
      </c>
      <c r="L87" t="s">
        <v>78</v>
      </c>
      <c r="M87" t="s">
        <v>10</v>
      </c>
      <c r="P87" t="s">
        <v>163</v>
      </c>
    </row>
    <row r="88" spans="1:24" x14ac:dyDescent="0.3">
      <c r="C88" t="s">
        <v>177</v>
      </c>
      <c r="D88" t="s">
        <v>173</v>
      </c>
      <c r="E88">
        <v>66</v>
      </c>
      <c r="F88" t="s">
        <v>107</v>
      </c>
      <c r="G88" t="s">
        <v>71</v>
      </c>
      <c r="H88" t="s">
        <v>71</v>
      </c>
      <c r="I88" t="s">
        <v>72</v>
      </c>
      <c r="J88" t="s">
        <v>71</v>
      </c>
      <c r="K88" t="s">
        <v>71</v>
      </c>
      <c r="L88" t="s">
        <v>78</v>
      </c>
      <c r="M88" t="s">
        <v>14</v>
      </c>
      <c r="N88" t="s">
        <v>140</v>
      </c>
      <c r="Q88" t="s">
        <v>107</v>
      </c>
      <c r="S88">
        <v>10</v>
      </c>
    </row>
    <row r="89" spans="1:24" x14ac:dyDescent="0.3">
      <c r="C89" t="s">
        <v>172</v>
      </c>
      <c r="D89" t="s">
        <v>173</v>
      </c>
      <c r="E89">
        <v>66</v>
      </c>
      <c r="F89" t="s">
        <v>77</v>
      </c>
      <c r="G89" t="s">
        <v>86</v>
      </c>
      <c r="H89" t="s">
        <v>71</v>
      </c>
      <c r="I89" t="s">
        <v>71</v>
      </c>
      <c r="J89" t="s">
        <v>71</v>
      </c>
      <c r="K89" t="s">
        <v>133</v>
      </c>
      <c r="L89" t="s">
        <v>78</v>
      </c>
      <c r="M89" t="s">
        <v>10</v>
      </c>
      <c r="X89" t="s">
        <v>163</v>
      </c>
    </row>
    <row r="90" spans="1:24" x14ac:dyDescent="0.3">
      <c r="C90" t="s">
        <v>174</v>
      </c>
      <c r="D90" t="s">
        <v>173</v>
      </c>
      <c r="E90">
        <v>66</v>
      </c>
      <c r="F90" t="s">
        <v>77</v>
      </c>
      <c r="G90" t="s">
        <v>86</v>
      </c>
      <c r="H90" t="s">
        <v>71</v>
      </c>
      <c r="I90" t="s">
        <v>71</v>
      </c>
      <c r="J90" t="s">
        <v>71</v>
      </c>
      <c r="K90" t="s">
        <v>133</v>
      </c>
      <c r="L90" t="s">
        <v>78</v>
      </c>
      <c r="M90" t="s">
        <v>10</v>
      </c>
      <c r="X90" t="s">
        <v>163</v>
      </c>
    </row>
    <row r="91" spans="1:24" x14ac:dyDescent="0.3">
      <c r="C91" t="s">
        <v>176</v>
      </c>
      <c r="D91" t="s">
        <v>173</v>
      </c>
      <c r="E91">
        <v>66</v>
      </c>
      <c r="F91" t="s">
        <v>77</v>
      </c>
      <c r="G91" t="s">
        <v>86</v>
      </c>
      <c r="H91" t="s">
        <v>71</v>
      </c>
      <c r="I91" t="s">
        <v>71</v>
      </c>
      <c r="J91" t="s">
        <v>71</v>
      </c>
      <c r="K91" t="s">
        <v>133</v>
      </c>
      <c r="L91" t="s">
        <v>78</v>
      </c>
      <c r="M91" t="s">
        <v>10</v>
      </c>
      <c r="X91" t="s">
        <v>163</v>
      </c>
    </row>
    <row r="92" spans="1:24" x14ac:dyDescent="0.3">
      <c r="A92" t="s">
        <v>88</v>
      </c>
      <c r="B92" t="s">
        <v>145</v>
      </c>
      <c r="C92" t="s">
        <v>178</v>
      </c>
      <c r="D92" t="s">
        <v>173</v>
      </c>
      <c r="E92">
        <v>49</v>
      </c>
      <c r="F92" t="s">
        <v>77</v>
      </c>
      <c r="G92" t="s">
        <v>71</v>
      </c>
      <c r="H92" t="s">
        <v>71</v>
      </c>
      <c r="I92" t="s">
        <v>71</v>
      </c>
      <c r="J92" t="s">
        <v>71</v>
      </c>
      <c r="K92" t="s">
        <v>86</v>
      </c>
      <c r="L92" t="s">
        <v>78</v>
      </c>
      <c r="M92" t="s">
        <v>98</v>
      </c>
      <c r="N92" t="s">
        <v>168</v>
      </c>
    </row>
    <row r="93" spans="1:24" x14ac:dyDescent="0.3">
      <c r="A93" t="s">
        <v>105</v>
      </c>
      <c r="B93" t="s">
        <v>105</v>
      </c>
      <c r="C93" t="s">
        <v>179</v>
      </c>
      <c r="D93" t="s">
        <v>173</v>
      </c>
      <c r="E93">
        <v>80</v>
      </c>
      <c r="F93" t="s">
        <v>122</v>
      </c>
      <c r="G93" t="s">
        <v>71</v>
      </c>
      <c r="H93" t="s">
        <v>71</v>
      </c>
      <c r="I93" t="s">
        <v>71</v>
      </c>
      <c r="J93" t="s">
        <v>123</v>
      </c>
      <c r="K93" t="s">
        <v>71</v>
      </c>
      <c r="L93" t="s">
        <v>78</v>
      </c>
      <c r="M93" t="s">
        <v>12</v>
      </c>
    </row>
    <row r="94" spans="1:24" x14ac:dyDescent="0.3">
      <c r="C94" t="s">
        <v>178</v>
      </c>
      <c r="D94" t="s">
        <v>173</v>
      </c>
      <c r="E94">
        <v>49</v>
      </c>
      <c r="F94" t="s">
        <v>77</v>
      </c>
      <c r="G94" t="s">
        <v>71</v>
      </c>
      <c r="H94" t="s">
        <v>71</v>
      </c>
      <c r="I94" t="s">
        <v>71</v>
      </c>
      <c r="J94" t="s">
        <v>71</v>
      </c>
      <c r="K94" t="s">
        <v>86</v>
      </c>
      <c r="L94" t="s">
        <v>78</v>
      </c>
      <c r="M94" t="s">
        <v>98</v>
      </c>
      <c r="P94" t="s">
        <v>150</v>
      </c>
    </row>
    <row r="95" spans="1:24" x14ac:dyDescent="0.3">
      <c r="C95" t="s">
        <v>179</v>
      </c>
      <c r="D95" t="s">
        <v>173</v>
      </c>
      <c r="E95">
        <v>80</v>
      </c>
      <c r="F95" t="s">
        <v>122</v>
      </c>
      <c r="G95" t="s">
        <v>71</v>
      </c>
      <c r="H95" t="s">
        <v>71</v>
      </c>
      <c r="I95" t="s">
        <v>71</v>
      </c>
      <c r="J95" t="s">
        <v>123</v>
      </c>
      <c r="K95" t="s">
        <v>71</v>
      </c>
      <c r="L95" t="s">
        <v>78</v>
      </c>
      <c r="M95" t="s">
        <v>12</v>
      </c>
      <c r="Q95" t="s">
        <v>122</v>
      </c>
      <c r="S95">
        <v>50</v>
      </c>
    </row>
    <row r="96" spans="1:24" x14ac:dyDescent="0.3">
      <c r="C96" t="s">
        <v>178</v>
      </c>
      <c r="D96" t="s">
        <v>173</v>
      </c>
      <c r="E96">
        <v>49</v>
      </c>
      <c r="F96" t="s">
        <v>77</v>
      </c>
      <c r="G96" t="s">
        <v>71</v>
      </c>
      <c r="H96" t="s">
        <v>71</v>
      </c>
      <c r="I96" t="s">
        <v>71</v>
      </c>
      <c r="J96" t="s">
        <v>71</v>
      </c>
      <c r="K96" t="s">
        <v>86</v>
      </c>
      <c r="L96" t="s">
        <v>78</v>
      </c>
      <c r="M96" t="s">
        <v>98</v>
      </c>
      <c r="X96" t="s">
        <v>153</v>
      </c>
    </row>
    <row r="97" spans="1:24" x14ac:dyDescent="0.3">
      <c r="A97" t="s">
        <v>101</v>
      </c>
      <c r="B97" t="s">
        <v>130</v>
      </c>
      <c r="C97" t="s">
        <v>180</v>
      </c>
      <c r="D97" t="s">
        <v>181</v>
      </c>
      <c r="E97">
        <v>66</v>
      </c>
      <c r="F97" t="s">
        <v>77</v>
      </c>
      <c r="G97" t="s">
        <v>86</v>
      </c>
      <c r="H97" t="s">
        <v>71</v>
      </c>
      <c r="I97" t="s">
        <v>71</v>
      </c>
      <c r="J97" t="s">
        <v>71</v>
      </c>
      <c r="K97" t="s">
        <v>133</v>
      </c>
      <c r="L97" t="s">
        <v>78</v>
      </c>
      <c r="M97" t="s">
        <v>10</v>
      </c>
      <c r="N97" t="s">
        <v>182</v>
      </c>
    </row>
    <row r="98" spans="1:24" x14ac:dyDescent="0.3">
      <c r="A98" t="s">
        <v>101</v>
      </c>
      <c r="B98" t="s">
        <v>130</v>
      </c>
      <c r="C98" t="s">
        <v>183</v>
      </c>
      <c r="D98" t="s">
        <v>181</v>
      </c>
      <c r="E98">
        <v>66</v>
      </c>
      <c r="F98" t="s">
        <v>77</v>
      </c>
      <c r="G98" t="s">
        <v>86</v>
      </c>
      <c r="H98" t="s">
        <v>71</v>
      </c>
      <c r="I98" t="s">
        <v>71</v>
      </c>
      <c r="J98" t="s">
        <v>71</v>
      </c>
      <c r="K98" t="s">
        <v>133</v>
      </c>
      <c r="L98" t="s">
        <v>78</v>
      </c>
      <c r="M98" t="s">
        <v>10</v>
      </c>
    </row>
    <row r="99" spans="1:24" x14ac:dyDescent="0.3">
      <c r="A99" t="s">
        <v>88</v>
      </c>
      <c r="B99" t="s">
        <v>145</v>
      </c>
      <c r="C99" t="s">
        <v>184</v>
      </c>
      <c r="D99" t="s">
        <v>181</v>
      </c>
      <c r="E99">
        <v>66</v>
      </c>
      <c r="F99" t="s">
        <v>77</v>
      </c>
      <c r="G99" t="s">
        <v>71</v>
      </c>
      <c r="H99" t="s">
        <v>71</v>
      </c>
      <c r="I99" t="s">
        <v>71</v>
      </c>
      <c r="J99" t="s">
        <v>71</v>
      </c>
      <c r="K99" t="s">
        <v>72</v>
      </c>
      <c r="L99" t="s">
        <v>78</v>
      </c>
      <c r="M99" t="s">
        <v>98</v>
      </c>
      <c r="N99" t="s">
        <v>99</v>
      </c>
    </row>
    <row r="100" spans="1:24" x14ac:dyDescent="0.3">
      <c r="A100" t="s">
        <v>88</v>
      </c>
      <c r="B100" t="s">
        <v>145</v>
      </c>
      <c r="C100" t="s">
        <v>185</v>
      </c>
      <c r="D100" t="s">
        <v>181</v>
      </c>
      <c r="E100">
        <v>66</v>
      </c>
      <c r="F100" t="s">
        <v>77</v>
      </c>
      <c r="G100" t="s">
        <v>133</v>
      </c>
      <c r="H100" t="s">
        <v>92</v>
      </c>
      <c r="I100" t="s">
        <v>71</v>
      </c>
      <c r="J100" t="s">
        <v>71</v>
      </c>
      <c r="K100" t="s">
        <v>91</v>
      </c>
      <c r="L100" t="s">
        <v>78</v>
      </c>
      <c r="M100" t="s">
        <v>10</v>
      </c>
    </row>
    <row r="101" spans="1:24" x14ac:dyDescent="0.3">
      <c r="A101" t="s">
        <v>88</v>
      </c>
      <c r="B101" t="s">
        <v>159</v>
      </c>
      <c r="C101" t="s">
        <v>186</v>
      </c>
      <c r="D101" t="s">
        <v>181</v>
      </c>
      <c r="E101">
        <v>66</v>
      </c>
      <c r="F101" t="s">
        <v>77</v>
      </c>
      <c r="G101" t="s">
        <v>133</v>
      </c>
      <c r="H101" t="s">
        <v>92</v>
      </c>
      <c r="I101" t="s">
        <v>71</v>
      </c>
      <c r="J101" t="s">
        <v>71</v>
      </c>
      <c r="K101" t="s">
        <v>91</v>
      </c>
      <c r="L101" t="s">
        <v>78</v>
      </c>
      <c r="M101" t="s">
        <v>10</v>
      </c>
    </row>
    <row r="102" spans="1:24" x14ac:dyDescent="0.3">
      <c r="A102" t="s">
        <v>105</v>
      </c>
      <c r="B102" t="s">
        <v>105</v>
      </c>
      <c r="C102" t="s">
        <v>187</v>
      </c>
      <c r="D102" t="s">
        <v>181</v>
      </c>
      <c r="E102">
        <v>66</v>
      </c>
      <c r="F102" t="s">
        <v>107</v>
      </c>
      <c r="G102" t="s">
        <v>71</v>
      </c>
      <c r="H102" t="s">
        <v>71</v>
      </c>
      <c r="I102" t="s">
        <v>72</v>
      </c>
      <c r="J102" t="s">
        <v>71</v>
      </c>
      <c r="K102" t="s">
        <v>71</v>
      </c>
      <c r="L102" t="s">
        <v>78</v>
      </c>
      <c r="M102" t="s">
        <v>14</v>
      </c>
      <c r="N102" t="s">
        <v>125</v>
      </c>
    </row>
    <row r="103" spans="1:24" x14ac:dyDescent="0.3">
      <c r="C103" t="s">
        <v>185</v>
      </c>
      <c r="D103" t="s">
        <v>181</v>
      </c>
      <c r="E103">
        <v>66</v>
      </c>
      <c r="F103" t="s">
        <v>77</v>
      </c>
      <c r="G103" t="s">
        <v>133</v>
      </c>
      <c r="H103" t="s">
        <v>92</v>
      </c>
      <c r="I103" t="s">
        <v>71</v>
      </c>
      <c r="J103" t="s">
        <v>71</v>
      </c>
      <c r="K103" t="s">
        <v>91</v>
      </c>
      <c r="L103" t="s">
        <v>78</v>
      </c>
      <c r="M103" t="s">
        <v>10</v>
      </c>
      <c r="P103" t="s">
        <v>170</v>
      </c>
    </row>
    <row r="104" spans="1:24" x14ac:dyDescent="0.3">
      <c r="C104" t="s">
        <v>186</v>
      </c>
      <c r="D104" t="s">
        <v>181</v>
      </c>
      <c r="E104">
        <v>66</v>
      </c>
      <c r="F104" t="s">
        <v>77</v>
      </c>
      <c r="G104" t="s">
        <v>133</v>
      </c>
      <c r="H104" t="s">
        <v>92</v>
      </c>
      <c r="I104" t="s">
        <v>71</v>
      </c>
      <c r="J104" t="s">
        <v>71</v>
      </c>
      <c r="K104" t="s">
        <v>91</v>
      </c>
      <c r="L104" t="s">
        <v>78</v>
      </c>
      <c r="M104" t="s">
        <v>10</v>
      </c>
      <c r="P104" t="s">
        <v>170</v>
      </c>
    </row>
    <row r="105" spans="1:24" x14ac:dyDescent="0.3">
      <c r="C105" t="s">
        <v>180</v>
      </c>
      <c r="D105" t="s">
        <v>181</v>
      </c>
      <c r="E105">
        <v>66</v>
      </c>
      <c r="F105" t="s">
        <v>77</v>
      </c>
      <c r="G105" t="s">
        <v>86</v>
      </c>
      <c r="H105" t="s">
        <v>71</v>
      </c>
      <c r="I105" t="s">
        <v>71</v>
      </c>
      <c r="J105" t="s">
        <v>71</v>
      </c>
      <c r="K105" t="s">
        <v>133</v>
      </c>
      <c r="L105" t="s">
        <v>78</v>
      </c>
      <c r="M105" t="s">
        <v>10</v>
      </c>
      <c r="P105" t="s">
        <v>163</v>
      </c>
    </row>
    <row r="106" spans="1:24" x14ac:dyDescent="0.3">
      <c r="C106" t="s">
        <v>183</v>
      </c>
      <c r="D106" t="s">
        <v>181</v>
      </c>
      <c r="E106">
        <v>66</v>
      </c>
      <c r="F106" t="s">
        <v>77</v>
      </c>
      <c r="G106" t="s">
        <v>86</v>
      </c>
      <c r="H106" t="s">
        <v>71</v>
      </c>
      <c r="I106" t="s">
        <v>71</v>
      </c>
      <c r="J106" t="s">
        <v>71</v>
      </c>
      <c r="K106" t="s">
        <v>133</v>
      </c>
      <c r="L106" t="s">
        <v>78</v>
      </c>
      <c r="M106" t="s">
        <v>10</v>
      </c>
      <c r="P106" t="s">
        <v>163</v>
      </c>
    </row>
    <row r="107" spans="1:24" x14ac:dyDescent="0.3">
      <c r="C107" t="s">
        <v>184</v>
      </c>
      <c r="D107" t="s">
        <v>181</v>
      </c>
      <c r="E107">
        <v>66</v>
      </c>
      <c r="F107" t="s">
        <v>77</v>
      </c>
      <c r="G107" t="s">
        <v>71</v>
      </c>
      <c r="H107" t="s">
        <v>71</v>
      </c>
      <c r="I107" t="s">
        <v>71</v>
      </c>
      <c r="J107" t="s">
        <v>71</v>
      </c>
      <c r="K107" t="s">
        <v>72</v>
      </c>
      <c r="L107" t="s">
        <v>78</v>
      </c>
      <c r="M107" t="s">
        <v>98</v>
      </c>
      <c r="P107" t="s">
        <v>188</v>
      </c>
    </row>
    <row r="108" spans="1:24" x14ac:dyDescent="0.3">
      <c r="C108" t="s">
        <v>184</v>
      </c>
      <c r="D108" t="s">
        <v>181</v>
      </c>
      <c r="E108">
        <v>66</v>
      </c>
      <c r="F108" t="s">
        <v>77</v>
      </c>
      <c r="G108" t="s">
        <v>71</v>
      </c>
      <c r="H108" t="s">
        <v>71</v>
      </c>
      <c r="I108" t="s">
        <v>71</v>
      </c>
      <c r="J108" t="s">
        <v>71</v>
      </c>
      <c r="K108" t="s">
        <v>72</v>
      </c>
      <c r="L108" t="s">
        <v>78</v>
      </c>
      <c r="M108" t="s">
        <v>98</v>
      </c>
      <c r="P108" t="s">
        <v>189</v>
      </c>
    </row>
    <row r="109" spans="1:24" x14ac:dyDescent="0.3">
      <c r="C109" t="s">
        <v>187</v>
      </c>
      <c r="D109" t="s">
        <v>181</v>
      </c>
      <c r="E109">
        <v>66</v>
      </c>
      <c r="F109" t="s">
        <v>107</v>
      </c>
      <c r="G109" t="s">
        <v>71</v>
      </c>
      <c r="H109" t="s">
        <v>71</v>
      </c>
      <c r="I109" t="s">
        <v>72</v>
      </c>
      <c r="J109" t="s">
        <v>71</v>
      </c>
      <c r="K109" t="s">
        <v>71</v>
      </c>
      <c r="L109" t="s">
        <v>78</v>
      </c>
      <c r="M109" t="s">
        <v>14</v>
      </c>
      <c r="N109" t="s">
        <v>140</v>
      </c>
      <c r="Q109" t="s">
        <v>107</v>
      </c>
      <c r="S109">
        <v>10</v>
      </c>
    </row>
    <row r="110" spans="1:24" x14ac:dyDescent="0.3">
      <c r="C110" t="s">
        <v>185</v>
      </c>
      <c r="D110" t="s">
        <v>181</v>
      </c>
      <c r="E110">
        <v>66</v>
      </c>
      <c r="F110" t="s">
        <v>77</v>
      </c>
      <c r="G110" t="s">
        <v>133</v>
      </c>
      <c r="H110" t="s">
        <v>92</v>
      </c>
      <c r="I110" t="s">
        <v>71</v>
      </c>
      <c r="J110" t="s">
        <v>71</v>
      </c>
      <c r="K110" t="s">
        <v>91</v>
      </c>
      <c r="L110" t="s">
        <v>78</v>
      </c>
      <c r="M110" t="s">
        <v>10</v>
      </c>
      <c r="N110" t="s">
        <v>171</v>
      </c>
      <c r="Q110" t="s">
        <v>142</v>
      </c>
      <c r="R110">
        <v>70</v>
      </c>
      <c r="S110">
        <v>30</v>
      </c>
    </row>
    <row r="111" spans="1:24" x14ac:dyDescent="0.3">
      <c r="C111" t="s">
        <v>186</v>
      </c>
      <c r="D111" t="s">
        <v>181</v>
      </c>
      <c r="E111">
        <v>66</v>
      </c>
      <c r="F111" t="s">
        <v>77</v>
      </c>
      <c r="G111" t="s">
        <v>133</v>
      </c>
      <c r="H111" t="s">
        <v>92</v>
      </c>
      <c r="I111" t="s">
        <v>71</v>
      </c>
      <c r="J111" t="s">
        <v>71</v>
      </c>
      <c r="K111" t="s">
        <v>91</v>
      </c>
      <c r="L111" t="s">
        <v>78</v>
      </c>
      <c r="M111" t="s">
        <v>10</v>
      </c>
      <c r="N111" t="s">
        <v>171</v>
      </c>
      <c r="Q111" t="s">
        <v>142</v>
      </c>
      <c r="R111">
        <v>70</v>
      </c>
      <c r="S111">
        <v>30</v>
      </c>
    </row>
    <row r="112" spans="1:24" x14ac:dyDescent="0.3">
      <c r="C112" t="s">
        <v>180</v>
      </c>
      <c r="D112" t="s">
        <v>181</v>
      </c>
      <c r="E112">
        <v>66</v>
      </c>
      <c r="F112" t="s">
        <v>77</v>
      </c>
      <c r="G112" t="s">
        <v>86</v>
      </c>
      <c r="H112" t="s">
        <v>71</v>
      </c>
      <c r="I112" t="s">
        <v>71</v>
      </c>
      <c r="J112" t="s">
        <v>71</v>
      </c>
      <c r="K112" t="s">
        <v>133</v>
      </c>
      <c r="L112" t="s">
        <v>78</v>
      </c>
      <c r="M112" t="s">
        <v>10</v>
      </c>
      <c r="X112" t="s">
        <v>163</v>
      </c>
    </row>
    <row r="113" spans="1:24" x14ac:dyDescent="0.3">
      <c r="C113" t="s">
        <v>183</v>
      </c>
      <c r="D113" t="s">
        <v>181</v>
      </c>
      <c r="E113">
        <v>66</v>
      </c>
      <c r="F113" t="s">
        <v>77</v>
      </c>
      <c r="G113" t="s">
        <v>86</v>
      </c>
      <c r="H113" t="s">
        <v>71</v>
      </c>
      <c r="I113" t="s">
        <v>71</v>
      </c>
      <c r="J113" t="s">
        <v>71</v>
      </c>
      <c r="K113" t="s">
        <v>133</v>
      </c>
      <c r="L113" t="s">
        <v>78</v>
      </c>
      <c r="M113" t="s">
        <v>10</v>
      </c>
      <c r="X113" t="s">
        <v>163</v>
      </c>
    </row>
    <row r="114" spans="1:24" x14ac:dyDescent="0.3">
      <c r="C114" t="s">
        <v>184</v>
      </c>
      <c r="D114" t="s">
        <v>181</v>
      </c>
      <c r="E114">
        <v>66</v>
      </c>
      <c r="F114" t="s">
        <v>77</v>
      </c>
      <c r="G114" t="s">
        <v>71</v>
      </c>
      <c r="H114" t="s">
        <v>71</v>
      </c>
      <c r="I114" t="s">
        <v>71</v>
      </c>
      <c r="J114" t="s">
        <v>71</v>
      </c>
      <c r="K114" t="s">
        <v>72</v>
      </c>
      <c r="L114" t="s">
        <v>78</v>
      </c>
      <c r="M114" t="s">
        <v>98</v>
      </c>
      <c r="X114" t="s">
        <v>190</v>
      </c>
    </row>
    <row r="115" spans="1:24" x14ac:dyDescent="0.3">
      <c r="A115" t="s">
        <v>79</v>
      </c>
      <c r="B115" t="s">
        <v>80</v>
      </c>
      <c r="C115" t="s">
        <v>191</v>
      </c>
      <c r="D115" t="s">
        <v>192</v>
      </c>
      <c r="E115">
        <v>66</v>
      </c>
      <c r="F115" t="s">
        <v>70</v>
      </c>
      <c r="G115" t="s">
        <v>71</v>
      </c>
      <c r="H115" t="s">
        <v>71</v>
      </c>
      <c r="I115" t="s">
        <v>71</v>
      </c>
      <c r="J115" t="s">
        <v>71</v>
      </c>
      <c r="K115" t="s">
        <v>72</v>
      </c>
      <c r="L115" t="s">
        <v>73</v>
      </c>
      <c r="M115" t="s">
        <v>4</v>
      </c>
    </row>
    <row r="116" spans="1:24" x14ac:dyDescent="0.3">
      <c r="A116" t="s">
        <v>79</v>
      </c>
      <c r="B116" t="s">
        <v>193</v>
      </c>
      <c r="C116" t="s">
        <v>194</v>
      </c>
      <c r="D116" t="s">
        <v>192</v>
      </c>
      <c r="E116">
        <v>66</v>
      </c>
      <c r="F116" t="s">
        <v>77</v>
      </c>
      <c r="G116" t="s">
        <v>91</v>
      </c>
      <c r="H116" t="s">
        <v>71</v>
      </c>
      <c r="I116" t="s">
        <v>71</v>
      </c>
      <c r="J116" t="s">
        <v>71</v>
      </c>
      <c r="K116" t="s">
        <v>91</v>
      </c>
      <c r="L116" t="s">
        <v>78</v>
      </c>
      <c r="M116" t="s">
        <v>10</v>
      </c>
    </row>
    <row r="117" spans="1:24" x14ac:dyDescent="0.3">
      <c r="C117" t="s">
        <v>194</v>
      </c>
      <c r="D117" t="s">
        <v>192</v>
      </c>
      <c r="E117">
        <v>66</v>
      </c>
      <c r="F117" t="s">
        <v>77</v>
      </c>
      <c r="G117" t="s">
        <v>91</v>
      </c>
      <c r="H117" t="s">
        <v>71</v>
      </c>
      <c r="I117" t="s">
        <v>71</v>
      </c>
      <c r="J117" t="s">
        <v>71</v>
      </c>
      <c r="K117" t="s">
        <v>91</v>
      </c>
      <c r="L117" t="s">
        <v>78</v>
      </c>
      <c r="M117" t="s">
        <v>10</v>
      </c>
      <c r="P117" t="s">
        <v>195</v>
      </c>
    </row>
    <row r="118" spans="1:24" x14ac:dyDescent="0.3">
      <c r="A118" t="s">
        <v>101</v>
      </c>
      <c r="B118" t="s">
        <v>102</v>
      </c>
      <c r="C118" t="s">
        <v>196</v>
      </c>
      <c r="D118" t="s">
        <v>192</v>
      </c>
      <c r="E118">
        <v>33</v>
      </c>
      <c r="F118" t="s">
        <v>77</v>
      </c>
      <c r="G118" t="s">
        <v>91</v>
      </c>
      <c r="H118" t="s">
        <v>71</v>
      </c>
      <c r="I118" t="s">
        <v>71</v>
      </c>
      <c r="J118" t="s">
        <v>71</v>
      </c>
      <c r="K118" t="s">
        <v>71</v>
      </c>
      <c r="L118" t="s">
        <v>78</v>
      </c>
      <c r="M118" t="s">
        <v>8</v>
      </c>
    </row>
    <row r="119" spans="1:24" x14ac:dyDescent="0.3">
      <c r="A119" t="s">
        <v>74</v>
      </c>
      <c r="B119" t="s">
        <v>197</v>
      </c>
      <c r="C119" t="s">
        <v>198</v>
      </c>
      <c r="D119" t="s">
        <v>192</v>
      </c>
      <c r="E119">
        <v>49</v>
      </c>
      <c r="F119" t="s">
        <v>77</v>
      </c>
      <c r="G119" t="s">
        <v>91</v>
      </c>
      <c r="H119" t="s">
        <v>71</v>
      </c>
      <c r="I119" t="s">
        <v>71</v>
      </c>
      <c r="J119" t="s">
        <v>71</v>
      </c>
      <c r="K119" t="s">
        <v>92</v>
      </c>
      <c r="L119" t="s">
        <v>78</v>
      </c>
      <c r="M119" t="s">
        <v>10</v>
      </c>
    </row>
    <row r="120" spans="1:24" x14ac:dyDescent="0.3">
      <c r="A120" t="s">
        <v>79</v>
      </c>
      <c r="B120" t="s">
        <v>80</v>
      </c>
      <c r="C120" t="s">
        <v>199</v>
      </c>
      <c r="D120" t="s">
        <v>192</v>
      </c>
      <c r="E120">
        <v>33</v>
      </c>
      <c r="F120" t="s">
        <v>77</v>
      </c>
      <c r="G120" t="s">
        <v>71</v>
      </c>
      <c r="H120" t="s">
        <v>71</v>
      </c>
      <c r="I120" t="s">
        <v>71</v>
      </c>
      <c r="J120" t="s">
        <v>71</v>
      </c>
      <c r="K120" t="s">
        <v>91</v>
      </c>
      <c r="L120" t="s">
        <v>78</v>
      </c>
      <c r="M120" t="s">
        <v>98</v>
      </c>
      <c r="N120" t="s">
        <v>200</v>
      </c>
    </row>
    <row r="121" spans="1:24" x14ac:dyDescent="0.3">
      <c r="A121" t="s">
        <v>105</v>
      </c>
      <c r="B121" t="s">
        <v>105</v>
      </c>
      <c r="C121" t="s">
        <v>201</v>
      </c>
      <c r="D121" t="s">
        <v>192</v>
      </c>
      <c r="E121">
        <v>145</v>
      </c>
      <c r="F121" t="s">
        <v>107</v>
      </c>
      <c r="G121" t="s">
        <v>71</v>
      </c>
      <c r="H121" t="s">
        <v>71</v>
      </c>
      <c r="I121" t="s">
        <v>202</v>
      </c>
      <c r="J121" t="s">
        <v>71</v>
      </c>
      <c r="K121" t="s">
        <v>71</v>
      </c>
      <c r="L121" t="s">
        <v>78</v>
      </c>
      <c r="M121" t="s">
        <v>14</v>
      </c>
    </row>
    <row r="122" spans="1:24" x14ac:dyDescent="0.3">
      <c r="C122" t="s">
        <v>196</v>
      </c>
      <c r="D122" t="s">
        <v>192</v>
      </c>
      <c r="E122">
        <v>33</v>
      </c>
      <c r="F122" t="s">
        <v>77</v>
      </c>
      <c r="G122" t="s">
        <v>91</v>
      </c>
      <c r="H122" t="s">
        <v>71</v>
      </c>
      <c r="I122" t="s">
        <v>71</v>
      </c>
      <c r="J122" t="s">
        <v>71</v>
      </c>
      <c r="K122" t="s">
        <v>71</v>
      </c>
      <c r="L122" t="s">
        <v>78</v>
      </c>
      <c r="M122" t="s">
        <v>8</v>
      </c>
      <c r="P122" t="s">
        <v>109</v>
      </c>
    </row>
    <row r="123" spans="1:24" x14ac:dyDescent="0.3">
      <c r="C123" t="s">
        <v>199</v>
      </c>
      <c r="D123" t="s">
        <v>192</v>
      </c>
      <c r="E123">
        <v>33</v>
      </c>
      <c r="F123" t="s">
        <v>77</v>
      </c>
      <c r="G123" t="s">
        <v>71</v>
      </c>
      <c r="H123" t="s">
        <v>71</v>
      </c>
      <c r="I123" t="s">
        <v>71</v>
      </c>
      <c r="J123" t="s">
        <v>71</v>
      </c>
      <c r="K123" t="s">
        <v>91</v>
      </c>
      <c r="L123" t="s">
        <v>78</v>
      </c>
      <c r="M123" t="s">
        <v>98</v>
      </c>
      <c r="P123" t="s">
        <v>203</v>
      </c>
    </row>
    <row r="124" spans="1:24" x14ac:dyDescent="0.3">
      <c r="C124" t="s">
        <v>198</v>
      </c>
      <c r="D124" t="s">
        <v>192</v>
      </c>
      <c r="E124">
        <v>49</v>
      </c>
      <c r="F124" t="s">
        <v>77</v>
      </c>
      <c r="G124" t="s">
        <v>91</v>
      </c>
      <c r="H124" t="s">
        <v>71</v>
      </c>
      <c r="I124" t="s">
        <v>71</v>
      </c>
      <c r="J124" t="s">
        <v>71</v>
      </c>
      <c r="K124" t="s">
        <v>92</v>
      </c>
      <c r="L124" t="s">
        <v>78</v>
      </c>
      <c r="M124" t="s">
        <v>10</v>
      </c>
      <c r="P124" t="s">
        <v>100</v>
      </c>
    </row>
    <row r="125" spans="1:24" x14ac:dyDescent="0.3">
      <c r="C125" t="s">
        <v>201</v>
      </c>
      <c r="D125" t="s">
        <v>192</v>
      </c>
      <c r="E125">
        <v>145</v>
      </c>
      <c r="F125" t="s">
        <v>107</v>
      </c>
      <c r="G125" t="s">
        <v>71</v>
      </c>
      <c r="H125" t="s">
        <v>71</v>
      </c>
      <c r="I125" t="s">
        <v>202</v>
      </c>
      <c r="J125" t="s">
        <v>71</v>
      </c>
      <c r="K125" t="s">
        <v>71</v>
      </c>
      <c r="L125" t="s">
        <v>78</v>
      </c>
      <c r="M125" t="s">
        <v>14</v>
      </c>
      <c r="N125" t="s">
        <v>111</v>
      </c>
      <c r="Q125" t="s">
        <v>107</v>
      </c>
      <c r="S125">
        <v>10</v>
      </c>
    </row>
    <row r="126" spans="1:24" x14ac:dyDescent="0.3">
      <c r="A126" t="s">
        <v>74</v>
      </c>
      <c r="B126" t="s">
        <v>197</v>
      </c>
      <c r="C126" t="s">
        <v>204</v>
      </c>
      <c r="D126" t="s">
        <v>205</v>
      </c>
      <c r="E126">
        <v>49</v>
      </c>
      <c r="F126" t="s">
        <v>77</v>
      </c>
      <c r="G126" t="s">
        <v>71</v>
      </c>
      <c r="H126" t="s">
        <v>71</v>
      </c>
      <c r="I126" t="s">
        <v>71</v>
      </c>
      <c r="J126" t="s">
        <v>71</v>
      </c>
      <c r="K126" t="s">
        <v>86</v>
      </c>
      <c r="L126" t="s">
        <v>78</v>
      </c>
      <c r="M126" t="s">
        <v>98</v>
      </c>
      <c r="N126" t="s">
        <v>168</v>
      </c>
    </row>
    <row r="127" spans="1:24" x14ac:dyDescent="0.3">
      <c r="A127" t="s">
        <v>74</v>
      </c>
      <c r="B127" t="s">
        <v>206</v>
      </c>
      <c r="C127" t="s">
        <v>206</v>
      </c>
      <c r="D127" t="s">
        <v>205</v>
      </c>
      <c r="E127">
        <v>49</v>
      </c>
      <c r="F127" t="s">
        <v>77</v>
      </c>
      <c r="G127" t="s">
        <v>91</v>
      </c>
      <c r="H127" t="s">
        <v>71</v>
      </c>
      <c r="I127" t="s">
        <v>71</v>
      </c>
      <c r="J127" t="s">
        <v>71</v>
      </c>
      <c r="K127" t="s">
        <v>92</v>
      </c>
      <c r="L127" t="s">
        <v>78</v>
      </c>
      <c r="M127" t="s">
        <v>10</v>
      </c>
    </row>
    <row r="128" spans="1:24" x14ac:dyDescent="0.3">
      <c r="A128" t="s">
        <v>105</v>
      </c>
      <c r="B128" t="s">
        <v>105</v>
      </c>
      <c r="C128" t="s">
        <v>207</v>
      </c>
      <c r="D128" t="s">
        <v>205</v>
      </c>
      <c r="E128">
        <v>146</v>
      </c>
      <c r="F128" t="s">
        <v>107</v>
      </c>
      <c r="G128" t="s">
        <v>71</v>
      </c>
      <c r="H128" t="s">
        <v>71</v>
      </c>
      <c r="I128" t="s">
        <v>108</v>
      </c>
      <c r="J128" t="s">
        <v>71</v>
      </c>
      <c r="K128" t="s">
        <v>71</v>
      </c>
      <c r="L128" t="s">
        <v>78</v>
      </c>
      <c r="M128" t="s">
        <v>14</v>
      </c>
    </row>
    <row r="129" spans="3:23" x14ac:dyDescent="0.3">
      <c r="C129" t="s">
        <v>204</v>
      </c>
      <c r="D129" t="s">
        <v>205</v>
      </c>
      <c r="E129">
        <v>49</v>
      </c>
      <c r="F129" t="s">
        <v>77</v>
      </c>
      <c r="G129" t="s">
        <v>71</v>
      </c>
      <c r="H129" t="s">
        <v>71</v>
      </c>
      <c r="I129" t="s">
        <v>71</v>
      </c>
      <c r="J129" t="s">
        <v>71</v>
      </c>
      <c r="K129" t="s">
        <v>86</v>
      </c>
      <c r="L129" t="s">
        <v>78</v>
      </c>
      <c r="M129" t="s">
        <v>98</v>
      </c>
      <c r="P129" t="s">
        <v>100</v>
      </c>
    </row>
    <row r="130" spans="3:23" x14ac:dyDescent="0.3">
      <c r="C130" t="s">
        <v>206</v>
      </c>
      <c r="D130" t="s">
        <v>205</v>
      </c>
      <c r="E130">
        <v>49</v>
      </c>
      <c r="F130" t="s">
        <v>77</v>
      </c>
      <c r="G130" t="s">
        <v>91</v>
      </c>
      <c r="H130" t="s">
        <v>71</v>
      </c>
      <c r="I130" t="s">
        <v>71</v>
      </c>
      <c r="J130" t="s">
        <v>71</v>
      </c>
      <c r="K130" t="s">
        <v>92</v>
      </c>
      <c r="L130" t="s">
        <v>78</v>
      </c>
      <c r="M130" t="s">
        <v>10</v>
      </c>
      <c r="P130" t="s">
        <v>100</v>
      </c>
    </row>
    <row r="131" spans="3:23" x14ac:dyDescent="0.3">
      <c r="C131" t="s">
        <v>207</v>
      </c>
      <c r="D131" t="s">
        <v>205</v>
      </c>
      <c r="E131">
        <v>146</v>
      </c>
      <c r="F131" t="s">
        <v>107</v>
      </c>
      <c r="G131" t="s">
        <v>71</v>
      </c>
      <c r="H131" t="s">
        <v>71</v>
      </c>
      <c r="I131" t="s">
        <v>108</v>
      </c>
      <c r="J131" t="s">
        <v>71</v>
      </c>
      <c r="K131" t="s">
        <v>71</v>
      </c>
      <c r="L131" t="s">
        <v>78</v>
      </c>
      <c r="M131" t="s">
        <v>14</v>
      </c>
      <c r="N131" t="s">
        <v>111</v>
      </c>
      <c r="Q131" t="s">
        <v>107</v>
      </c>
      <c r="S131">
        <v>10</v>
      </c>
    </row>
    <row r="132" spans="3:23" x14ac:dyDescent="0.3">
      <c r="C132" t="s">
        <v>176</v>
      </c>
      <c r="Q132" t="s">
        <v>208</v>
      </c>
      <c r="T132" t="s">
        <v>157</v>
      </c>
    </row>
    <row r="133" spans="3:23" x14ac:dyDescent="0.3">
      <c r="C133" t="s">
        <v>180</v>
      </c>
      <c r="Q133" t="s">
        <v>208</v>
      </c>
      <c r="T133" t="s">
        <v>174</v>
      </c>
    </row>
    <row r="134" spans="3:23" x14ac:dyDescent="0.3">
      <c r="C134" t="s">
        <v>183</v>
      </c>
      <c r="Q134" t="s">
        <v>208</v>
      </c>
      <c r="T134" t="s">
        <v>172</v>
      </c>
    </row>
    <row r="135" spans="3:23" x14ac:dyDescent="0.3">
      <c r="C135" t="s">
        <v>16</v>
      </c>
      <c r="Q135" t="s">
        <v>209</v>
      </c>
      <c r="T135" t="s">
        <v>196</v>
      </c>
    </row>
    <row r="136" spans="3:23" x14ac:dyDescent="0.3">
      <c r="C136" t="s">
        <v>204</v>
      </c>
      <c r="Q136" t="s">
        <v>208</v>
      </c>
      <c r="T136" t="s">
        <v>198</v>
      </c>
    </row>
    <row r="137" spans="3:23" x14ac:dyDescent="0.3">
      <c r="C137" t="s">
        <v>186</v>
      </c>
      <c r="Q137" t="s">
        <v>208</v>
      </c>
      <c r="T137" t="s">
        <v>166</v>
      </c>
      <c r="U137" t="s">
        <v>120</v>
      </c>
    </row>
    <row r="138" spans="3:23" x14ac:dyDescent="0.3">
      <c r="C138" t="s">
        <v>187</v>
      </c>
      <c r="Q138" t="s">
        <v>208</v>
      </c>
      <c r="T138" t="s">
        <v>177</v>
      </c>
      <c r="U138" t="s">
        <v>161</v>
      </c>
      <c r="V138" t="s">
        <v>149</v>
      </c>
      <c r="W138" t="s">
        <v>138</v>
      </c>
    </row>
    <row r="139" spans="3:23" x14ac:dyDescent="0.3">
      <c r="C139" t="s">
        <v>106</v>
      </c>
      <c r="Q139" t="s">
        <v>208</v>
      </c>
      <c r="T139" t="s">
        <v>207</v>
      </c>
      <c r="U139" t="s">
        <v>201</v>
      </c>
    </row>
    <row r="140" spans="3:23" x14ac:dyDescent="0.3">
      <c r="C140" t="s">
        <v>201</v>
      </c>
      <c r="Q140" t="s">
        <v>209</v>
      </c>
      <c r="T140" t="s">
        <v>210</v>
      </c>
    </row>
  </sheetData>
  <phoneticPr fontId="11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66327-9DB1-4DFC-8D2C-306FF8B74928}">
  <dimension ref="B1:AC98"/>
  <sheetViews>
    <sheetView showGridLines="0" zoomScale="70" zoomScaleNormal="70" workbookViewId="0">
      <pane xSplit="4" ySplit="8" topLeftCell="E9" activePane="bottomRight" state="frozen"/>
      <selection pane="topRight" activeCell="D1" sqref="D1"/>
      <selection pane="bottomLeft" activeCell="A9" sqref="A9"/>
      <selection pane="bottomRight" activeCell="E16" sqref="E16:E22"/>
    </sheetView>
  </sheetViews>
  <sheetFormatPr defaultRowHeight="14.4" outlineLevelCol="1" x14ac:dyDescent="0.3"/>
  <cols>
    <col min="1" max="1" width="1.44140625" customWidth="1"/>
    <col min="2" max="2" width="16.6640625" style="1" hidden="1" customWidth="1" outlineLevel="1"/>
    <col min="3" max="3" width="14.109375" style="1" bestFit="1" customWidth="1" collapsed="1"/>
    <col min="4" max="4" width="9.6640625" style="1" customWidth="1"/>
    <col min="5" max="5" width="63.5546875" style="9" bestFit="1" customWidth="1"/>
    <col min="6" max="6" width="20.109375" style="9" bestFit="1" customWidth="1"/>
    <col min="7" max="7" width="20" style="4" bestFit="1" customWidth="1"/>
    <col min="8" max="8" width="24.88671875" style="1" bestFit="1" customWidth="1"/>
    <col min="9" max="10" width="18.33203125" style="1" bestFit="1" customWidth="1"/>
    <col min="11" max="11" width="18.5546875" style="1" bestFit="1" customWidth="1"/>
    <col min="12" max="12" width="20.6640625" style="1" bestFit="1" customWidth="1"/>
    <col min="13" max="13" width="16.88671875" style="1" bestFit="1" customWidth="1"/>
    <col min="14" max="14" width="22.5546875" bestFit="1" customWidth="1"/>
    <col min="15" max="15" width="18.33203125" bestFit="1" customWidth="1"/>
    <col min="16" max="16" width="23.109375" bestFit="1" customWidth="1"/>
    <col min="17" max="17" width="14.44140625" hidden="1" customWidth="1" outlineLevel="1"/>
    <col min="18" max="18" width="16.6640625" hidden="1" customWidth="1" outlineLevel="1"/>
    <col min="19" max="19" width="22.44140625" hidden="1" customWidth="1" outlineLevel="1"/>
    <col min="20" max="20" width="19.44140625" hidden="1" customWidth="1" outlineLevel="1"/>
    <col min="21" max="21" width="17" hidden="1" customWidth="1" outlineLevel="1"/>
    <col min="22" max="22" width="16.33203125" hidden="1" customWidth="1" outlineLevel="1"/>
    <col min="23" max="23" width="21.109375" hidden="1" customWidth="1" outlineLevel="1"/>
    <col min="24" max="24" width="10.88671875" hidden="1" customWidth="1" outlineLevel="1"/>
    <col min="25" max="25" width="16.5546875" hidden="1" customWidth="1" outlineLevel="1"/>
    <col min="26" max="26" width="8.6640625" hidden="1" customWidth="1" outlineLevel="1"/>
    <col min="27" max="27" width="12.88671875" hidden="1" customWidth="1" outlineLevel="1"/>
    <col min="28" max="28" width="8.88671875" hidden="1" customWidth="1" outlineLevel="1" collapsed="1"/>
    <col min="29" max="29" width="9.109375" collapsed="1"/>
  </cols>
  <sheetData>
    <row r="1" spans="2:28" x14ac:dyDescent="0.3">
      <c r="E1" s="1"/>
      <c r="F1" s="1"/>
      <c r="G1" s="9"/>
      <c r="N1" s="1"/>
    </row>
    <row r="2" spans="2:28" x14ac:dyDescent="0.3">
      <c r="E2" s="1"/>
      <c r="F2" s="1"/>
      <c r="G2" s="9"/>
      <c r="I2" s="8" t="s">
        <v>211</v>
      </c>
      <c r="J2" s="119" t="s">
        <v>37</v>
      </c>
      <c r="K2" s="120"/>
      <c r="L2" s="120"/>
      <c r="M2" s="120"/>
      <c r="N2" s="121"/>
    </row>
    <row r="3" spans="2:28" ht="15" thickBot="1" x14ac:dyDescent="0.35">
      <c r="E3" s="1"/>
      <c r="F3" s="1"/>
      <c r="G3" s="1"/>
      <c r="H3" s="9"/>
      <c r="I3" s="4"/>
      <c r="N3" s="1"/>
      <c r="O3" s="1"/>
      <c r="P3" s="1"/>
      <c r="Q3" s="1"/>
      <c r="R3" s="1"/>
      <c r="S3" s="1"/>
      <c r="T3" s="1"/>
    </row>
    <row r="4" spans="2:28" ht="19.2" customHeight="1" x14ac:dyDescent="0.3">
      <c r="E4" s="29" t="s">
        <v>212</v>
      </c>
      <c r="F4" s="34"/>
      <c r="G4" s="33">
        <f>G85</f>
        <v>4000</v>
      </c>
      <c r="H4" s="34"/>
      <c r="I4" s="34"/>
      <c r="J4" s="34"/>
      <c r="K4" s="34"/>
      <c r="L4" s="34"/>
      <c r="M4" s="34"/>
      <c r="N4" s="35"/>
    </row>
    <row r="5" spans="2:28" ht="19.2" customHeight="1" x14ac:dyDescent="0.3">
      <c r="E5" s="30" t="s">
        <v>107</v>
      </c>
      <c r="F5" s="1"/>
      <c r="G5" s="32">
        <f>K85</f>
        <v>800</v>
      </c>
      <c r="N5" s="36"/>
    </row>
    <row r="6" spans="2:28" ht="19.2" customHeight="1" thickBot="1" x14ac:dyDescent="0.35">
      <c r="E6" s="31" t="s">
        <v>18</v>
      </c>
      <c r="F6" s="38"/>
      <c r="G6" s="37">
        <f>G82</f>
        <v>53</v>
      </c>
      <c r="H6" s="38"/>
      <c r="I6" s="38"/>
      <c r="J6" s="38"/>
      <c r="K6" s="38"/>
      <c r="L6" s="38"/>
      <c r="M6" s="38"/>
      <c r="N6" s="39"/>
    </row>
    <row r="7" spans="2:28" x14ac:dyDescent="0.3">
      <c r="M7" s="2"/>
    </row>
    <row r="8" spans="2:28" s="3" customFormat="1" ht="43.5" customHeight="1" x14ac:dyDescent="0.3">
      <c r="B8" s="26" t="s">
        <v>213</v>
      </c>
      <c r="C8" s="26" t="s">
        <v>214</v>
      </c>
      <c r="D8" s="26" t="s">
        <v>215</v>
      </c>
      <c r="E8" s="26" t="s">
        <v>216</v>
      </c>
      <c r="F8" s="26" t="s">
        <v>217</v>
      </c>
      <c r="G8" s="27" t="s">
        <v>46</v>
      </c>
      <c r="H8" s="26" t="s">
        <v>47</v>
      </c>
      <c r="I8" s="26" t="s">
        <v>48</v>
      </c>
      <c r="J8" s="26" t="s">
        <v>49</v>
      </c>
      <c r="K8" s="26" t="s">
        <v>50</v>
      </c>
      <c r="L8" s="26" t="s">
        <v>51</v>
      </c>
      <c r="M8" s="26" t="s">
        <v>52</v>
      </c>
      <c r="N8" s="28" t="s">
        <v>54</v>
      </c>
      <c r="O8" s="28" t="s">
        <v>218</v>
      </c>
      <c r="P8" s="56" t="s">
        <v>219</v>
      </c>
      <c r="Q8" s="11" t="s">
        <v>220</v>
      </c>
      <c r="R8" s="11" t="s">
        <v>221</v>
      </c>
      <c r="S8" s="17" t="s">
        <v>222</v>
      </c>
      <c r="T8" s="17" t="s">
        <v>223</v>
      </c>
      <c r="U8" s="17" t="s">
        <v>224</v>
      </c>
      <c r="V8" s="17" t="s">
        <v>225</v>
      </c>
      <c r="W8" s="17" t="s">
        <v>226</v>
      </c>
      <c r="X8" s="20" t="s">
        <v>227</v>
      </c>
      <c r="Y8" s="20" t="s">
        <v>228</v>
      </c>
      <c r="Z8" s="20" t="s">
        <v>229</v>
      </c>
      <c r="AA8" s="20" t="s">
        <v>230</v>
      </c>
      <c r="AB8" s="20" t="s">
        <v>231</v>
      </c>
    </row>
    <row r="9" spans="2:28" x14ac:dyDescent="0.3">
      <c r="B9" s="7" t="str">
        <f t="shared" ref="B9:B60" si="0">$J$2</f>
        <v>PSICOLOGIA</v>
      </c>
      <c r="C9" s="7" t="s">
        <v>232</v>
      </c>
      <c r="D9" s="7">
        <v>1</v>
      </c>
      <c r="E9" s="24" t="s">
        <v>120</v>
      </c>
      <c r="F9" s="24" t="s">
        <v>233</v>
      </c>
      <c r="G9" s="13">
        <f>SUM(TB_Psicologia1[[#This Row],[CH TEÓRICA]:[CH ONLINE]])</f>
        <v>49</v>
      </c>
      <c r="H9" s="81" t="s">
        <v>77</v>
      </c>
      <c r="I9" s="13">
        <v>16</v>
      </c>
      <c r="J9" s="13">
        <v>0</v>
      </c>
      <c r="K9" s="13">
        <v>0</v>
      </c>
      <c r="L9" s="13">
        <v>0</v>
      </c>
      <c r="M9" s="13">
        <v>33</v>
      </c>
      <c r="N9" s="13" t="s">
        <v>10</v>
      </c>
      <c r="O9" s="46">
        <f>ROUNDUP(TB_Psicologia1[[#This Row],[CH TOTAL]]/Cursos!$E$3,0)</f>
        <v>3</v>
      </c>
      <c r="P9" s="57" cm="1">
        <f t="array" ref="P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0.24242424242424243</v>
      </c>
      <c r="Q9" s="48"/>
      <c r="R9" s="12" t="s">
        <v>227</v>
      </c>
      <c r="S9" s="10" cm="1">
        <f t="array" ref="S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1</v>
      </c>
      <c r="T9" s="10">
        <f>IF(TB_Psicologia1[[#This Row],[TIPIFICAÇÃO]]="ON.S",ROUNDUP(TB_Psicologia1[[#This Row],[CH TEÓRICA]]/Cursos!$E$3,0),0)</f>
        <v>0</v>
      </c>
      <c r="U9" s="10" cm="1">
        <f t="array" ref="U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9" s="10" cm="1">
        <f t="array" ref="V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9" s="16" t="s">
        <v>234</v>
      </c>
      <c r="X9" s="18"/>
      <c r="Y9" s="18"/>
      <c r="Z9" s="18"/>
      <c r="AA9" s="18"/>
      <c r="AB9" s="18"/>
    </row>
    <row r="10" spans="2:28" x14ac:dyDescent="0.3">
      <c r="B10" s="7" t="str">
        <f t="shared" si="0"/>
        <v>PSICOLOGIA</v>
      </c>
      <c r="C10" s="7" t="s">
        <v>232</v>
      </c>
      <c r="D10" s="7">
        <v>2</v>
      </c>
      <c r="E10" s="24" t="s">
        <v>235</v>
      </c>
      <c r="F10" s="24" t="s">
        <v>236</v>
      </c>
      <c r="G10" s="13">
        <f>SUM(TB_Psicologia1[[#This Row],[CH TEÓRICA]:[CH ONLINE]])</f>
        <v>49</v>
      </c>
      <c r="H10" s="81" t="s">
        <v>77</v>
      </c>
      <c r="I10" s="13">
        <v>33</v>
      </c>
      <c r="J10" s="13">
        <v>0</v>
      </c>
      <c r="K10" s="13">
        <v>0</v>
      </c>
      <c r="L10" s="13">
        <v>0</v>
      </c>
      <c r="M10" s="13">
        <v>16</v>
      </c>
      <c r="N10" s="13" t="s">
        <v>10</v>
      </c>
      <c r="O10" s="46">
        <f>ROUNDUP(TB_Psicologia1[[#This Row],[CH TOTAL]]/Cursos!$E$3,0)</f>
        <v>3</v>
      </c>
      <c r="P10" s="57" cm="1">
        <f t="array" ref="P1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10" s="48"/>
      <c r="R10" s="12" t="s">
        <v>227</v>
      </c>
      <c r="S10" s="10" cm="1">
        <f t="array" ref="S1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10" s="10">
        <f>IF(TB_Psicologia1[[#This Row],[TIPIFICAÇÃO]]="ON.S",ROUNDUP(TB_Psicologia1[[#This Row],[CH TEÓRICA]]/Cursos!$E$3,0),0)</f>
        <v>0</v>
      </c>
      <c r="U10" s="10" cm="1">
        <f t="array" ref="U1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0" s="10" cm="1">
        <f t="array" ref="V1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10" s="16" t="s">
        <v>234</v>
      </c>
      <c r="X10" s="10"/>
      <c r="Y10" s="10"/>
      <c r="Z10" s="10"/>
      <c r="AA10" s="10"/>
      <c r="AB10" s="10"/>
    </row>
    <row r="11" spans="2:28" x14ac:dyDescent="0.3">
      <c r="B11" s="7" t="str">
        <f t="shared" si="0"/>
        <v>PSICOLOGIA</v>
      </c>
      <c r="C11" s="7" t="s">
        <v>232</v>
      </c>
      <c r="D11" s="7">
        <v>3</v>
      </c>
      <c r="E11" s="25" t="s">
        <v>85</v>
      </c>
      <c r="F11" s="25" t="s">
        <v>237</v>
      </c>
      <c r="G11" s="13">
        <f>SUM(TB_Psicologia1[[#This Row],[CH TEÓRICA]:[CH ONLINE]])</f>
        <v>82</v>
      </c>
      <c r="H11" s="82" t="s">
        <v>77</v>
      </c>
      <c r="I11" s="15">
        <v>49</v>
      </c>
      <c r="J11" s="15">
        <v>0</v>
      </c>
      <c r="K11" s="14">
        <v>0</v>
      </c>
      <c r="L11" s="14">
        <v>0</v>
      </c>
      <c r="M11" s="15">
        <v>33</v>
      </c>
      <c r="N11" s="15" t="s">
        <v>10</v>
      </c>
      <c r="O11" s="46">
        <f>ROUNDUP(TB_Psicologia1[[#This Row],[CH TOTAL]]/Cursos!$E$3,0)</f>
        <v>5</v>
      </c>
      <c r="P11" s="57" cm="1">
        <f t="array" ref="P1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11" s="48"/>
      <c r="R11" s="12" t="s">
        <v>227</v>
      </c>
      <c r="S11" s="10" cm="1">
        <f t="array" ref="S1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11" s="10">
        <f>IF(TB_Psicologia1[[#This Row],[TIPIFICAÇÃO]]="ON.S",ROUNDUP(TB_Psicologia1[[#This Row],[CH TEÓRICA]]/Cursos!$E$3,0),0)</f>
        <v>0</v>
      </c>
      <c r="U11" s="10" cm="1">
        <f t="array" ref="U1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1" s="10" cm="1">
        <f t="array" ref="V1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11" s="16" t="s">
        <v>234</v>
      </c>
      <c r="X11" s="10"/>
      <c r="Y11" s="10"/>
      <c r="Z11" s="10"/>
      <c r="AA11" s="10"/>
      <c r="AB11" s="10"/>
    </row>
    <row r="12" spans="2:28" x14ac:dyDescent="0.3">
      <c r="B12" s="7" t="str">
        <f t="shared" si="0"/>
        <v>PSICOLOGIA</v>
      </c>
      <c r="C12" s="7" t="s">
        <v>232</v>
      </c>
      <c r="D12" s="7">
        <v>4</v>
      </c>
      <c r="E12" s="24" t="s">
        <v>116</v>
      </c>
      <c r="F12" s="24" t="s">
        <v>238</v>
      </c>
      <c r="G12" s="13">
        <f>SUM(TB_Psicologia1[[#This Row],[CH TEÓRICA]:[CH ONLINE]])</f>
        <v>99</v>
      </c>
      <c r="H12" s="81" t="s">
        <v>77</v>
      </c>
      <c r="I12" s="13">
        <v>66</v>
      </c>
      <c r="J12" s="13">
        <v>0</v>
      </c>
      <c r="K12" s="13">
        <v>0</v>
      </c>
      <c r="L12" s="13">
        <v>0</v>
      </c>
      <c r="M12" s="13">
        <v>33</v>
      </c>
      <c r="N12" s="13" t="s">
        <v>10</v>
      </c>
      <c r="O12" s="46">
        <f>ROUNDUP(TB_Psicologia1[[#This Row],[CH TOTAL]]/Cursos!$E$3,0)</f>
        <v>6</v>
      </c>
      <c r="P12" s="57" cm="1">
        <f t="array" ref="P1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12" s="48"/>
      <c r="R12" s="12" t="s">
        <v>227</v>
      </c>
      <c r="S12" s="10" cm="1">
        <f t="array" ref="S1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12" s="10">
        <f>IF(TB_Psicologia1[[#This Row],[TIPIFICAÇÃO]]="ON.S",ROUNDUP(TB_Psicologia1[[#This Row],[CH TEÓRICA]]/Cursos!$E$3,0),0)</f>
        <v>0</v>
      </c>
      <c r="U12" s="10" cm="1">
        <f t="array" ref="U1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2" s="10" cm="1">
        <f t="array" ref="V1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12" s="16" t="s">
        <v>234</v>
      </c>
      <c r="X12" s="10"/>
      <c r="Y12" s="10"/>
      <c r="Z12" s="10"/>
      <c r="AA12" s="10"/>
      <c r="AB12" s="10"/>
    </row>
    <row r="13" spans="2:28" x14ac:dyDescent="0.3">
      <c r="B13" s="7" t="str">
        <f t="shared" si="0"/>
        <v>PSICOLOGIA</v>
      </c>
      <c r="C13" s="7" t="s">
        <v>232</v>
      </c>
      <c r="D13" s="7">
        <v>5</v>
      </c>
      <c r="E13" s="47" t="s">
        <v>239</v>
      </c>
      <c r="F13" s="47" t="s">
        <v>240</v>
      </c>
      <c r="G13" s="13">
        <f>SUM(TB_Psicologia1[[#This Row],[CH TEÓRICA]:[CH ONLINE]])</f>
        <v>66</v>
      </c>
      <c r="H13" s="83" t="s">
        <v>77</v>
      </c>
      <c r="I13" s="45">
        <v>66</v>
      </c>
      <c r="J13" s="45">
        <v>0</v>
      </c>
      <c r="K13" s="45">
        <v>0</v>
      </c>
      <c r="L13" s="45">
        <v>0</v>
      </c>
      <c r="M13" s="45">
        <v>0</v>
      </c>
      <c r="N13" s="45" t="s">
        <v>8</v>
      </c>
      <c r="O13" s="46">
        <f>ROUNDUP(TB_Psicologia1[[#This Row],[CH TOTAL]]/Cursos!$E$3,0)</f>
        <v>4</v>
      </c>
      <c r="P13" s="57" cm="1">
        <f t="array" ref="P1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13" s="48"/>
      <c r="R13" s="12" t="s">
        <v>227</v>
      </c>
      <c r="S13" s="10" cm="1">
        <f t="array" ref="S1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13" s="10">
        <f>IF(TB_Psicologia1[[#This Row],[TIPIFICAÇÃO]]="ON.S",ROUNDUP(TB_Psicologia1[[#This Row],[CH TEÓRICA]]/Cursos!$E$3,0),0)</f>
        <v>0</v>
      </c>
      <c r="U13" s="10" cm="1">
        <f t="array" ref="U1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3" s="10" cm="1">
        <f t="array" ref="V1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13" s="16" t="s">
        <v>234</v>
      </c>
      <c r="X13" s="10"/>
      <c r="Y13" s="10"/>
      <c r="Z13" s="10"/>
      <c r="AA13" s="10"/>
      <c r="AB13" s="10"/>
    </row>
    <row r="14" spans="2:28" x14ac:dyDescent="0.3">
      <c r="B14" s="7" t="str">
        <f t="shared" si="0"/>
        <v>PSICOLOGIA</v>
      </c>
      <c r="C14" s="7" t="s">
        <v>232</v>
      </c>
      <c r="D14" s="7">
        <v>6</v>
      </c>
      <c r="E14" s="47" t="s">
        <v>112</v>
      </c>
      <c r="F14" s="47" t="s">
        <v>241</v>
      </c>
      <c r="G14" s="13">
        <f>SUM(TB_Psicologia1[[#This Row],[CH TEÓRICA]:[CH ONLINE]])</f>
        <v>66</v>
      </c>
      <c r="H14" s="83" t="s">
        <v>70</v>
      </c>
      <c r="I14" s="45">
        <v>0</v>
      </c>
      <c r="J14" s="45">
        <v>0</v>
      </c>
      <c r="K14" s="45">
        <v>0</v>
      </c>
      <c r="L14" s="45">
        <v>0</v>
      </c>
      <c r="M14" s="45">
        <v>66</v>
      </c>
      <c r="N14" s="45" t="s">
        <v>4</v>
      </c>
      <c r="O14" s="46">
        <f>ROUNDUP(TB_Psicologia1[[#This Row],[CH TOTAL]]/Cursos!$E$3,0)</f>
        <v>4</v>
      </c>
      <c r="P14" s="57" cm="1">
        <f t="array" ref="P1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14" s="48"/>
      <c r="R14" s="12" t="s">
        <v>227</v>
      </c>
      <c r="S14" s="10" cm="1">
        <f t="array" ref="S1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14" s="10">
        <f>IF(TB_Psicologia1[[#This Row],[TIPIFICAÇÃO]]="ON.S",ROUNDUP(TB_Psicologia1[[#This Row],[CH TEÓRICA]]/Cursos!$E$3,0),0)</f>
        <v>0</v>
      </c>
      <c r="U14" s="10" cm="1">
        <f t="array" ref="U1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14" s="10" cm="1">
        <f t="array" ref="V1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14" s="16" t="s">
        <v>234</v>
      </c>
      <c r="X14" s="10"/>
      <c r="Y14" s="10"/>
      <c r="Z14" s="10"/>
      <c r="AA14" s="10"/>
      <c r="AB14" s="10"/>
    </row>
    <row r="15" spans="2:28" s="77" customFormat="1" x14ac:dyDescent="0.3">
      <c r="B15" s="70"/>
      <c r="C15" s="70"/>
      <c r="D15" s="71"/>
      <c r="E15" s="72"/>
      <c r="F15" s="73"/>
      <c r="G15" s="74">
        <f>SUBTOTAL(9,G9:G14)</f>
        <v>411</v>
      </c>
      <c r="H15" s="74"/>
      <c r="I15" s="74">
        <f>SUBTOTAL(9,I9:I14)</f>
        <v>230</v>
      </c>
      <c r="J15" s="74">
        <f t="shared" ref="J15:M15" si="1">SUBTOTAL(9,J9:J14)</f>
        <v>0</v>
      </c>
      <c r="K15" s="74">
        <f t="shared" si="1"/>
        <v>0</v>
      </c>
      <c r="L15" s="74">
        <f t="shared" si="1"/>
        <v>0</v>
      </c>
      <c r="M15" s="74">
        <f t="shared" si="1"/>
        <v>181</v>
      </c>
      <c r="N15" s="70"/>
      <c r="O15" s="99">
        <f>SUM(O9:O14)</f>
        <v>25</v>
      </c>
      <c r="P15" s="99">
        <f>SUM(P9:P14)</f>
        <v>3.7424242424242422</v>
      </c>
      <c r="Q15" s="75"/>
      <c r="R15" s="12" t="s">
        <v>227</v>
      </c>
      <c r="S15" s="10" cm="1">
        <f t="array" ref="S1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15" s="10">
        <f>IF(TB_Psicologia1[[#This Row],[TIPIFICAÇÃO]]="ON.S",ROUNDUP(TB_Psicologia1[[#This Row],[CH TEÓRICA]]/Cursos!$E$3,0),0)</f>
        <v>0</v>
      </c>
      <c r="U15" s="10" cm="1">
        <f t="array" ref="U1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5" s="10" cm="1">
        <f t="array" ref="V1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15" s="16" t="s">
        <v>234</v>
      </c>
      <c r="X15" s="76"/>
      <c r="Y15" s="76"/>
      <c r="Z15" s="76"/>
      <c r="AA15" s="76"/>
      <c r="AB15" s="76"/>
    </row>
    <row r="16" spans="2:28" x14ac:dyDescent="0.3">
      <c r="B16" s="7" t="str">
        <f t="shared" si="0"/>
        <v>PSICOLOGIA</v>
      </c>
      <c r="C16" s="46" t="s">
        <v>242</v>
      </c>
      <c r="D16" s="46">
        <v>1</v>
      </c>
      <c r="E16" s="49" t="s">
        <v>118</v>
      </c>
      <c r="F16" s="49" t="s">
        <v>243</v>
      </c>
      <c r="G16" s="13">
        <f>SUM(TB_Psicologia1[[#This Row],[CH TEÓRICA]:[CH ONLINE]])</f>
        <v>49</v>
      </c>
      <c r="H16" s="84" t="s">
        <v>77</v>
      </c>
      <c r="I16" s="50">
        <v>33</v>
      </c>
      <c r="J16" s="50">
        <v>0</v>
      </c>
      <c r="K16" s="45">
        <v>0</v>
      </c>
      <c r="L16" s="45">
        <v>0</v>
      </c>
      <c r="M16" s="50">
        <v>16</v>
      </c>
      <c r="N16" s="50" t="s">
        <v>10</v>
      </c>
      <c r="O16" s="46">
        <f>ROUNDUP(TB_Psicologia1[[#This Row],[CH TOTAL]]/Cursos!$E$3,0)</f>
        <v>3</v>
      </c>
      <c r="P16" s="57" cm="1">
        <f t="array" ref="P1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16" s="48"/>
      <c r="R16" s="12" t="s">
        <v>227</v>
      </c>
      <c r="S16" s="10" cm="1">
        <f t="array" ref="S1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16" s="10">
        <f>IF(TB_Psicologia1[[#This Row],[TIPIFICAÇÃO]]="ON.S",ROUNDUP(TB_Psicologia1[[#This Row],[CH TEÓRICA]]/Cursos!$E$3,0),0)</f>
        <v>0</v>
      </c>
      <c r="U16" s="10" cm="1">
        <f t="array" ref="U1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6" s="10" cm="1">
        <f t="array" ref="V1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16" s="16" t="s">
        <v>234</v>
      </c>
      <c r="X16" s="10"/>
      <c r="Y16" s="10"/>
      <c r="Z16" s="10"/>
      <c r="AA16" s="10"/>
      <c r="AB16" s="10"/>
    </row>
    <row r="17" spans="2:28" s="61" customFormat="1" x14ac:dyDescent="0.3">
      <c r="B17" s="10" t="str">
        <f>$J$2</f>
        <v>PSICOLOGIA</v>
      </c>
      <c r="C17" s="46" t="s">
        <v>242</v>
      </c>
      <c r="D17" s="59">
        <v>2</v>
      </c>
      <c r="E17" s="90" t="s">
        <v>135</v>
      </c>
      <c r="F17" s="91" t="s">
        <v>244</v>
      </c>
      <c r="G17" s="13">
        <f>SUM(TB_Psicologia1[[#This Row],[CH TEÓRICA]:[CH ONLINE]])</f>
        <v>66</v>
      </c>
      <c r="H17" s="90" t="s">
        <v>136</v>
      </c>
      <c r="I17" s="92">
        <v>33</v>
      </c>
      <c r="J17" s="92">
        <v>16</v>
      </c>
      <c r="K17" s="15">
        <v>0</v>
      </c>
      <c r="L17" s="15">
        <v>0</v>
      </c>
      <c r="M17" s="92">
        <v>17</v>
      </c>
      <c r="N17" s="93" t="s">
        <v>10</v>
      </c>
      <c r="O17" s="98">
        <f>TB_Psicologia1[[#This Row],[CH TOTAL]]/Cursos!$E$3</f>
        <v>4</v>
      </c>
      <c r="P17" s="96" cm="1">
        <f t="array" ref="P1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17" s="58"/>
      <c r="R17" s="12" t="s">
        <v>227</v>
      </c>
      <c r="S17" s="10" cm="1">
        <f t="array" ref="S1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17" s="10">
        <f>IF(TB_Psicologia1[[#This Row],[TIPIFICAÇÃO]]="ON.S",ROUNDUP(TB_Psicologia1[[#This Row],[CH TEÓRICA]]/Cursos!$E$3,0),0)</f>
        <v>0</v>
      </c>
      <c r="U17" s="10" cm="1">
        <f t="array" ref="U1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7" s="10" cm="1">
        <f t="array" ref="V1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17" s="97"/>
      <c r="X17" s="10"/>
      <c r="Y17" s="10"/>
      <c r="Z17" s="10"/>
      <c r="AA17" s="10"/>
      <c r="AB17" s="10"/>
    </row>
    <row r="18" spans="2:28" x14ac:dyDescent="0.3">
      <c r="B18" s="7" t="str">
        <f t="shared" si="0"/>
        <v>PSICOLOGIA</v>
      </c>
      <c r="C18" s="46" t="s">
        <v>242</v>
      </c>
      <c r="D18" s="46">
        <v>3</v>
      </c>
      <c r="E18" s="49" t="s">
        <v>121</v>
      </c>
      <c r="F18" s="49" t="s">
        <v>245</v>
      </c>
      <c r="G18" s="13">
        <f>SUM(TB_Psicologia1[[#This Row],[CH TEÓRICA]:[CH ONLINE]])</f>
        <v>80</v>
      </c>
      <c r="H18" s="84" t="s">
        <v>122</v>
      </c>
      <c r="I18" s="50">
        <v>0</v>
      </c>
      <c r="J18" s="50">
        <v>0</v>
      </c>
      <c r="K18" s="45">
        <v>0</v>
      </c>
      <c r="L18" s="45">
        <v>80</v>
      </c>
      <c r="M18" s="50">
        <v>0</v>
      </c>
      <c r="N18" s="50" t="s">
        <v>12</v>
      </c>
      <c r="O18" s="46">
        <f>ROUNDUP(TB_Psicologia1[[#This Row],[CH TOTAL]]/Cursos!$E$3,0)</f>
        <v>5</v>
      </c>
      <c r="P18" s="57" cm="1">
        <f t="array" ref="P1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18" s="48"/>
      <c r="R18" s="12" t="s">
        <v>227</v>
      </c>
      <c r="S18" s="10" cm="1">
        <f t="array" ref="S1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18" s="10">
        <f>IF(TB_Psicologia1[[#This Row],[TIPIFICAÇÃO]]="ON.S",ROUNDUP(TB_Psicologia1[[#This Row],[CH TEÓRICA]]/Cursos!$E$3,0),0)</f>
        <v>0</v>
      </c>
      <c r="U18" s="10" cm="1">
        <f t="array" ref="U1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8" s="10" cm="1">
        <f t="array" ref="V1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18" s="16" t="s">
        <v>234</v>
      </c>
      <c r="X18" s="10"/>
      <c r="Y18" s="10"/>
      <c r="Z18" s="10"/>
      <c r="AA18" s="10"/>
      <c r="AB18" s="10"/>
    </row>
    <row r="19" spans="2:28" x14ac:dyDescent="0.3">
      <c r="B19" s="7" t="str">
        <f t="shared" si="0"/>
        <v>PSICOLOGIA</v>
      </c>
      <c r="C19" s="46" t="s">
        <v>242</v>
      </c>
      <c r="D19" s="46">
        <v>4</v>
      </c>
      <c r="E19" s="49" t="s">
        <v>134</v>
      </c>
      <c r="F19" s="49" t="s">
        <v>246</v>
      </c>
      <c r="G19" s="13">
        <f>SUM(TB_Psicologia1[[#This Row],[CH TEÓRICA]:[CH ONLINE]])</f>
        <v>66</v>
      </c>
      <c r="H19" s="84" t="s">
        <v>77</v>
      </c>
      <c r="I19" s="50">
        <v>33</v>
      </c>
      <c r="J19" s="50">
        <v>0</v>
      </c>
      <c r="K19" s="45">
        <v>0</v>
      </c>
      <c r="L19" s="45">
        <v>0</v>
      </c>
      <c r="M19" s="50">
        <v>33</v>
      </c>
      <c r="N19" s="50" t="s">
        <v>10</v>
      </c>
      <c r="O19" s="46">
        <f>ROUNDUP(TB_Psicologia1[[#This Row],[CH TOTAL]]/Cursos!$E$3,0)</f>
        <v>4</v>
      </c>
      <c r="P19" s="57" cm="1">
        <f t="array" ref="P1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19" s="48"/>
      <c r="R19" s="12" t="s">
        <v>227</v>
      </c>
      <c r="S19" s="10" cm="1">
        <f t="array" ref="S1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19" s="10">
        <f>IF(TB_Psicologia1[[#This Row],[TIPIFICAÇÃO]]="ON.S",ROUNDUP(TB_Psicologia1[[#This Row],[CH TEÓRICA]]/Cursos!$E$3,0),0)</f>
        <v>0</v>
      </c>
      <c r="U19" s="10" cm="1">
        <f t="array" ref="U1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9" s="10" cm="1">
        <f t="array" ref="V1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19" s="16" t="s">
        <v>234</v>
      </c>
      <c r="X19" s="10"/>
      <c r="Y19" s="10"/>
      <c r="Z19" s="10"/>
      <c r="AA19" s="10"/>
      <c r="AB19" s="10"/>
    </row>
    <row r="20" spans="2:28" x14ac:dyDescent="0.3">
      <c r="B20" s="7" t="str">
        <f t="shared" si="0"/>
        <v>PSICOLOGIA</v>
      </c>
      <c r="C20" s="46" t="s">
        <v>242</v>
      </c>
      <c r="D20" s="46">
        <v>5</v>
      </c>
      <c r="E20" s="49" t="s">
        <v>131</v>
      </c>
      <c r="F20" s="49" t="s">
        <v>247</v>
      </c>
      <c r="G20" s="13">
        <f>SUM(TB_Psicologia1[[#This Row],[CH TEÓRICA]:[CH ONLINE]])</f>
        <v>49</v>
      </c>
      <c r="H20" s="84" t="s">
        <v>77</v>
      </c>
      <c r="I20" s="50">
        <v>16</v>
      </c>
      <c r="J20" s="50">
        <v>33</v>
      </c>
      <c r="K20" s="45">
        <v>0</v>
      </c>
      <c r="L20" s="45">
        <v>0</v>
      </c>
      <c r="M20" s="50">
        <v>0</v>
      </c>
      <c r="N20" s="50" t="s">
        <v>8</v>
      </c>
      <c r="O20" s="46">
        <f>ROUNDUP(TB_Psicologia1[[#This Row],[CH TOTAL]]/Cursos!$E$3,0)</f>
        <v>3</v>
      </c>
      <c r="P20" s="57" cm="1">
        <f t="array" ref="P2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20" s="48"/>
      <c r="R20" s="12" t="s">
        <v>227</v>
      </c>
      <c r="S20" s="10" cm="1">
        <f t="array" ref="S2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20" s="10">
        <f>IF(TB_Psicologia1[[#This Row],[TIPIFICAÇÃO]]="ON.S",ROUNDUP(TB_Psicologia1[[#This Row],[CH TEÓRICA]]/Cursos!$E$3,0),0)</f>
        <v>0</v>
      </c>
      <c r="U20" s="10" cm="1">
        <f t="array" ref="U2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0" s="10" cm="1">
        <f t="array" ref="V2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0" s="16" t="s">
        <v>234</v>
      </c>
      <c r="X20" s="10"/>
      <c r="Y20" s="10"/>
      <c r="Z20" s="10"/>
      <c r="AA20" s="10"/>
      <c r="AB20" s="10"/>
    </row>
    <row r="21" spans="2:28" x14ac:dyDescent="0.3">
      <c r="B21" s="7" t="str">
        <f t="shared" si="0"/>
        <v>PSICOLOGIA</v>
      </c>
      <c r="C21" s="46" t="s">
        <v>242</v>
      </c>
      <c r="D21" s="46">
        <v>6</v>
      </c>
      <c r="E21" s="49" t="s">
        <v>248</v>
      </c>
      <c r="F21" s="49" t="s">
        <v>249</v>
      </c>
      <c r="G21" s="13">
        <f>SUM(TB_Psicologia1[[#This Row],[CH TEÓRICA]:[CH ONLINE]])</f>
        <v>33</v>
      </c>
      <c r="H21" s="84" t="s">
        <v>77</v>
      </c>
      <c r="I21" s="50">
        <v>16</v>
      </c>
      <c r="J21" s="50">
        <v>0</v>
      </c>
      <c r="K21" s="45">
        <v>0</v>
      </c>
      <c r="L21" s="45">
        <v>0</v>
      </c>
      <c r="M21" s="50">
        <v>17</v>
      </c>
      <c r="N21" s="50" t="s">
        <v>10</v>
      </c>
      <c r="O21" s="46">
        <f>ROUNDUP(TB_Psicologia1[[#This Row],[CH TOTAL]]/Cursos!$E$3,0)</f>
        <v>2</v>
      </c>
      <c r="P21" s="57" cm="1">
        <f t="array" ref="P2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0.24242424242424243</v>
      </c>
      <c r="Q21" s="48"/>
      <c r="R21" s="12" t="s">
        <v>227</v>
      </c>
      <c r="S21" s="10" cm="1">
        <f t="array" ref="S2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1</v>
      </c>
      <c r="T21" s="10">
        <f>IF(TB_Psicologia1[[#This Row],[TIPIFICAÇÃO]]="ON.S",ROUNDUP(TB_Psicologia1[[#This Row],[CH TEÓRICA]]/Cursos!$E$3,0),0)</f>
        <v>0</v>
      </c>
      <c r="U21" s="10" cm="1">
        <f t="array" ref="U2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1" s="10" cm="1">
        <f t="array" ref="V2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21" s="16" t="s">
        <v>234</v>
      </c>
      <c r="X21" s="10"/>
      <c r="Y21" s="10"/>
      <c r="Z21" s="10"/>
      <c r="AA21" s="10"/>
      <c r="AB21" s="10"/>
    </row>
    <row r="22" spans="2:28" x14ac:dyDescent="0.3">
      <c r="B22" s="7" t="str">
        <f t="shared" si="0"/>
        <v>PSICOLOGIA</v>
      </c>
      <c r="C22" s="46" t="s">
        <v>242</v>
      </c>
      <c r="D22" s="46">
        <v>7</v>
      </c>
      <c r="E22" s="49" t="s">
        <v>68</v>
      </c>
      <c r="F22" s="49" t="s">
        <v>250</v>
      </c>
      <c r="G22" s="13">
        <f>SUM(TB_Psicologia1[[#This Row],[CH TEÓRICA]:[CH ONLINE]])</f>
        <v>66</v>
      </c>
      <c r="H22" s="84" t="s">
        <v>70</v>
      </c>
      <c r="I22" s="50">
        <v>0</v>
      </c>
      <c r="J22" s="50">
        <v>0</v>
      </c>
      <c r="K22" s="45">
        <v>0</v>
      </c>
      <c r="L22" s="45">
        <v>0</v>
      </c>
      <c r="M22" s="50">
        <v>66</v>
      </c>
      <c r="N22" s="50" t="s">
        <v>4</v>
      </c>
      <c r="O22" s="46">
        <f>ROUNDUP(TB_Psicologia1[[#This Row],[CH TOTAL]]/Cursos!$E$3,0)</f>
        <v>4</v>
      </c>
      <c r="P22" s="57" cm="1">
        <f t="array" ref="P2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22" s="48"/>
      <c r="R22" s="12" t="s">
        <v>227</v>
      </c>
      <c r="S22" s="10" cm="1">
        <f t="array" ref="S2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22" s="10">
        <f>IF(TB_Psicologia1[[#This Row],[TIPIFICAÇÃO]]="ON.S",ROUNDUP(TB_Psicologia1[[#This Row],[CH TEÓRICA]]/Cursos!$E$3,0),0)</f>
        <v>0</v>
      </c>
      <c r="U22" s="10" cm="1">
        <f t="array" ref="U2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22" s="10" cm="1">
        <f t="array" ref="V2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2" s="16" t="s">
        <v>234</v>
      </c>
      <c r="X22" s="10"/>
      <c r="Y22" s="10"/>
      <c r="Z22" s="10"/>
      <c r="AA22" s="10"/>
      <c r="AB22" s="10"/>
    </row>
    <row r="23" spans="2:28" x14ac:dyDescent="0.3">
      <c r="B23" s="62" t="str">
        <f>$J$2</f>
        <v>PSICOLOGIA</v>
      </c>
      <c r="C23" s="64"/>
      <c r="D23" s="64"/>
      <c r="E23" s="65"/>
      <c r="F23" s="63"/>
      <c r="G23" s="74">
        <f>SUBTOTAL(9,G16:G22)</f>
        <v>409</v>
      </c>
      <c r="H23" s="74"/>
      <c r="I23" s="74">
        <f>SUBTOTAL(9,I16:I22)</f>
        <v>131</v>
      </c>
      <c r="J23" s="74">
        <f t="shared" ref="J23:M23" si="2">SUBTOTAL(9,J16:J22)</f>
        <v>49</v>
      </c>
      <c r="K23" s="74">
        <f t="shared" si="2"/>
        <v>0</v>
      </c>
      <c r="L23" s="74">
        <f t="shared" si="2"/>
        <v>80</v>
      </c>
      <c r="M23" s="74">
        <f t="shared" si="2"/>
        <v>149</v>
      </c>
      <c r="N23" s="66"/>
      <c r="O23" s="99">
        <f>SUM(O16:O22)</f>
        <v>25</v>
      </c>
      <c r="P23" s="99">
        <f>SUM(P16:P22)</f>
        <v>3.7424242424242422</v>
      </c>
      <c r="Q23" s="48"/>
      <c r="R23" s="12" t="s">
        <v>227</v>
      </c>
      <c r="S23" s="10" cm="1">
        <f t="array" ref="S2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23" s="10">
        <f>IF(TB_Psicologia1[[#This Row],[TIPIFICAÇÃO]]="ON.S",ROUNDUP(TB_Psicologia1[[#This Row],[CH TEÓRICA]]/Cursos!$E$3,0),0)</f>
        <v>0</v>
      </c>
      <c r="U23" s="10" cm="1">
        <f t="array" ref="U2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3" s="10" cm="1">
        <f t="array" ref="V2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3" s="16" t="s">
        <v>234</v>
      </c>
      <c r="X23" s="10"/>
      <c r="Y23" s="10"/>
      <c r="Z23" s="10"/>
      <c r="AA23" s="10"/>
      <c r="AB23" s="10"/>
    </row>
    <row r="24" spans="2:28" x14ac:dyDescent="0.3">
      <c r="B24" s="7" t="str">
        <f t="shared" si="0"/>
        <v>PSICOLOGIA</v>
      </c>
      <c r="C24" s="46" t="s">
        <v>251</v>
      </c>
      <c r="D24" s="46">
        <v>1</v>
      </c>
      <c r="E24" s="49" t="s">
        <v>144</v>
      </c>
      <c r="F24" s="49" t="s">
        <v>252</v>
      </c>
      <c r="G24" s="13">
        <f>SUM(TB_Psicologia1[[#This Row],[CH TEÓRICA]:[CH ONLINE]])</f>
        <v>80</v>
      </c>
      <c r="H24" s="84" t="s">
        <v>122</v>
      </c>
      <c r="I24" s="50">
        <v>0</v>
      </c>
      <c r="J24" s="50">
        <v>0</v>
      </c>
      <c r="K24" s="45">
        <v>0</v>
      </c>
      <c r="L24" s="45">
        <v>80</v>
      </c>
      <c r="M24" s="50">
        <v>0</v>
      </c>
      <c r="N24" s="50" t="s">
        <v>12</v>
      </c>
      <c r="O24" s="46">
        <f>ROUNDUP(TB_Psicologia1[[#This Row],[CH TOTAL]]/Cursos!$E$3,0)</f>
        <v>5</v>
      </c>
      <c r="P24" s="57" cm="1">
        <f t="array" ref="P2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24" s="48"/>
      <c r="R24" s="12" t="s">
        <v>227</v>
      </c>
      <c r="S24" s="10" cm="1">
        <f t="array" ref="S2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24" s="10">
        <f>IF(TB_Psicologia1[[#This Row],[TIPIFICAÇÃO]]="ON.S",ROUNDUP(TB_Psicologia1[[#This Row],[CH TEÓRICA]]/Cursos!$E$3,0),0)</f>
        <v>0</v>
      </c>
      <c r="U24" s="10" cm="1">
        <f t="array" ref="U2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4" s="10" cm="1">
        <f t="array" ref="V2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24" s="16" t="s">
        <v>234</v>
      </c>
      <c r="X24" s="10"/>
      <c r="Y24" s="10"/>
      <c r="Z24" s="10"/>
      <c r="AA24" s="10"/>
      <c r="AB24" s="10"/>
    </row>
    <row r="25" spans="2:28" x14ac:dyDescent="0.3">
      <c r="B25" s="7" t="str">
        <f t="shared" si="0"/>
        <v>PSICOLOGIA</v>
      </c>
      <c r="C25" s="46" t="s">
        <v>251</v>
      </c>
      <c r="D25" s="46">
        <v>2</v>
      </c>
      <c r="E25" s="49" t="s">
        <v>253</v>
      </c>
      <c r="F25" s="49" t="s">
        <v>254</v>
      </c>
      <c r="G25" s="13">
        <f>SUM(TB_Psicologia1[[#This Row],[CH TEÓRICA]:[CH ONLINE]])</f>
        <v>66</v>
      </c>
      <c r="H25" s="84" t="s">
        <v>77</v>
      </c>
      <c r="I25" s="50">
        <v>33</v>
      </c>
      <c r="J25" s="50">
        <v>0</v>
      </c>
      <c r="K25" s="45">
        <v>0</v>
      </c>
      <c r="L25" s="45">
        <v>0</v>
      </c>
      <c r="M25" s="50">
        <v>33</v>
      </c>
      <c r="N25" s="50" t="s">
        <v>10</v>
      </c>
      <c r="O25" s="46">
        <f>ROUNDUP(TB_Psicologia1[[#This Row],[CH TOTAL]]/Cursos!$E$3,0)</f>
        <v>4</v>
      </c>
      <c r="P25" s="57" cm="1">
        <f t="array" ref="P25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25" s="48"/>
      <c r="R25" s="12" t="s">
        <v>227</v>
      </c>
      <c r="S25" s="10" cm="1">
        <f t="array" ref="S2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25" s="10">
        <f>IF(TB_Psicologia1[[#This Row],[TIPIFICAÇÃO]]="ON.S",ROUNDUP(TB_Psicologia1[[#This Row],[CH TEÓRICA]]/Cursos!$E$3,0),0)</f>
        <v>0</v>
      </c>
      <c r="U25" s="10" cm="1">
        <f t="array" ref="U2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5" s="10" cm="1">
        <f t="array" ref="V2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25" s="16" t="s">
        <v>234</v>
      </c>
      <c r="X25" s="10"/>
      <c r="Y25" s="10"/>
      <c r="Z25" s="10"/>
      <c r="AA25" s="10"/>
      <c r="AB25" s="10"/>
    </row>
    <row r="26" spans="2:28" x14ac:dyDescent="0.3">
      <c r="B26" s="7" t="str">
        <f t="shared" si="0"/>
        <v>PSICOLOGIA</v>
      </c>
      <c r="C26" s="46" t="s">
        <v>251</v>
      </c>
      <c r="D26" s="46">
        <v>3</v>
      </c>
      <c r="E26" s="49" t="s">
        <v>148</v>
      </c>
      <c r="F26" s="49" t="s">
        <v>255</v>
      </c>
      <c r="G26" s="13">
        <f>SUM(TB_Psicologia1[[#This Row],[CH TEÓRICA]:[CH ONLINE]])</f>
        <v>66</v>
      </c>
      <c r="H26" s="49" t="s">
        <v>77</v>
      </c>
      <c r="I26" s="50">
        <v>33</v>
      </c>
      <c r="J26" s="50">
        <v>0</v>
      </c>
      <c r="K26" s="45">
        <v>0</v>
      </c>
      <c r="L26" s="45">
        <v>0</v>
      </c>
      <c r="M26" s="50">
        <v>33</v>
      </c>
      <c r="N26" s="50" t="s">
        <v>10</v>
      </c>
      <c r="O26" s="46">
        <f>ROUNDUP(TB_Psicologia1[[#This Row],[CH TOTAL]]/Cursos!$E$3,0)</f>
        <v>4</v>
      </c>
      <c r="P26" s="57" cm="1">
        <f t="array" ref="P2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26" s="48"/>
      <c r="R26" s="12" t="s">
        <v>227</v>
      </c>
      <c r="S26" s="10" cm="1">
        <f t="array" ref="S2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26" s="10">
        <f>IF(TB_Psicologia1[[#This Row],[TIPIFICAÇÃO]]="ON.S",ROUNDUP(TB_Psicologia1[[#This Row],[CH TEÓRICA]]/Cursos!$E$3,0),0)</f>
        <v>0</v>
      </c>
      <c r="U26" s="10" cm="1">
        <f t="array" ref="U2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6" s="10" cm="1">
        <f t="array" ref="V2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26" s="16" t="s">
        <v>234</v>
      </c>
      <c r="X26" s="10"/>
      <c r="Y26" s="10"/>
      <c r="Z26" s="10"/>
      <c r="AA26" s="10"/>
      <c r="AB26" s="10"/>
    </row>
    <row r="27" spans="2:28" s="61" customFormat="1" x14ac:dyDescent="0.3">
      <c r="B27" s="10" t="str">
        <f>$J$2</f>
        <v>PSICOLOGIA</v>
      </c>
      <c r="C27" s="46" t="s">
        <v>251</v>
      </c>
      <c r="D27" s="59">
        <v>4</v>
      </c>
      <c r="E27" s="90" t="s">
        <v>256</v>
      </c>
      <c r="F27" s="91" t="s">
        <v>257</v>
      </c>
      <c r="G27" s="13">
        <f>SUM(TB_Psicologia1[[#This Row],[CH TEÓRICA]:[CH ONLINE]])</f>
        <v>49</v>
      </c>
      <c r="H27" s="90" t="s">
        <v>77</v>
      </c>
      <c r="I27" s="92">
        <v>16</v>
      </c>
      <c r="J27" s="92">
        <v>0</v>
      </c>
      <c r="K27" s="15">
        <v>0</v>
      </c>
      <c r="L27" s="15">
        <v>0</v>
      </c>
      <c r="M27" s="92">
        <v>33</v>
      </c>
      <c r="N27" s="93" t="s">
        <v>10</v>
      </c>
      <c r="O27" s="98">
        <f>TB_Psicologia1[[#This Row],[CH TOTAL]]/Cursos!$E$3</f>
        <v>2.9696969696969697</v>
      </c>
      <c r="P27" s="96" cm="1">
        <f t="array" ref="P2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0.24242424242424243</v>
      </c>
      <c r="Q27" s="58"/>
      <c r="R27" s="12" t="s">
        <v>227</v>
      </c>
      <c r="S27" s="10" cm="1">
        <f t="array" ref="S2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1</v>
      </c>
      <c r="T27" s="10">
        <f>IF(TB_Psicologia1[[#This Row],[TIPIFICAÇÃO]]="ON.S",ROUNDUP(TB_Psicologia1[[#This Row],[CH TEÓRICA]]/Cursos!$E$3,0),0)</f>
        <v>0</v>
      </c>
      <c r="U27" s="10" cm="1">
        <f t="array" ref="U2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7" s="10" cm="1">
        <f t="array" ref="V2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27" s="97"/>
      <c r="X27" s="10"/>
      <c r="Y27" s="10"/>
      <c r="Z27" s="10"/>
      <c r="AA27" s="10"/>
      <c r="AB27" s="10"/>
    </row>
    <row r="28" spans="2:28" x14ac:dyDescent="0.3">
      <c r="B28" s="7" t="str">
        <f t="shared" si="0"/>
        <v>PSICOLOGIA</v>
      </c>
      <c r="C28" s="46" t="s">
        <v>251</v>
      </c>
      <c r="D28" s="46">
        <v>5</v>
      </c>
      <c r="E28" s="49" t="s">
        <v>160</v>
      </c>
      <c r="F28" s="49" t="s">
        <v>258</v>
      </c>
      <c r="G28" s="13">
        <f>SUM(TB_Psicologia1[[#This Row],[CH TEÓRICA]:[CH ONLINE]])</f>
        <v>66</v>
      </c>
      <c r="H28" s="49" t="s">
        <v>77</v>
      </c>
      <c r="I28" s="50">
        <v>16</v>
      </c>
      <c r="J28" s="50">
        <v>33</v>
      </c>
      <c r="K28" s="45">
        <v>0</v>
      </c>
      <c r="L28" s="45">
        <v>0</v>
      </c>
      <c r="M28" s="50">
        <v>17</v>
      </c>
      <c r="N28" s="50" t="s">
        <v>10</v>
      </c>
      <c r="O28" s="46">
        <f>ROUNDUP(TB_Psicologia1[[#This Row],[CH TOTAL]]/Cursos!$E$3,0)</f>
        <v>4</v>
      </c>
      <c r="P28" s="57" cm="1">
        <f t="array" ref="P2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28" s="48"/>
      <c r="R28" s="12" t="s">
        <v>227</v>
      </c>
      <c r="S28" s="10" cm="1">
        <f t="array" ref="S2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28" s="10">
        <f>IF(TB_Psicologia1[[#This Row],[TIPIFICAÇÃO]]="ON.S",ROUNDUP(TB_Psicologia1[[#This Row],[CH TEÓRICA]]/Cursos!$E$3,0),0)</f>
        <v>0</v>
      </c>
      <c r="U28" s="10" cm="1">
        <f t="array" ref="U2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8" s="10" cm="1">
        <f t="array" ref="V2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28" s="16" t="s">
        <v>234</v>
      </c>
      <c r="X28" s="10"/>
      <c r="Y28" s="10"/>
      <c r="Z28" s="10"/>
      <c r="AA28" s="10"/>
      <c r="AB28" s="10"/>
    </row>
    <row r="29" spans="2:28" ht="14.1" customHeight="1" x14ac:dyDescent="0.3">
      <c r="B29" s="7" t="str">
        <f t="shared" si="0"/>
        <v>PSICOLOGIA</v>
      </c>
      <c r="C29" s="46" t="s">
        <v>251</v>
      </c>
      <c r="D29" s="46">
        <v>6</v>
      </c>
      <c r="E29" s="49" t="s">
        <v>166</v>
      </c>
      <c r="F29" s="49" t="s">
        <v>259</v>
      </c>
      <c r="G29" s="13">
        <f>SUM(TB_Psicologia1[[#This Row],[CH TEÓRICA]:[CH ONLINE]])</f>
        <v>49</v>
      </c>
      <c r="H29" s="84" t="s">
        <v>77</v>
      </c>
      <c r="I29" s="50">
        <v>17</v>
      </c>
      <c r="J29" s="50">
        <v>16</v>
      </c>
      <c r="K29" s="45">
        <v>0</v>
      </c>
      <c r="L29" s="45">
        <v>0</v>
      </c>
      <c r="M29" s="50">
        <v>16</v>
      </c>
      <c r="N29" s="50" t="s">
        <v>10</v>
      </c>
      <c r="O29" s="46">
        <f>ROUNDUP(TB_Psicologia1[[#This Row],[CH TOTAL]]/Cursos!$E$3,0)</f>
        <v>3</v>
      </c>
      <c r="P29" s="57" cm="1">
        <f t="array" ref="P2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29" s="48"/>
      <c r="R29" s="12" t="s">
        <v>227</v>
      </c>
      <c r="S29" s="10" cm="1">
        <f t="array" ref="S2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29" s="10">
        <f>IF(TB_Psicologia1[[#This Row],[TIPIFICAÇÃO]]="ON.S",ROUNDUP(TB_Psicologia1[[#This Row],[CH TEÓRICA]]/Cursos!$E$3,0),0)</f>
        <v>0</v>
      </c>
      <c r="U29" s="10" cm="1">
        <f t="array" ref="U2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9" s="10" cm="1">
        <f t="array" ref="V2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29" s="16" t="s">
        <v>234</v>
      </c>
      <c r="X29" s="10"/>
      <c r="Y29" s="10"/>
      <c r="Z29" s="10"/>
      <c r="AA29" s="10"/>
      <c r="AB29" s="10"/>
    </row>
    <row r="30" spans="2:28" x14ac:dyDescent="0.3">
      <c r="B30" s="7" t="str">
        <f t="shared" si="0"/>
        <v>PSICOLOGIA</v>
      </c>
      <c r="C30" s="46" t="s">
        <v>251</v>
      </c>
      <c r="D30" s="46">
        <v>7</v>
      </c>
      <c r="E30" s="49" t="s">
        <v>260</v>
      </c>
      <c r="F30" s="49" t="s">
        <v>261</v>
      </c>
      <c r="G30" s="13">
        <f>SUM(TB_Psicologia1[[#This Row],[CH TEÓRICA]:[CH ONLINE]])</f>
        <v>33</v>
      </c>
      <c r="H30" s="84" t="s">
        <v>70</v>
      </c>
      <c r="I30" s="50">
        <v>0</v>
      </c>
      <c r="J30" s="50">
        <v>0</v>
      </c>
      <c r="K30" s="45">
        <v>0</v>
      </c>
      <c r="L30" s="45">
        <v>0</v>
      </c>
      <c r="M30" s="50">
        <v>33</v>
      </c>
      <c r="N30" s="50" t="s">
        <v>4</v>
      </c>
      <c r="O30" s="46">
        <f>ROUNDUP(TB_Psicologia1[[#This Row],[CH TOTAL]]/Cursos!$E$3,0)</f>
        <v>2</v>
      </c>
      <c r="P30" s="57" cm="1">
        <f t="array" ref="P3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30" s="48"/>
      <c r="R30" s="12" t="s">
        <v>227</v>
      </c>
      <c r="S30" s="10" cm="1">
        <f t="array" ref="S3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0" s="10">
        <f>IF(TB_Psicologia1[[#This Row],[TIPIFICAÇÃO]]="ON.S",ROUNDUP(TB_Psicologia1[[#This Row],[CH TEÓRICA]]/Cursos!$E$3,0),0)</f>
        <v>0</v>
      </c>
      <c r="U30" s="10" cm="1">
        <f t="array" ref="U3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30" s="10" cm="1">
        <f t="array" ref="V3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0" s="16" t="s">
        <v>234</v>
      </c>
      <c r="X30" s="10"/>
      <c r="Y30" s="10"/>
      <c r="Z30" s="10"/>
      <c r="AA30" s="10"/>
      <c r="AB30" s="10"/>
    </row>
    <row r="31" spans="2:28" x14ac:dyDescent="0.3">
      <c r="B31" s="62" t="str">
        <f>$J$2</f>
        <v>PSICOLOGIA</v>
      </c>
      <c r="C31" s="64"/>
      <c r="D31" s="64"/>
      <c r="E31" s="65"/>
      <c r="F31" s="63"/>
      <c r="G31" s="74">
        <f>SUBTOTAL(9,G24:G30)</f>
        <v>409</v>
      </c>
      <c r="H31" s="101"/>
      <c r="I31" s="74">
        <f t="shared" ref="I31:M31" si="3">SUBTOTAL(9,I24:I30)</f>
        <v>115</v>
      </c>
      <c r="J31" s="74">
        <f t="shared" si="3"/>
        <v>49</v>
      </c>
      <c r="K31" s="74">
        <f t="shared" si="3"/>
        <v>0</v>
      </c>
      <c r="L31" s="74">
        <f t="shared" si="3"/>
        <v>80</v>
      </c>
      <c r="M31" s="74">
        <f t="shared" si="3"/>
        <v>165</v>
      </c>
      <c r="N31" s="74"/>
      <c r="O31" s="99">
        <f>SUM(O24:O30)</f>
        <v>24.969696969696969</v>
      </c>
      <c r="P31" s="99">
        <f>SUM(P24:P30)</f>
        <v>3.2424242424242422</v>
      </c>
      <c r="Q31" s="48"/>
      <c r="R31" s="12" t="s">
        <v>227</v>
      </c>
      <c r="S31" s="10" cm="1">
        <f t="array" ref="S3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1" s="10">
        <f>IF(TB_Psicologia1[[#This Row],[TIPIFICAÇÃO]]="ON.S",ROUNDUP(TB_Psicologia1[[#This Row],[CH TEÓRICA]]/Cursos!$E$3,0),0)</f>
        <v>0</v>
      </c>
      <c r="U31" s="10" cm="1">
        <f t="array" ref="U3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1" s="10" cm="1">
        <f t="array" ref="V3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1" s="16" t="s">
        <v>234</v>
      </c>
      <c r="X31" s="10"/>
      <c r="Y31" s="10"/>
      <c r="Z31" s="10"/>
      <c r="AA31" s="10"/>
      <c r="AB31" s="10"/>
    </row>
    <row r="32" spans="2:28" x14ac:dyDescent="0.3">
      <c r="B32" s="7" t="str">
        <f t="shared" si="0"/>
        <v>PSICOLOGIA</v>
      </c>
      <c r="C32" s="59" t="s">
        <v>262</v>
      </c>
      <c r="D32" s="46">
        <v>1</v>
      </c>
      <c r="E32" s="47" t="s">
        <v>154</v>
      </c>
      <c r="F32" s="47" t="s">
        <v>263</v>
      </c>
      <c r="G32" s="13">
        <f>SUM(TB_Psicologia1[[#This Row],[CH TEÓRICA]:[CH ONLINE]])</f>
        <v>49</v>
      </c>
      <c r="H32" s="47" t="s">
        <v>77</v>
      </c>
      <c r="I32" s="45">
        <v>33</v>
      </c>
      <c r="J32" s="45">
        <v>0</v>
      </c>
      <c r="K32" s="45">
        <v>0</v>
      </c>
      <c r="L32" s="45">
        <v>0</v>
      </c>
      <c r="M32" s="45">
        <v>16</v>
      </c>
      <c r="N32" s="45" t="s">
        <v>10</v>
      </c>
      <c r="O32" s="46">
        <f>ROUNDUP(TB_Psicologia1[[#This Row],[CH TOTAL]]/Cursos!$E$3,0)</f>
        <v>3</v>
      </c>
      <c r="P32" s="57" cm="1">
        <f t="array" ref="P3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32" s="48"/>
      <c r="R32" s="12" t="s">
        <v>227</v>
      </c>
      <c r="S32" s="10" cm="1">
        <f t="array" ref="S3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32" s="10">
        <f>IF(TB_Psicologia1[[#This Row],[TIPIFICAÇÃO]]="ON.S",ROUNDUP(TB_Psicologia1[[#This Row],[CH TEÓRICA]]/Cursos!$E$3,0),0)</f>
        <v>0</v>
      </c>
      <c r="U32" s="10" cm="1">
        <f t="array" ref="U3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2" s="10" cm="1">
        <f t="array" ref="V3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32" s="16" t="s">
        <v>234</v>
      </c>
      <c r="X32" s="10"/>
      <c r="Y32" s="10"/>
      <c r="Z32" s="10"/>
      <c r="AA32" s="10"/>
      <c r="AB32" s="10"/>
    </row>
    <row r="33" spans="2:28" x14ac:dyDescent="0.3">
      <c r="B33" s="7" t="str">
        <f t="shared" si="0"/>
        <v>PSICOLOGIA</v>
      </c>
      <c r="C33" s="46" t="s">
        <v>262</v>
      </c>
      <c r="D33" s="46">
        <v>2</v>
      </c>
      <c r="E33" s="88" t="s">
        <v>124</v>
      </c>
      <c r="F33" s="49" t="s">
        <v>264</v>
      </c>
      <c r="G33" s="13">
        <f>SUM(TB_Psicologia1[[#This Row],[CH TEÓRICA]:[CH ONLINE]])</f>
        <v>49</v>
      </c>
      <c r="H33" s="49" t="s">
        <v>107</v>
      </c>
      <c r="I33" s="50">
        <v>0</v>
      </c>
      <c r="J33" s="50">
        <v>0</v>
      </c>
      <c r="K33" s="45">
        <v>49</v>
      </c>
      <c r="L33" s="45">
        <v>0</v>
      </c>
      <c r="M33" s="50">
        <v>0</v>
      </c>
      <c r="N33" s="50" t="s">
        <v>14</v>
      </c>
      <c r="O33" s="46">
        <f>ROUNDUP(TB_Psicologia1[[#This Row],[CH TOTAL]]/Cursos!$E$3,0)</f>
        <v>3</v>
      </c>
      <c r="P33" s="57" cm="1">
        <f t="array" ref="P3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33" s="48"/>
      <c r="R33" s="12" t="s">
        <v>227</v>
      </c>
      <c r="S33" s="10" cm="1">
        <f t="array" ref="S3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3" s="10">
        <f>IF(TB_Psicologia1[[#This Row],[TIPIFICAÇÃO]]="ON.S",ROUNDUP(TB_Psicologia1[[#This Row],[CH TEÓRICA]]/Cursos!$E$3,0),0)</f>
        <v>0</v>
      </c>
      <c r="U33" s="10" cm="1">
        <f t="array" ref="U3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3" s="10" cm="1">
        <f t="array" ref="V3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3" s="16" t="s">
        <v>234</v>
      </c>
      <c r="X33" s="10"/>
      <c r="Y33" s="10"/>
      <c r="Z33" s="10"/>
      <c r="AA33" s="10"/>
      <c r="AB33" s="10"/>
    </row>
    <row r="34" spans="2:28" x14ac:dyDescent="0.3">
      <c r="B34" s="7" t="str">
        <f t="shared" si="0"/>
        <v>PSICOLOGIA</v>
      </c>
      <c r="C34" s="46" t="s">
        <v>262</v>
      </c>
      <c r="D34" s="46">
        <v>3</v>
      </c>
      <c r="E34" s="49" t="s">
        <v>156</v>
      </c>
      <c r="F34" s="49" t="s">
        <v>265</v>
      </c>
      <c r="G34" s="13">
        <f>SUM(TB_Psicologia1[[#This Row],[CH TEÓRICA]:[CH ONLINE]])</f>
        <v>80</v>
      </c>
      <c r="H34" s="49" t="s">
        <v>122</v>
      </c>
      <c r="I34" s="50">
        <v>0</v>
      </c>
      <c r="J34" s="50">
        <v>0</v>
      </c>
      <c r="K34" s="45">
        <v>0</v>
      </c>
      <c r="L34" s="45">
        <v>80</v>
      </c>
      <c r="M34" s="50">
        <v>0</v>
      </c>
      <c r="N34" s="50" t="s">
        <v>12</v>
      </c>
      <c r="O34" s="46">
        <f>ROUNDUP(TB_Psicologia1[[#This Row],[CH TOTAL]]/Cursos!$E$3,0)</f>
        <v>5</v>
      </c>
      <c r="P34" s="57" cm="1">
        <f t="array" ref="P3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34" s="48"/>
      <c r="R34" s="12" t="s">
        <v>227</v>
      </c>
      <c r="S34" s="10" cm="1">
        <f t="array" ref="S3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34" s="10">
        <f>IF(TB_Psicologia1[[#This Row],[TIPIFICAÇÃO]]="ON.S",ROUNDUP(TB_Psicologia1[[#This Row],[CH TEÓRICA]]/Cursos!$E$3,0),0)</f>
        <v>0</v>
      </c>
      <c r="U34" s="10" cm="1">
        <f t="array" ref="U3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4" s="10" cm="1">
        <f t="array" ref="V3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34" s="16" t="s">
        <v>234</v>
      </c>
      <c r="X34" s="10"/>
      <c r="Y34" s="10"/>
      <c r="Z34" s="10"/>
      <c r="AA34" s="10"/>
      <c r="AB34" s="10"/>
    </row>
    <row r="35" spans="2:28" s="61" customFormat="1" x14ac:dyDescent="0.3">
      <c r="B35" s="10" t="str">
        <f>$J$2</f>
        <v>PSICOLOGIA</v>
      </c>
      <c r="C35" s="7" t="s">
        <v>262</v>
      </c>
      <c r="D35" s="46">
        <v>4</v>
      </c>
      <c r="E35" s="24" t="s">
        <v>90</v>
      </c>
      <c r="F35" s="24" t="s">
        <v>266</v>
      </c>
      <c r="G35" s="13">
        <f>SUM(TB_Psicologia1[[#This Row],[CH TEÓRICA]:[CH ONLINE]])</f>
        <v>49</v>
      </c>
      <c r="H35" s="24" t="s">
        <v>77</v>
      </c>
      <c r="I35" s="13">
        <v>16</v>
      </c>
      <c r="J35" s="13">
        <v>0</v>
      </c>
      <c r="K35" s="13">
        <v>0</v>
      </c>
      <c r="L35" s="13">
        <v>0</v>
      </c>
      <c r="M35" s="13">
        <v>33</v>
      </c>
      <c r="N35" s="13" t="s">
        <v>10</v>
      </c>
      <c r="O35" s="98">
        <f>TB_Psicologia1[[#This Row],[CH TOTAL]]/Cursos!$E$3</f>
        <v>2.9696969696969697</v>
      </c>
      <c r="P35" s="96" cm="1">
        <f t="array" ref="P35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0.24242424242424243</v>
      </c>
      <c r="Q35" s="58"/>
      <c r="R35" s="12" t="s">
        <v>227</v>
      </c>
      <c r="S35" s="10" cm="1">
        <f t="array" ref="S3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1</v>
      </c>
      <c r="T35" s="10">
        <f>IF(TB_Psicologia1[[#This Row],[TIPIFICAÇÃO]]="ON.S",ROUNDUP(TB_Psicologia1[[#This Row],[CH TEÓRICA]]/Cursos!$E$3,0),0)</f>
        <v>0</v>
      </c>
      <c r="U35" s="10" cm="1">
        <f t="array" ref="U3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5" s="10" cm="1">
        <f t="array" ref="V3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35" s="97"/>
      <c r="X35" s="10"/>
      <c r="Y35" s="10"/>
      <c r="Z35" s="10"/>
      <c r="AA35" s="10"/>
      <c r="AB35" s="10"/>
    </row>
    <row r="36" spans="2:28" x14ac:dyDescent="0.3">
      <c r="B36" s="7" t="str">
        <f t="shared" si="0"/>
        <v>PSICOLOGIA</v>
      </c>
      <c r="C36" s="46" t="s">
        <v>262</v>
      </c>
      <c r="D36" s="46">
        <v>5</v>
      </c>
      <c r="E36" s="85" t="s">
        <v>267</v>
      </c>
      <c r="F36" s="49" t="s">
        <v>268</v>
      </c>
      <c r="G36" s="13">
        <f>SUM(TB_Psicologia1[[#This Row],[CH TEÓRICA]:[CH ONLINE]])</f>
        <v>49</v>
      </c>
      <c r="H36" s="85" t="s">
        <v>77</v>
      </c>
      <c r="I36" s="86">
        <v>33</v>
      </c>
      <c r="J36" s="86">
        <v>0</v>
      </c>
      <c r="K36" s="87">
        <v>0</v>
      </c>
      <c r="L36" s="87">
        <v>0</v>
      </c>
      <c r="M36" s="86">
        <v>16</v>
      </c>
      <c r="N36" s="50" t="s">
        <v>10</v>
      </c>
      <c r="O36" s="46">
        <f>ROUNDUP(TB_Psicologia1[[#This Row],[CH TOTAL]]/Cursos!$E$3,0)</f>
        <v>3</v>
      </c>
      <c r="P36" s="57" cm="1">
        <f t="array" ref="P3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36" s="48"/>
      <c r="R36" s="12" t="s">
        <v>227</v>
      </c>
      <c r="S36" s="10" cm="1">
        <f t="array" ref="S3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36" s="10">
        <f>IF(TB_Psicologia1[[#This Row],[TIPIFICAÇÃO]]="ON.S",ROUNDUP(TB_Psicologia1[[#This Row],[CH TEÓRICA]]/Cursos!$E$3,0),0)</f>
        <v>0</v>
      </c>
      <c r="U36" s="10" cm="1">
        <f t="array" ref="U3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6" s="10" cm="1">
        <f t="array" ref="V3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36" s="16" t="s">
        <v>234</v>
      </c>
      <c r="X36" s="10"/>
      <c r="Y36" s="10"/>
      <c r="Z36" s="10"/>
      <c r="AA36" s="10"/>
      <c r="AB36" s="10"/>
    </row>
    <row r="37" spans="2:28" x14ac:dyDescent="0.3">
      <c r="B37" s="7" t="str">
        <f t="shared" si="0"/>
        <v>PSICOLOGIA</v>
      </c>
      <c r="C37" s="46" t="s">
        <v>262</v>
      </c>
      <c r="D37" s="46">
        <v>6</v>
      </c>
      <c r="E37" s="85" t="s">
        <v>269</v>
      </c>
      <c r="F37" s="49" t="s">
        <v>270</v>
      </c>
      <c r="G37" s="13">
        <f>SUM(TB_Psicologia1[[#This Row],[CH TEÓRICA]:[CH ONLINE]])</f>
        <v>66</v>
      </c>
      <c r="H37" s="85" t="s">
        <v>77</v>
      </c>
      <c r="I37" s="86">
        <v>49</v>
      </c>
      <c r="J37" s="86">
        <v>0</v>
      </c>
      <c r="K37" s="87">
        <v>0</v>
      </c>
      <c r="L37" s="87">
        <v>0</v>
      </c>
      <c r="M37" s="86">
        <v>17</v>
      </c>
      <c r="N37" s="50" t="s">
        <v>10</v>
      </c>
      <c r="O37" s="46">
        <f>ROUNDUP(TB_Psicologia1[[#This Row],[CH TOTAL]]/Cursos!$E$3,0)</f>
        <v>4</v>
      </c>
      <c r="P37" s="57" cm="1">
        <f t="array" ref="P3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37" s="48"/>
      <c r="R37" s="12" t="s">
        <v>227</v>
      </c>
      <c r="S37" s="10" cm="1">
        <f t="array" ref="S3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37" s="10">
        <f>IF(TB_Psicologia1[[#This Row],[TIPIFICAÇÃO]]="ON.S",ROUNDUP(TB_Psicologia1[[#This Row],[CH TEÓRICA]]/Cursos!$E$3,0),0)</f>
        <v>0</v>
      </c>
      <c r="U37" s="10" cm="1">
        <f t="array" ref="U3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7" s="10" cm="1">
        <f t="array" ref="V3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37" s="16" t="s">
        <v>234</v>
      </c>
      <c r="X37" s="10"/>
      <c r="Y37" s="10"/>
      <c r="Z37" s="10"/>
      <c r="AA37" s="10"/>
      <c r="AB37" s="10"/>
    </row>
    <row r="38" spans="2:28" s="61" customFormat="1" x14ac:dyDescent="0.3">
      <c r="B38" s="10" t="str">
        <f t="shared" si="0"/>
        <v>PSICOLOGIA</v>
      </c>
      <c r="C38" s="46" t="s">
        <v>262</v>
      </c>
      <c r="D38" s="46">
        <v>7</v>
      </c>
      <c r="E38" s="49" t="s">
        <v>165</v>
      </c>
      <c r="F38" s="49" t="s">
        <v>271</v>
      </c>
      <c r="G38" s="13">
        <f>SUM(TB_Psicologia1[[#This Row],[CH TEÓRICA]:[CH ONLINE]])</f>
        <v>33</v>
      </c>
      <c r="H38" s="49" t="s">
        <v>114</v>
      </c>
      <c r="I38" s="50">
        <v>0</v>
      </c>
      <c r="J38" s="50">
        <v>0</v>
      </c>
      <c r="K38" s="45">
        <v>0</v>
      </c>
      <c r="L38" s="45">
        <v>0</v>
      </c>
      <c r="M38" s="50">
        <v>33</v>
      </c>
      <c r="N38" s="50" t="s">
        <v>4</v>
      </c>
      <c r="O38" s="46">
        <f>ROUNDUP(TB_Psicologia1[[#This Row],[CH TOTAL]]/Cursos!$E$3,0)</f>
        <v>2</v>
      </c>
      <c r="P38" s="57" cm="1">
        <f t="array" ref="P3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38" s="58"/>
      <c r="R38" s="12" t="s">
        <v>227</v>
      </c>
      <c r="S38" s="10" cm="1">
        <f t="array" ref="S3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8" s="10">
        <f>IF(TB_Psicologia1[[#This Row],[TIPIFICAÇÃO]]="ON.S",ROUNDUP(TB_Psicologia1[[#This Row],[CH TEÓRICA]]/Cursos!$E$3,0),0)</f>
        <v>0</v>
      </c>
      <c r="U38" s="10" cm="1">
        <f t="array" ref="U3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38" s="10" cm="1">
        <f t="array" ref="V3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8" s="16" t="s">
        <v>234</v>
      </c>
      <c r="X38" s="10"/>
      <c r="Y38" s="10"/>
      <c r="Z38" s="10"/>
      <c r="AA38" s="10"/>
      <c r="AB38" s="10"/>
    </row>
    <row r="39" spans="2:28" s="61" customFormat="1" x14ac:dyDescent="0.3">
      <c r="B39" s="62" t="str">
        <f>$J$2</f>
        <v>PSICOLOGIA</v>
      </c>
      <c r="C39" s="64"/>
      <c r="D39" s="64"/>
      <c r="E39" s="65"/>
      <c r="F39" s="63"/>
      <c r="G39" s="74">
        <f>SUBTOTAL(9,G32:G38)</f>
        <v>375</v>
      </c>
      <c r="H39" s="101"/>
      <c r="I39" s="74">
        <f>SUBTOTAL(9,I32:I38)</f>
        <v>131</v>
      </c>
      <c r="J39" s="74">
        <f t="shared" ref="J39:M39" si="4">SUBTOTAL(9,J32:J38)</f>
        <v>0</v>
      </c>
      <c r="K39" s="74">
        <f t="shared" si="4"/>
        <v>49</v>
      </c>
      <c r="L39" s="74">
        <f t="shared" si="4"/>
        <v>80</v>
      </c>
      <c r="M39" s="74">
        <f t="shared" si="4"/>
        <v>115</v>
      </c>
      <c r="N39" s="74"/>
      <c r="O39" s="99">
        <f>SUM(O32:O38)</f>
        <v>22.969696969696969</v>
      </c>
      <c r="P39" s="99">
        <f>SUM(P32:P38)</f>
        <v>3.7424242424242422</v>
      </c>
      <c r="Q39" s="58"/>
      <c r="R39" s="12" t="s">
        <v>227</v>
      </c>
      <c r="S39" s="10" cm="1">
        <f t="array" ref="S3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9" s="10">
        <f>IF(TB_Psicologia1[[#This Row],[TIPIFICAÇÃO]]="ON.S",ROUNDUP(TB_Psicologia1[[#This Row],[CH TEÓRICA]]/Cursos!$E$3,0),0)</f>
        <v>0</v>
      </c>
      <c r="U39" s="10" cm="1">
        <f t="array" ref="U3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9" s="10" cm="1">
        <f t="array" ref="V3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9" s="16" t="s">
        <v>234</v>
      </c>
      <c r="X39" s="10"/>
      <c r="Y39" s="10"/>
      <c r="Z39" s="10"/>
      <c r="AA39" s="10"/>
      <c r="AB39" s="10"/>
    </row>
    <row r="40" spans="2:28" x14ac:dyDescent="0.3">
      <c r="B40" s="7" t="str">
        <f t="shared" si="0"/>
        <v>PSICOLOGIA</v>
      </c>
      <c r="C40" s="46" t="s">
        <v>272</v>
      </c>
      <c r="D40" s="46">
        <v>1</v>
      </c>
      <c r="E40" s="88" t="s">
        <v>138</v>
      </c>
      <c r="F40" s="49" t="s">
        <v>273</v>
      </c>
      <c r="G40" s="13">
        <f>SUM(TB_Psicologia1[[#This Row],[CH TEÓRICA]:[CH ONLINE]])</f>
        <v>99</v>
      </c>
      <c r="H40" s="85" t="s">
        <v>107</v>
      </c>
      <c r="I40" s="86">
        <v>0</v>
      </c>
      <c r="J40" s="86">
        <v>0</v>
      </c>
      <c r="K40" s="87">
        <v>99</v>
      </c>
      <c r="L40" s="87">
        <v>0</v>
      </c>
      <c r="M40" s="86">
        <v>0</v>
      </c>
      <c r="N40" s="93" t="s">
        <v>14</v>
      </c>
      <c r="O40" s="46">
        <f>ROUNDUP(TB_Psicologia1[[#This Row],[CH TOTAL]]/Cursos!$E$3,0)</f>
        <v>6</v>
      </c>
      <c r="P40" s="57" cm="1">
        <f t="array" ref="P4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0" s="48"/>
      <c r="R40" s="12" t="s">
        <v>227</v>
      </c>
      <c r="S40" s="10" cm="1">
        <f t="array" ref="S4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40" s="10">
        <f>IF(TB_Psicologia1[[#This Row],[TIPIFICAÇÃO]]="ON.S",ROUNDUP(TB_Psicologia1[[#This Row],[CH TEÓRICA]]/Cursos!$E$3,0),0)</f>
        <v>0</v>
      </c>
      <c r="U40" s="10" cm="1">
        <f t="array" ref="U4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0" s="10" cm="1">
        <f t="array" ref="V4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0" s="16" t="s">
        <v>234</v>
      </c>
      <c r="X40" s="10"/>
      <c r="Y40" s="10"/>
      <c r="Z40" s="10"/>
      <c r="AA40" s="10"/>
      <c r="AB40" s="10"/>
    </row>
    <row r="41" spans="2:28" x14ac:dyDescent="0.3">
      <c r="B41" s="7" t="str">
        <f t="shared" si="0"/>
        <v>PSICOLOGIA</v>
      </c>
      <c r="C41" s="46" t="s">
        <v>272</v>
      </c>
      <c r="D41" s="46">
        <v>2</v>
      </c>
      <c r="E41" s="85" t="s">
        <v>169</v>
      </c>
      <c r="F41" s="49" t="s">
        <v>274</v>
      </c>
      <c r="G41" s="13">
        <f>SUM(TB_Psicologia1[[#This Row],[CH TEÓRICA]:[CH ONLINE]])</f>
        <v>80</v>
      </c>
      <c r="H41" s="85" t="s">
        <v>122</v>
      </c>
      <c r="I41" s="86">
        <v>0</v>
      </c>
      <c r="J41" s="86">
        <v>0</v>
      </c>
      <c r="K41" s="87">
        <v>0</v>
      </c>
      <c r="L41" s="87">
        <v>80</v>
      </c>
      <c r="M41" s="86">
        <v>0</v>
      </c>
      <c r="N41" s="93" t="s">
        <v>12</v>
      </c>
      <c r="O41" s="46">
        <f>ROUNDUP(TB_Psicologia1[[#This Row],[CH TOTAL]]/Cursos!$E$3,0)</f>
        <v>5</v>
      </c>
      <c r="P41" s="57" cm="1">
        <f t="array" ref="P4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41" s="48"/>
      <c r="R41" s="12" t="s">
        <v>227</v>
      </c>
      <c r="S41" s="10" cm="1">
        <f t="array" ref="S4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41" s="10">
        <f>IF(TB_Psicologia1[[#This Row],[TIPIFICAÇÃO]]="ON.S",ROUNDUP(TB_Psicologia1[[#This Row],[CH TEÓRICA]]/Cursos!$E$3,0),0)</f>
        <v>0</v>
      </c>
      <c r="U41" s="10" cm="1">
        <f t="array" ref="U4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1" s="10" cm="1">
        <f t="array" ref="V4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41" s="16" t="s">
        <v>234</v>
      </c>
      <c r="X41" s="10"/>
      <c r="Y41" s="10"/>
      <c r="Z41" s="10"/>
      <c r="AA41" s="10"/>
      <c r="AB41" s="10"/>
    </row>
    <row r="42" spans="2:28" x14ac:dyDescent="0.3">
      <c r="B42" s="7" t="str">
        <f t="shared" si="0"/>
        <v>PSICOLOGIA</v>
      </c>
      <c r="C42" s="46" t="s">
        <v>272</v>
      </c>
      <c r="D42" s="46">
        <v>3</v>
      </c>
      <c r="E42" s="85" t="s">
        <v>178</v>
      </c>
      <c r="F42" s="49" t="s">
        <v>275</v>
      </c>
      <c r="G42" s="13">
        <f>SUM(TB_Psicologia1[[#This Row],[CH TEÓRICA]:[CH ONLINE]])</f>
        <v>49</v>
      </c>
      <c r="H42" s="85" t="s">
        <v>77</v>
      </c>
      <c r="I42" s="86">
        <v>33</v>
      </c>
      <c r="J42" s="86">
        <v>0</v>
      </c>
      <c r="K42" s="87">
        <v>0</v>
      </c>
      <c r="L42" s="87">
        <v>0</v>
      </c>
      <c r="M42" s="86">
        <v>16</v>
      </c>
      <c r="N42" s="93" t="s">
        <v>10</v>
      </c>
      <c r="O42" s="46">
        <f>ROUNDUP(TB_Psicologia1[[#This Row],[CH TOTAL]]/Cursos!$E$3,0)</f>
        <v>3</v>
      </c>
      <c r="P42" s="57" cm="1">
        <f t="array" ref="P4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42" s="48"/>
      <c r="R42" s="12" t="s">
        <v>227</v>
      </c>
      <c r="S42" s="10" cm="1">
        <f t="array" ref="S4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42" s="10">
        <f>IF(TB_Psicologia1[[#This Row],[TIPIFICAÇÃO]]="ON.S",ROUNDUP(TB_Psicologia1[[#This Row],[CH TEÓRICA]]/Cursos!$E$3,0),0)</f>
        <v>0</v>
      </c>
      <c r="U42" s="10" cm="1">
        <f t="array" ref="U4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2" s="10" cm="1">
        <f t="array" ref="V4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42" s="16" t="s">
        <v>234</v>
      </c>
      <c r="X42" s="10"/>
      <c r="Y42" s="10"/>
      <c r="Z42" s="10"/>
      <c r="AA42" s="10"/>
      <c r="AB42" s="10"/>
    </row>
    <row r="43" spans="2:28" x14ac:dyDescent="0.3">
      <c r="B43" s="7" t="str">
        <f t="shared" si="0"/>
        <v>PSICOLOGIA</v>
      </c>
      <c r="C43" s="46" t="s">
        <v>272</v>
      </c>
      <c r="D43" s="46">
        <v>4</v>
      </c>
      <c r="E43" s="49" t="s">
        <v>180</v>
      </c>
      <c r="F43" s="49" t="s">
        <v>276</v>
      </c>
      <c r="G43" s="13">
        <f>SUM(TB_Psicologia1[[#This Row],[CH TEÓRICA]:[CH ONLINE]])</f>
        <v>66</v>
      </c>
      <c r="H43" s="85" t="s">
        <v>77</v>
      </c>
      <c r="I43" s="86">
        <v>49</v>
      </c>
      <c r="J43" s="86">
        <v>0</v>
      </c>
      <c r="K43" s="87">
        <v>0</v>
      </c>
      <c r="L43" s="87">
        <v>0</v>
      </c>
      <c r="M43" s="86">
        <v>17</v>
      </c>
      <c r="N43" s="93" t="s">
        <v>10</v>
      </c>
      <c r="O43" s="46">
        <f>ROUNDUP(TB_Psicologia1[[#This Row],[CH TOTAL]]/Cursos!$E$3,0)</f>
        <v>4</v>
      </c>
      <c r="P43" s="57" cm="1">
        <f t="array" ref="P4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3" s="48"/>
      <c r="R43" s="12" t="s">
        <v>227</v>
      </c>
      <c r="S43" s="10" cm="1">
        <f t="array" ref="S4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43" s="10">
        <f>IF(TB_Psicologia1[[#This Row],[TIPIFICAÇÃO]]="ON.S",ROUNDUP(TB_Psicologia1[[#This Row],[CH TEÓRICA]]/Cursos!$E$3,0),0)</f>
        <v>0</v>
      </c>
      <c r="U43" s="10" cm="1">
        <f t="array" ref="U4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3" s="10" cm="1">
        <f t="array" ref="V4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43" s="16" t="s">
        <v>234</v>
      </c>
      <c r="X43" s="10"/>
      <c r="Y43" s="10"/>
      <c r="Z43" s="10"/>
      <c r="AA43" s="10"/>
      <c r="AB43" s="10"/>
    </row>
    <row r="44" spans="2:28" x14ac:dyDescent="0.3">
      <c r="B44" s="7" t="str">
        <f t="shared" si="0"/>
        <v>PSICOLOGIA</v>
      </c>
      <c r="C44" s="46" t="s">
        <v>272</v>
      </c>
      <c r="D44" s="46">
        <v>5</v>
      </c>
      <c r="E44" s="49" t="s">
        <v>176</v>
      </c>
      <c r="F44" s="49" t="s">
        <v>277</v>
      </c>
      <c r="G44" s="13">
        <f>SUM(TB_Psicologia1[[#This Row],[CH TEÓRICA]:[CH ONLINE]])</f>
        <v>49</v>
      </c>
      <c r="H44" s="49" t="s">
        <v>77</v>
      </c>
      <c r="I44" s="50">
        <v>33</v>
      </c>
      <c r="J44" s="50">
        <v>0</v>
      </c>
      <c r="K44" s="45">
        <v>0</v>
      </c>
      <c r="L44" s="45">
        <v>0</v>
      </c>
      <c r="M44" s="50">
        <v>16</v>
      </c>
      <c r="N44" s="93" t="s">
        <v>10</v>
      </c>
      <c r="O44" s="46">
        <f>ROUNDUP(TB_Psicologia1[[#This Row],[CH TOTAL]]/Cursos!$E$3,0)</f>
        <v>3</v>
      </c>
      <c r="P44" s="57" cm="1">
        <f t="array" ref="P4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44" s="48"/>
      <c r="R44" s="12" t="s">
        <v>227</v>
      </c>
      <c r="S44" s="10" cm="1">
        <f t="array" ref="S4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44" s="10">
        <f>IF(TB_Psicologia1[[#This Row],[TIPIFICAÇÃO]]="ON.S",ROUNDUP(TB_Psicologia1[[#This Row],[CH TEÓRICA]]/Cursos!$E$3,0),0)</f>
        <v>0</v>
      </c>
      <c r="U44" s="10" cm="1">
        <f t="array" ref="U4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4" s="10" cm="1">
        <f t="array" ref="V4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44" s="16" t="s">
        <v>234</v>
      </c>
      <c r="X44" s="10"/>
      <c r="Y44" s="10"/>
      <c r="Z44" s="10"/>
      <c r="AA44" s="10"/>
      <c r="AB44" s="10"/>
    </row>
    <row r="45" spans="2:28" x14ac:dyDescent="0.3">
      <c r="B45" s="7" t="str">
        <f>$J$2</f>
        <v>PSICOLOGIA</v>
      </c>
      <c r="C45" s="46" t="s">
        <v>272</v>
      </c>
      <c r="D45" s="46">
        <v>6</v>
      </c>
      <c r="E45" s="49" t="s">
        <v>172</v>
      </c>
      <c r="F45" s="49" t="s">
        <v>278</v>
      </c>
      <c r="G45" s="13">
        <f>SUM(TB_Psicologia1[[#This Row],[CH TEÓRICA]:[CH ONLINE]])</f>
        <v>66</v>
      </c>
      <c r="H45" s="49" t="s">
        <v>77</v>
      </c>
      <c r="I45" s="50">
        <v>49</v>
      </c>
      <c r="J45" s="50">
        <v>0</v>
      </c>
      <c r="K45" s="45">
        <v>0</v>
      </c>
      <c r="L45" s="45">
        <v>0</v>
      </c>
      <c r="M45" s="50">
        <v>17</v>
      </c>
      <c r="N45" s="93" t="s">
        <v>10</v>
      </c>
      <c r="O45" s="46">
        <f>ROUNDUP(TB_Psicologia1[[#This Row],[CH TOTAL]]/Cursos!$E$3,0)</f>
        <v>4</v>
      </c>
      <c r="P45" s="57" cm="1">
        <f t="array" ref="P45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5" s="48"/>
      <c r="R45" s="12" t="s">
        <v>227</v>
      </c>
      <c r="S45" s="10" cm="1">
        <f t="array" ref="S4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45" s="10">
        <f>IF(TB_Psicologia1[[#This Row],[TIPIFICAÇÃO]]="ON.S",ROUNDUP(TB_Psicologia1[[#This Row],[CH TEÓRICA]]/Cursos!$E$3,0),0)</f>
        <v>0</v>
      </c>
      <c r="U45" s="10" cm="1">
        <f t="array" ref="U4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5" s="10" cm="1">
        <f t="array" ref="V4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45" s="16"/>
      <c r="X45" s="10"/>
      <c r="Y45" s="10"/>
      <c r="Z45" s="10"/>
      <c r="AA45" s="10"/>
      <c r="AB45" s="10"/>
    </row>
    <row r="46" spans="2:28" x14ac:dyDescent="0.3">
      <c r="B46" s="7" t="str">
        <f t="shared" si="0"/>
        <v>PSICOLOGIA</v>
      </c>
      <c r="C46" s="46" t="s">
        <v>272</v>
      </c>
      <c r="D46" s="46">
        <v>7</v>
      </c>
      <c r="E46" s="47" t="s">
        <v>279</v>
      </c>
      <c r="F46" s="47" t="s">
        <v>280</v>
      </c>
      <c r="G46" s="13">
        <f>SUM(TB_Psicologia1[[#This Row],[CH TEÓRICA]:[CH ONLINE]])</f>
        <v>33</v>
      </c>
      <c r="H46" s="47" t="s">
        <v>70</v>
      </c>
      <c r="I46" s="45">
        <v>0</v>
      </c>
      <c r="J46" s="45">
        <v>0</v>
      </c>
      <c r="K46" s="45">
        <v>0</v>
      </c>
      <c r="L46" s="45">
        <v>0</v>
      </c>
      <c r="M46" s="45">
        <v>33</v>
      </c>
      <c r="N46" s="103" t="s">
        <v>4</v>
      </c>
      <c r="O46" s="46">
        <f>ROUNDUP(TB_Psicologia1[[#This Row],[CH TOTAL]]/Cursos!$E$3,0)</f>
        <v>2</v>
      </c>
      <c r="P46" s="57" cm="1">
        <f t="array" ref="P4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46" s="48"/>
      <c r="R46" s="12" t="s">
        <v>227</v>
      </c>
      <c r="S46" s="10" cm="1">
        <f t="array" ref="S4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46" s="10">
        <f>IF(TB_Psicologia1[[#This Row],[TIPIFICAÇÃO]]="ON.S",ROUNDUP(TB_Psicologia1[[#This Row],[CH TEÓRICA]]/Cursos!$E$3,0),0)</f>
        <v>0</v>
      </c>
      <c r="U46" s="10" cm="1">
        <f t="array" ref="U4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46" s="10" cm="1">
        <f t="array" ref="V4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6" s="16" t="s">
        <v>234</v>
      </c>
      <c r="X46" s="10"/>
      <c r="Y46" s="10"/>
      <c r="Z46" s="10"/>
      <c r="AA46" s="10"/>
      <c r="AB46" s="10"/>
    </row>
    <row r="47" spans="2:28" x14ac:dyDescent="0.3">
      <c r="B47" s="62" t="str">
        <f>$J$2</f>
        <v>PSICOLOGIA</v>
      </c>
      <c r="C47" s="64"/>
      <c r="D47" s="64"/>
      <c r="E47" s="65"/>
      <c r="F47" s="63"/>
      <c r="G47" s="74">
        <f>SUBTOTAL(9,G40:G46)</f>
        <v>442</v>
      </c>
      <c r="H47" s="101"/>
      <c r="I47" s="74">
        <f t="shared" ref="I47:M47" si="5">SUBTOTAL(9,I40:I46)</f>
        <v>164</v>
      </c>
      <c r="J47" s="74">
        <f t="shared" si="5"/>
        <v>0</v>
      </c>
      <c r="K47" s="74">
        <f t="shared" si="5"/>
        <v>99</v>
      </c>
      <c r="L47" s="74">
        <f t="shared" si="5"/>
        <v>80</v>
      </c>
      <c r="M47" s="74">
        <f t="shared" si="5"/>
        <v>99</v>
      </c>
      <c r="N47" s="74"/>
      <c r="O47" s="99">
        <f>SUM(O40:O46)</f>
        <v>27</v>
      </c>
      <c r="P47" s="99">
        <f>SUM(P40:P46)</f>
        <v>4.5</v>
      </c>
      <c r="Q47" s="48"/>
      <c r="R47" s="12" t="s">
        <v>227</v>
      </c>
      <c r="S47" s="10" cm="1">
        <f t="array" ref="S4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47" s="10">
        <f>IF(TB_Psicologia1[[#This Row],[TIPIFICAÇÃO]]="ON.S",ROUNDUP(TB_Psicologia1[[#This Row],[CH TEÓRICA]]/Cursos!$E$3,0),0)</f>
        <v>0</v>
      </c>
      <c r="U47" s="10" cm="1">
        <f t="array" ref="U4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7" s="10" cm="1">
        <f t="array" ref="V4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7" s="16" t="s">
        <v>234</v>
      </c>
      <c r="X47" s="10"/>
      <c r="Y47" s="10"/>
      <c r="Z47" s="10"/>
      <c r="AA47" s="10"/>
      <c r="AB47" s="10"/>
    </row>
    <row r="48" spans="2:28" x14ac:dyDescent="0.3">
      <c r="B48" s="7" t="str">
        <f t="shared" si="0"/>
        <v>PSICOLOGIA</v>
      </c>
      <c r="C48" s="46" t="s">
        <v>281</v>
      </c>
      <c r="D48" s="46">
        <v>1</v>
      </c>
      <c r="E48" s="49" t="s">
        <v>149</v>
      </c>
      <c r="F48" s="49" t="s">
        <v>282</v>
      </c>
      <c r="G48" s="13">
        <f>SUM(TB_Psicologia1[[#This Row],[CH TEÓRICA]:[CH ONLINE]])</f>
        <v>99</v>
      </c>
      <c r="H48" s="49" t="s">
        <v>107</v>
      </c>
      <c r="I48" s="50">
        <v>0</v>
      </c>
      <c r="J48" s="50">
        <v>0</v>
      </c>
      <c r="K48" s="45">
        <v>99</v>
      </c>
      <c r="L48" s="45">
        <v>0</v>
      </c>
      <c r="M48" s="50">
        <v>0</v>
      </c>
      <c r="N48" s="50" t="s">
        <v>14</v>
      </c>
      <c r="O48" s="46">
        <f>ROUNDUP(TB_Psicologia1[[#This Row],[CH TOTAL]]/Cursos!$E$3,0)</f>
        <v>6</v>
      </c>
      <c r="P48" s="57" cm="1">
        <f t="array" ref="P4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8" s="48"/>
      <c r="R48" s="12" t="s">
        <v>227</v>
      </c>
      <c r="S48" s="10" cm="1">
        <f t="array" ref="S4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48" s="10">
        <f>IF(TB_Psicologia1[[#This Row],[TIPIFICAÇÃO]]="ON.S",ROUNDUP(TB_Psicologia1[[#This Row],[CH TEÓRICA]]/Cursos!$E$3,0),0)</f>
        <v>0</v>
      </c>
      <c r="U48" s="10" cm="1">
        <f t="array" ref="U4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8" s="10" cm="1">
        <f t="array" ref="V4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8" s="16" t="s">
        <v>234</v>
      </c>
      <c r="X48" s="10"/>
      <c r="Y48" s="10"/>
      <c r="Z48" s="10"/>
      <c r="AA48" s="10"/>
      <c r="AB48" s="10"/>
    </row>
    <row r="49" spans="2:28" x14ac:dyDescent="0.3">
      <c r="B49" s="7" t="str">
        <f t="shared" si="0"/>
        <v>PSICOLOGIA</v>
      </c>
      <c r="C49" s="46" t="s">
        <v>281</v>
      </c>
      <c r="D49" s="46">
        <v>2</v>
      </c>
      <c r="E49" s="49" t="s">
        <v>179</v>
      </c>
      <c r="F49" s="49" t="s">
        <v>283</v>
      </c>
      <c r="G49" s="13">
        <f>SUM(TB_Psicologia1[[#This Row],[CH TEÓRICA]:[CH ONLINE]])</f>
        <v>80</v>
      </c>
      <c r="H49" s="49" t="s">
        <v>122</v>
      </c>
      <c r="I49" s="50">
        <v>0</v>
      </c>
      <c r="J49" s="50">
        <v>0</v>
      </c>
      <c r="K49" s="45">
        <v>0</v>
      </c>
      <c r="L49" s="45">
        <v>80</v>
      </c>
      <c r="M49" s="50">
        <v>0</v>
      </c>
      <c r="N49" s="50" t="s">
        <v>12</v>
      </c>
      <c r="O49" s="98">
        <f>ROUNDUP(TB_Psicologia1[[#This Row],[CH TOTAL]]/Cursos!$E$3,0)</f>
        <v>5</v>
      </c>
      <c r="P49" s="57" cm="1">
        <f t="array" ref="P4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49" s="48"/>
      <c r="R49" s="12" t="s">
        <v>227</v>
      </c>
      <c r="S49" s="10" cm="1">
        <f t="array" ref="S4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49" s="10">
        <f>IF(TB_Psicologia1[[#This Row],[TIPIFICAÇÃO]]="ON.S",ROUNDUP(TB_Psicologia1[[#This Row],[CH TEÓRICA]]/Cursos!$E$3,0),0)</f>
        <v>0</v>
      </c>
      <c r="U49" s="10" cm="1">
        <f t="array" ref="U4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9" s="10" cm="1">
        <f t="array" ref="V4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49" s="16" t="s">
        <v>234</v>
      </c>
      <c r="X49" s="10"/>
      <c r="Y49" s="10"/>
      <c r="Z49" s="10"/>
      <c r="AA49" s="10"/>
      <c r="AB49" s="10"/>
    </row>
    <row r="50" spans="2:28" x14ac:dyDescent="0.3">
      <c r="B50" s="7" t="str">
        <f t="shared" si="0"/>
        <v>PSICOLOGIA</v>
      </c>
      <c r="C50" s="46" t="s">
        <v>281</v>
      </c>
      <c r="D50" s="46">
        <v>3</v>
      </c>
      <c r="E50" s="49" t="s">
        <v>185</v>
      </c>
      <c r="F50" s="49" t="s">
        <v>284</v>
      </c>
      <c r="G50" s="13">
        <f>SUM(TB_Psicologia1[[#This Row],[CH TEÓRICA]:[CH ONLINE]])</f>
        <v>66</v>
      </c>
      <c r="H50" s="49" t="s">
        <v>77</v>
      </c>
      <c r="I50" s="50">
        <v>33</v>
      </c>
      <c r="J50" s="50">
        <v>16</v>
      </c>
      <c r="K50" s="45">
        <v>0</v>
      </c>
      <c r="L50" s="45">
        <v>0</v>
      </c>
      <c r="M50" s="50">
        <v>17</v>
      </c>
      <c r="N50" s="50" t="s">
        <v>10</v>
      </c>
      <c r="O50" s="98">
        <f>ROUNDUP(TB_Psicologia1[[#This Row],[CH TOTAL]]/Cursos!$E$3,0)</f>
        <v>4</v>
      </c>
      <c r="P50" s="57" cm="1">
        <f t="array" ref="P5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50" s="48"/>
      <c r="R50" s="12" t="s">
        <v>227</v>
      </c>
      <c r="S50" s="10" cm="1">
        <f t="array" ref="S5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50" s="10">
        <f>IF(TB_Psicologia1[[#This Row],[TIPIFICAÇÃO]]="ON.S",ROUNDUP(TB_Psicologia1[[#This Row],[CH TEÓRICA]]/Cursos!$E$3,0),0)</f>
        <v>0</v>
      </c>
      <c r="U50" s="10" cm="1">
        <f t="array" ref="U5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0" s="10" cm="1">
        <f t="array" ref="V5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50" s="16" t="s">
        <v>234</v>
      </c>
      <c r="X50" s="10"/>
      <c r="Y50" s="10"/>
      <c r="Z50" s="10"/>
      <c r="AA50" s="10"/>
      <c r="AB50" s="10"/>
    </row>
    <row r="51" spans="2:28" s="61" customFormat="1" x14ac:dyDescent="0.3">
      <c r="B51" s="10" t="str">
        <f>$J$2</f>
        <v>PSICOLOGIA</v>
      </c>
      <c r="C51" s="59" t="s">
        <v>281</v>
      </c>
      <c r="D51" s="59">
        <v>4</v>
      </c>
      <c r="E51" s="90" t="s">
        <v>285</v>
      </c>
      <c r="F51" s="91" t="s">
        <v>286</v>
      </c>
      <c r="G51" s="13">
        <f>SUM(TB_Psicologia1[[#This Row],[CH TEÓRICA]:[CH ONLINE]])</f>
        <v>49</v>
      </c>
      <c r="H51" s="90" t="s">
        <v>77</v>
      </c>
      <c r="I51" s="92">
        <v>33</v>
      </c>
      <c r="J51" s="92">
        <v>0</v>
      </c>
      <c r="K51" s="15">
        <v>0</v>
      </c>
      <c r="L51" s="15">
        <v>0</v>
      </c>
      <c r="M51" s="92">
        <v>16</v>
      </c>
      <c r="N51" s="93" t="s">
        <v>10</v>
      </c>
      <c r="O51" s="98">
        <f>TB_Psicologia1[[#This Row],[CH TOTAL]]/Cursos!$E$3</f>
        <v>2.9696969696969697</v>
      </c>
      <c r="P51" s="96" cm="1">
        <f t="array" ref="P5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51" s="58"/>
      <c r="R51" s="12" t="s">
        <v>227</v>
      </c>
      <c r="S51" s="10" cm="1">
        <f t="array" ref="S5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51" s="10">
        <f>IF(TB_Psicologia1[[#This Row],[TIPIFICAÇÃO]]="ON.S",ROUNDUP(TB_Psicologia1[[#This Row],[CH TEÓRICA]]/Cursos!$E$3,0),0)</f>
        <v>0</v>
      </c>
      <c r="U51" s="10" cm="1">
        <f t="array" ref="U5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1" s="10" cm="1">
        <f t="array" ref="V5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51" s="97"/>
      <c r="X51" s="10"/>
      <c r="Y51" s="10"/>
      <c r="Z51" s="10"/>
      <c r="AA51" s="10"/>
      <c r="AB51" s="10"/>
    </row>
    <row r="52" spans="2:28" x14ac:dyDescent="0.3">
      <c r="B52" s="7" t="str">
        <f t="shared" si="0"/>
        <v>PSICOLOGIA</v>
      </c>
      <c r="C52" s="46" t="s">
        <v>281</v>
      </c>
      <c r="D52" s="46">
        <v>5</v>
      </c>
      <c r="E52" s="49" t="s">
        <v>287</v>
      </c>
      <c r="F52" s="49" t="s">
        <v>288</v>
      </c>
      <c r="G52" s="13">
        <f>SUM(TB_Psicologia1[[#This Row],[CH TEÓRICA]:[CH ONLINE]])</f>
        <v>66</v>
      </c>
      <c r="H52" s="49" t="s">
        <v>77</v>
      </c>
      <c r="I52" s="50">
        <v>49</v>
      </c>
      <c r="J52" s="50">
        <v>0</v>
      </c>
      <c r="K52" s="45">
        <v>0</v>
      </c>
      <c r="L52" s="45">
        <v>0</v>
      </c>
      <c r="M52" s="50">
        <v>17</v>
      </c>
      <c r="N52" s="50" t="s">
        <v>10</v>
      </c>
      <c r="O52" s="98">
        <f>ROUNDUP(TB_Psicologia1[[#This Row],[CH TOTAL]]/Cursos!$E$3,0)</f>
        <v>4</v>
      </c>
      <c r="P52" s="57" cm="1">
        <f t="array" ref="P5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52" s="48"/>
      <c r="R52" s="12" t="s">
        <v>227</v>
      </c>
      <c r="S52" s="10" cm="1">
        <f t="array" ref="S5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52" s="10">
        <f>IF(TB_Psicologia1[[#This Row],[TIPIFICAÇÃO]]="ON.S",ROUNDUP(TB_Psicologia1[[#This Row],[CH TEÓRICA]]/Cursos!$E$3,0),0)</f>
        <v>0</v>
      </c>
      <c r="U52" s="10" cm="1">
        <f t="array" ref="U5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2" s="10" cm="1">
        <f t="array" ref="V5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52" s="16" t="s">
        <v>234</v>
      </c>
      <c r="X52" s="10"/>
      <c r="Y52" s="10"/>
      <c r="Z52" s="10"/>
      <c r="AA52" s="10"/>
      <c r="AB52" s="10"/>
    </row>
    <row r="53" spans="2:28" x14ac:dyDescent="0.3">
      <c r="B53" s="7" t="str">
        <f>$J$2</f>
        <v>PSICOLOGIA</v>
      </c>
      <c r="C53" s="46" t="s">
        <v>281</v>
      </c>
      <c r="D53" s="46">
        <v>6</v>
      </c>
      <c r="E53" s="49" t="s">
        <v>186</v>
      </c>
      <c r="F53" s="115" t="s">
        <v>289</v>
      </c>
      <c r="G53" s="13">
        <f>SUM(TB_Psicologia1[[#This Row],[CH TEÓRICA]:[CH ONLINE]])</f>
        <v>66</v>
      </c>
      <c r="H53" s="49" t="s">
        <v>77</v>
      </c>
      <c r="I53" s="50">
        <v>17</v>
      </c>
      <c r="J53" s="50">
        <v>16</v>
      </c>
      <c r="K53" s="45">
        <v>0</v>
      </c>
      <c r="L53" s="45">
        <v>0</v>
      </c>
      <c r="M53" s="50">
        <v>33</v>
      </c>
      <c r="N53" s="50" t="s">
        <v>10</v>
      </c>
      <c r="O53" s="98">
        <f>ROUNDUP(TB_Psicologia1[[#This Row],[CH TOTAL]]/Cursos!$E$3,0)</f>
        <v>4</v>
      </c>
      <c r="P53" s="57" cm="1">
        <f t="array" ref="P5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53" s="48"/>
      <c r="R53" s="12" t="s">
        <v>227</v>
      </c>
      <c r="S53" s="10" cm="1">
        <f t="array" ref="S5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53" s="10">
        <f>IF(TB_Psicologia1[[#This Row],[TIPIFICAÇÃO]]="ON.S",ROUNDUP(TB_Psicologia1[[#This Row],[CH TEÓRICA]]/Cursos!$E$3,0),0)</f>
        <v>0</v>
      </c>
      <c r="U53" s="10" cm="1">
        <f t="array" ref="U5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3" s="10" cm="1">
        <f t="array" ref="V5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53" s="16"/>
      <c r="X53" s="10"/>
      <c r="Y53" s="10"/>
      <c r="Z53" s="10"/>
      <c r="AA53" s="10"/>
      <c r="AB53" s="10"/>
    </row>
    <row r="54" spans="2:28" x14ac:dyDescent="0.3">
      <c r="B54" s="7" t="str">
        <f t="shared" si="0"/>
        <v>PSICOLOGIA</v>
      </c>
      <c r="C54" s="46" t="s">
        <v>281</v>
      </c>
      <c r="D54" s="46">
        <v>7</v>
      </c>
      <c r="E54" s="114" t="s">
        <v>290</v>
      </c>
      <c r="F54" s="113" t="s">
        <v>291</v>
      </c>
      <c r="G54" s="13">
        <f>SUM(TB_Psicologia1[[#This Row],[CH TEÓRICA]:[CH ONLINE]])</f>
        <v>66</v>
      </c>
      <c r="H54" s="49" t="s">
        <v>70</v>
      </c>
      <c r="I54" s="50">
        <v>0</v>
      </c>
      <c r="J54" s="50">
        <v>0</v>
      </c>
      <c r="K54" s="45">
        <v>0</v>
      </c>
      <c r="L54" s="45">
        <v>0</v>
      </c>
      <c r="M54" s="50">
        <v>66</v>
      </c>
      <c r="N54" s="50" t="s">
        <v>4</v>
      </c>
      <c r="O54" s="98">
        <f>ROUNDUP(TB_Psicologia1[[#This Row],[CH TOTAL]]/Cursos!$E$3,0)</f>
        <v>4</v>
      </c>
      <c r="P54" s="57" cm="1">
        <f t="array" ref="P5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54" s="48"/>
      <c r="R54" s="12" t="s">
        <v>227</v>
      </c>
      <c r="S54" s="10" cm="1">
        <f t="array" ref="S5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4" s="10">
        <f>IF(TB_Psicologia1[[#This Row],[TIPIFICAÇÃO]]="ON.S",ROUNDUP(TB_Psicologia1[[#This Row],[CH TEÓRICA]]/Cursos!$E$3,0),0)</f>
        <v>0</v>
      </c>
      <c r="U54" s="10" cm="1">
        <f t="array" ref="U5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54" s="10" cm="1">
        <f t="array" ref="V5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4" s="16" t="s">
        <v>234</v>
      </c>
      <c r="X54" s="10"/>
      <c r="Y54" s="10"/>
      <c r="Z54" s="10"/>
      <c r="AA54" s="10"/>
      <c r="AB54" s="10"/>
    </row>
    <row r="55" spans="2:28" x14ac:dyDescent="0.3">
      <c r="B55" s="62" t="str">
        <f>$J$2</f>
        <v>PSICOLOGIA</v>
      </c>
      <c r="C55" s="64"/>
      <c r="D55" s="64"/>
      <c r="E55" s="65"/>
      <c r="F55" s="116"/>
      <c r="G55" s="74">
        <f>SUBTOTAL(9,G48:G54)</f>
        <v>492</v>
      </c>
      <c r="H55" s="101"/>
      <c r="I55" s="74">
        <f t="shared" ref="I55:M55" si="6">SUBTOTAL(9,I48:I54)</f>
        <v>132</v>
      </c>
      <c r="J55" s="74">
        <f t="shared" si="6"/>
        <v>32</v>
      </c>
      <c r="K55" s="74">
        <f t="shared" si="6"/>
        <v>99</v>
      </c>
      <c r="L55" s="74">
        <f t="shared" si="6"/>
        <v>80</v>
      </c>
      <c r="M55" s="74">
        <f t="shared" si="6"/>
        <v>149</v>
      </c>
      <c r="N55" s="74"/>
      <c r="O55" s="99">
        <f>SUM(O48:O54)</f>
        <v>29.969696969696969</v>
      </c>
      <c r="P55" s="99">
        <f>SUM(P48:P54)</f>
        <v>4.5</v>
      </c>
      <c r="Q55" s="48"/>
      <c r="R55" s="12" t="s">
        <v>227</v>
      </c>
      <c r="S55" s="10" cm="1">
        <f t="array" ref="S5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5" s="10">
        <f>IF(TB_Psicologia1[[#This Row],[TIPIFICAÇÃO]]="ON.S",ROUNDUP(TB_Psicologia1[[#This Row],[CH TEÓRICA]]/Cursos!$E$3,0),0)</f>
        <v>0</v>
      </c>
      <c r="U55" s="10" cm="1">
        <f t="array" ref="U5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5" s="10" cm="1">
        <f t="array" ref="V5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5" s="16" t="s">
        <v>234</v>
      </c>
      <c r="X55" s="10"/>
      <c r="Y55" s="10"/>
      <c r="Z55" s="10"/>
      <c r="AA55" s="10"/>
      <c r="AB55" s="10"/>
    </row>
    <row r="56" spans="2:28" x14ac:dyDescent="0.3">
      <c r="B56" s="7" t="str">
        <f t="shared" si="0"/>
        <v>PSICOLOGIA</v>
      </c>
      <c r="C56" s="46" t="s">
        <v>292</v>
      </c>
      <c r="D56" s="46">
        <v>1</v>
      </c>
      <c r="E56" s="49" t="s">
        <v>184</v>
      </c>
      <c r="F56" s="49" t="s">
        <v>293</v>
      </c>
      <c r="G56" s="13">
        <f>SUM(TB_Psicologia1[[#This Row],[CH TEÓRICA]:[CH ONLINE]])</f>
        <v>66</v>
      </c>
      <c r="H56" s="49" t="s">
        <v>77</v>
      </c>
      <c r="I56" s="50">
        <v>33</v>
      </c>
      <c r="J56" s="50">
        <v>0</v>
      </c>
      <c r="K56" s="45">
        <v>0</v>
      </c>
      <c r="L56" s="45">
        <v>0</v>
      </c>
      <c r="M56" s="50">
        <v>33</v>
      </c>
      <c r="N56" s="50" t="s">
        <v>10</v>
      </c>
      <c r="O56" s="98">
        <f>ROUNDUP(TB_Psicologia1[[#This Row],[CH TOTAL]]/Cursos!$E$3,0)</f>
        <v>4</v>
      </c>
      <c r="P56" s="57" cm="1">
        <f t="array" ref="P5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56" s="48"/>
      <c r="R56" s="12" t="s">
        <v>227</v>
      </c>
      <c r="S56" s="10" cm="1">
        <f t="array" ref="S5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56" s="10">
        <f>IF(TB_Psicologia1[[#This Row],[TIPIFICAÇÃO]]="ON.S",ROUNDUP(TB_Psicologia1[[#This Row],[CH TEÓRICA]]/Cursos!$E$3,0),0)</f>
        <v>0</v>
      </c>
      <c r="U56" s="10" cm="1">
        <f t="array" ref="U5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6" s="10" cm="1">
        <f t="array" ref="V5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56" s="16" t="s">
        <v>234</v>
      </c>
      <c r="X56" s="10"/>
      <c r="Y56" s="10"/>
      <c r="Z56" s="10"/>
      <c r="AA56" s="10"/>
      <c r="AB56" s="10"/>
    </row>
    <row r="57" spans="2:28" x14ac:dyDescent="0.3">
      <c r="B57" s="7" t="str">
        <f t="shared" si="0"/>
        <v>PSICOLOGIA</v>
      </c>
      <c r="C57" s="46" t="s">
        <v>292</v>
      </c>
      <c r="D57" s="46">
        <v>2</v>
      </c>
      <c r="E57" s="49" t="s">
        <v>161</v>
      </c>
      <c r="F57" s="49" t="s">
        <v>294</v>
      </c>
      <c r="G57" s="13">
        <f>SUM(TB_Psicologia1[[#This Row],[CH TEÓRICA]:[CH ONLINE]])</f>
        <v>99</v>
      </c>
      <c r="H57" s="49" t="s">
        <v>107</v>
      </c>
      <c r="I57" s="50">
        <v>0</v>
      </c>
      <c r="J57" s="50">
        <v>0</v>
      </c>
      <c r="K57" s="45">
        <v>99</v>
      </c>
      <c r="L57" s="45">
        <v>0</v>
      </c>
      <c r="M57" s="50">
        <v>0</v>
      </c>
      <c r="N57" s="50" t="s">
        <v>14</v>
      </c>
      <c r="O57" s="46">
        <f>ROUNDUP(TB_Psicologia1[[#This Row],[CH TOTAL]]/Cursos!$E$3,0)</f>
        <v>6</v>
      </c>
      <c r="P57" s="57" cm="1">
        <f t="array" ref="P5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57" s="48"/>
      <c r="R57" s="12" t="s">
        <v>227</v>
      </c>
      <c r="S57" s="10" cm="1">
        <f t="array" ref="S5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7" s="10">
        <f>IF(TB_Psicologia1[[#This Row],[TIPIFICAÇÃO]]="ON.S",ROUNDUP(TB_Psicologia1[[#This Row],[CH TEÓRICA]]/Cursos!$E$3,0),0)</f>
        <v>0</v>
      </c>
      <c r="U57" s="10" cm="1">
        <f t="array" ref="U5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7" s="10" cm="1">
        <f t="array" ref="V5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7" s="16" t="s">
        <v>234</v>
      </c>
      <c r="X57" s="7"/>
      <c r="Y57" s="7"/>
      <c r="Z57" s="7"/>
      <c r="AA57" s="7"/>
      <c r="AB57" s="7"/>
    </row>
    <row r="58" spans="2:28" x14ac:dyDescent="0.3">
      <c r="B58" s="7" t="str">
        <f t="shared" si="0"/>
        <v>PSICOLOGIA</v>
      </c>
      <c r="C58" s="46" t="s">
        <v>292</v>
      </c>
      <c r="D58" s="46">
        <v>3</v>
      </c>
      <c r="E58" s="49" t="s">
        <v>194</v>
      </c>
      <c r="F58" s="49" t="s">
        <v>295</v>
      </c>
      <c r="G58" s="13">
        <f>SUM(TB_Psicologia1[[#This Row],[CH TEÓRICA]:[CH ONLINE]])</f>
        <v>66</v>
      </c>
      <c r="H58" s="49" t="s">
        <v>77</v>
      </c>
      <c r="I58" s="50">
        <v>33</v>
      </c>
      <c r="J58" s="50">
        <v>0</v>
      </c>
      <c r="K58" s="45">
        <v>0</v>
      </c>
      <c r="L58" s="45">
        <v>0</v>
      </c>
      <c r="M58" s="50">
        <v>33</v>
      </c>
      <c r="N58" s="50" t="s">
        <v>10</v>
      </c>
      <c r="O58" s="46">
        <f>ROUNDUP(TB_Psicologia1[[#This Row],[CH TOTAL]]/Cursos!$E$3,0)</f>
        <v>4</v>
      </c>
      <c r="P58" s="57" cm="1">
        <f t="array" ref="P5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58" s="48"/>
      <c r="R58" s="12" t="s">
        <v>227</v>
      </c>
      <c r="S58" s="10" cm="1">
        <f t="array" ref="S5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58" s="10">
        <f>IF(TB_Psicologia1[[#This Row],[TIPIFICAÇÃO]]="ON.S",ROUNDUP(TB_Psicologia1[[#This Row],[CH TEÓRICA]]/Cursos!$E$3,0),0)</f>
        <v>0</v>
      </c>
      <c r="U58" s="10" cm="1">
        <f t="array" ref="U5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8" s="10" cm="1">
        <f t="array" ref="V5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58" s="16" t="s">
        <v>234</v>
      </c>
      <c r="X58" s="7"/>
      <c r="Y58" s="7"/>
      <c r="Z58" s="7"/>
      <c r="AA58" s="7"/>
      <c r="AB58" s="7"/>
    </row>
    <row r="59" spans="2:28" s="61" customFormat="1" x14ac:dyDescent="0.3">
      <c r="B59" s="10" t="str">
        <f t="shared" ref="B59" si="7">$J$2</f>
        <v>PSICOLOGIA</v>
      </c>
      <c r="C59" s="46" t="s">
        <v>292</v>
      </c>
      <c r="D59" s="59">
        <v>5</v>
      </c>
      <c r="E59" s="90" t="s">
        <v>296</v>
      </c>
      <c r="F59" s="91" t="s">
        <v>297</v>
      </c>
      <c r="G59" s="13">
        <f>SUM(TB_Psicologia1[[#This Row],[CH TEÓRICA]:[CH ONLINE]])</f>
        <v>66</v>
      </c>
      <c r="H59" s="90" t="s">
        <v>77</v>
      </c>
      <c r="I59" s="92">
        <v>33</v>
      </c>
      <c r="J59" s="92">
        <v>0</v>
      </c>
      <c r="K59" s="15">
        <v>0</v>
      </c>
      <c r="L59" s="15">
        <v>0</v>
      </c>
      <c r="M59" s="92">
        <v>33</v>
      </c>
      <c r="N59" s="93" t="s">
        <v>10</v>
      </c>
      <c r="O59" s="59">
        <f>TB_Psicologia1[[#This Row],[CH TOTAL]]/Cursos!$E$3</f>
        <v>4</v>
      </c>
      <c r="P59" s="96" cm="1">
        <f t="array" ref="P5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59" s="58"/>
      <c r="R59" s="12" t="s">
        <v>227</v>
      </c>
      <c r="S59" s="10" cm="1">
        <f t="array" ref="S5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59" s="10">
        <f>IF(TB_Psicologia1[[#This Row],[TIPIFICAÇÃO]]="ON.S",ROUNDUP(TB_Psicologia1[[#This Row],[CH TEÓRICA]]/Cursos!$E$3,0),0)</f>
        <v>0</v>
      </c>
      <c r="U59" s="10" cm="1">
        <f t="array" ref="U5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9" s="10" cm="1">
        <f t="array" ref="V5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59" s="97"/>
      <c r="X59" s="10"/>
      <c r="Y59" s="10"/>
      <c r="Z59" s="10"/>
      <c r="AA59" s="10"/>
      <c r="AB59" s="10"/>
    </row>
    <row r="60" spans="2:28" x14ac:dyDescent="0.3">
      <c r="B60" s="7" t="str">
        <f t="shared" si="0"/>
        <v>PSICOLOGIA</v>
      </c>
      <c r="C60" s="46" t="s">
        <v>292</v>
      </c>
      <c r="D60" s="46">
        <v>6</v>
      </c>
      <c r="E60" s="49" t="s">
        <v>199</v>
      </c>
      <c r="F60" s="49" t="s">
        <v>298</v>
      </c>
      <c r="G60" s="13">
        <f>SUM(TB_Psicologia1[[#This Row],[CH TEÓRICA]:[CH ONLINE]])</f>
        <v>49</v>
      </c>
      <c r="H60" s="49" t="s">
        <v>77</v>
      </c>
      <c r="I60" s="50">
        <v>16</v>
      </c>
      <c r="J60" s="50">
        <v>0</v>
      </c>
      <c r="K60" s="45">
        <v>0</v>
      </c>
      <c r="L60" s="45">
        <v>0</v>
      </c>
      <c r="M60" s="50">
        <v>33</v>
      </c>
      <c r="N60" s="50" t="s">
        <v>10</v>
      </c>
      <c r="O60" s="46">
        <f>ROUNDUP(TB_Psicologia1[[#This Row],[CH TOTAL]]/Cursos!$E$3,0)</f>
        <v>3</v>
      </c>
      <c r="P60" s="57" cm="1">
        <f t="array" ref="P6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0.24242424242424243</v>
      </c>
      <c r="Q60" s="48"/>
      <c r="R60" s="12" t="s">
        <v>227</v>
      </c>
      <c r="S60" s="10" cm="1">
        <f t="array" ref="S6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1</v>
      </c>
      <c r="T60" s="10">
        <f>IF(TB_Psicologia1[[#This Row],[TIPIFICAÇÃO]]="ON.S",ROUNDUP(TB_Psicologia1[[#This Row],[CH TEÓRICA]]/Cursos!$E$3,0),0)</f>
        <v>0</v>
      </c>
      <c r="U60" s="10" cm="1">
        <f t="array" ref="U6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0" s="10" cm="1">
        <f t="array" ref="V6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60" s="16" t="s">
        <v>234</v>
      </c>
      <c r="X60" s="7"/>
      <c r="Y60" s="7"/>
      <c r="Z60" s="7"/>
      <c r="AA60" s="7"/>
      <c r="AB60" s="7"/>
    </row>
    <row r="61" spans="2:28" x14ac:dyDescent="0.3">
      <c r="B61" s="7" t="str">
        <f>$J$2</f>
        <v>PSICOLOGIA</v>
      </c>
      <c r="C61" s="46" t="s">
        <v>292</v>
      </c>
      <c r="D61" s="46">
        <v>7</v>
      </c>
      <c r="E61" s="49" t="s">
        <v>204</v>
      </c>
      <c r="F61" s="49" t="s">
        <v>299</v>
      </c>
      <c r="G61" s="13">
        <f>SUM(TB_Psicologia1[[#This Row],[CH TEÓRICA]:[CH ONLINE]])</f>
        <v>66</v>
      </c>
      <c r="H61" s="49" t="s">
        <v>77</v>
      </c>
      <c r="I61" s="50">
        <v>33</v>
      </c>
      <c r="J61" s="50">
        <v>0</v>
      </c>
      <c r="K61" s="45">
        <v>0</v>
      </c>
      <c r="L61" s="45">
        <v>0</v>
      </c>
      <c r="M61" s="50">
        <v>33</v>
      </c>
      <c r="N61" s="50" t="s">
        <v>10</v>
      </c>
      <c r="O61" s="46">
        <f>ROUNDUP(TB_Psicologia1[[#This Row],[CH TOTAL]]/Cursos!$E$3,0)</f>
        <v>4</v>
      </c>
      <c r="P61" s="57" cm="1">
        <f t="array" ref="P6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61" s="48"/>
      <c r="R61" s="12" t="s">
        <v>227</v>
      </c>
      <c r="S61" s="10" cm="1">
        <f t="array" ref="S6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61" s="10">
        <f>IF(TB_Psicologia1[[#This Row],[TIPIFICAÇÃO]]="ON.S",ROUNDUP(TB_Psicologia1[[#This Row],[CH TEÓRICA]]/Cursos!$E$3,0),0)</f>
        <v>0</v>
      </c>
      <c r="U61" s="10" cm="1">
        <f t="array" ref="U6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1" s="10" cm="1">
        <f t="array" ref="V6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61" s="16" t="s">
        <v>234</v>
      </c>
      <c r="X61" s="7"/>
      <c r="Y61" s="7"/>
      <c r="Z61" s="7"/>
      <c r="AA61" s="7"/>
      <c r="AB61" s="7"/>
    </row>
    <row r="62" spans="2:28" x14ac:dyDescent="0.3">
      <c r="B62" s="7" t="str">
        <f>$J$2</f>
        <v>PSICOLOGIA</v>
      </c>
      <c r="C62" s="46" t="s">
        <v>292</v>
      </c>
      <c r="D62" s="46">
        <v>8</v>
      </c>
      <c r="E62" s="49" t="s">
        <v>206</v>
      </c>
      <c r="F62" s="49" t="s">
        <v>300</v>
      </c>
      <c r="G62" s="13">
        <f>SUM(TB_Psicologia1[[#This Row],[CH TEÓRICA]:[CH ONLINE]])</f>
        <v>66</v>
      </c>
      <c r="H62" s="49" t="s">
        <v>77</v>
      </c>
      <c r="I62" s="50">
        <v>33</v>
      </c>
      <c r="J62" s="50">
        <v>0</v>
      </c>
      <c r="K62" s="45">
        <v>0</v>
      </c>
      <c r="L62" s="45">
        <v>0</v>
      </c>
      <c r="M62" s="50">
        <v>33</v>
      </c>
      <c r="N62" s="50" t="s">
        <v>10</v>
      </c>
      <c r="O62" s="46">
        <f>ROUNDUP(TB_Psicologia1[[#This Row],[CH TOTAL]]/Cursos!$E$3,0)</f>
        <v>4</v>
      </c>
      <c r="P62" s="57" cm="1">
        <f t="array" ref="P6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62" s="48"/>
      <c r="R62" s="12" t="s">
        <v>227</v>
      </c>
      <c r="S62" s="10" cm="1">
        <f t="array" ref="S6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62" s="10">
        <f>IF(TB_Psicologia1[[#This Row],[TIPIFICAÇÃO]]="ON.S",ROUNDUP(TB_Psicologia1[[#This Row],[CH TEÓRICA]]/Cursos!$E$3,0),0)</f>
        <v>0</v>
      </c>
      <c r="U62" s="10" cm="1">
        <f t="array" ref="U6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2" s="10" cm="1">
        <f t="array" ref="V6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62" s="16" t="s">
        <v>234</v>
      </c>
      <c r="X62" s="10"/>
      <c r="Y62" s="10"/>
      <c r="Z62" s="10"/>
      <c r="AA62" s="10"/>
      <c r="AB62" s="10"/>
    </row>
    <row r="63" spans="2:28" x14ac:dyDescent="0.3">
      <c r="B63" s="62" t="str">
        <f>$J$2</f>
        <v>PSICOLOGIA</v>
      </c>
      <c r="C63" s="64"/>
      <c r="D63" s="64"/>
      <c r="E63" s="65"/>
      <c r="F63" s="63"/>
      <c r="G63" s="74">
        <f>SUBTOTAL(9,G56:G62)</f>
        <v>478</v>
      </c>
      <c r="H63" s="101"/>
      <c r="I63" s="74">
        <f t="shared" ref="I63:M63" si="8">SUBTOTAL(9,I56:I62)</f>
        <v>181</v>
      </c>
      <c r="J63" s="74">
        <f t="shared" si="8"/>
        <v>0</v>
      </c>
      <c r="K63" s="74">
        <f t="shared" si="8"/>
        <v>99</v>
      </c>
      <c r="L63" s="74">
        <f t="shared" si="8"/>
        <v>0</v>
      </c>
      <c r="M63" s="74">
        <f t="shared" si="8"/>
        <v>198</v>
      </c>
      <c r="N63" s="74"/>
      <c r="O63" s="99">
        <f>SUM(O56:O62)</f>
        <v>29</v>
      </c>
      <c r="P63" s="99">
        <f>SUM(P56:P62)</f>
        <v>3.7424242424242422</v>
      </c>
      <c r="Q63" s="48"/>
      <c r="R63" s="12" t="s">
        <v>227</v>
      </c>
      <c r="S63" s="10" cm="1">
        <f t="array" ref="S6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63" s="10">
        <f>IF(TB_Psicologia1[[#This Row],[TIPIFICAÇÃO]]="ON.S",ROUNDUP(TB_Psicologia1[[#This Row],[CH TEÓRICA]]/Cursos!$E$3,0),0)</f>
        <v>0</v>
      </c>
      <c r="U63" s="10" cm="1">
        <f t="array" ref="U6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3" s="10" cm="1">
        <f t="array" ref="V6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3" s="16" t="s">
        <v>234</v>
      </c>
      <c r="X63" s="10"/>
      <c r="Y63" s="10"/>
      <c r="Z63" s="10"/>
      <c r="AA63" s="10"/>
      <c r="AB63" s="10"/>
    </row>
    <row r="64" spans="2:28" s="61" customFormat="1" x14ac:dyDescent="0.3">
      <c r="B64" s="10" t="str">
        <f t="shared" ref="B64:B82" si="9">$J$2</f>
        <v>PSICOLOGIA</v>
      </c>
      <c r="C64" s="59" t="s">
        <v>301</v>
      </c>
      <c r="D64" s="46">
        <v>1</v>
      </c>
      <c r="E64" s="49" t="s">
        <v>302</v>
      </c>
      <c r="F64" s="49" t="s">
        <v>303</v>
      </c>
      <c r="G64" s="13">
        <f>SUM(TB_Psicologia1[[#This Row],[CH TEÓRICA]:[CH ONLINE]])</f>
        <v>33</v>
      </c>
      <c r="H64" s="49" t="s">
        <v>70</v>
      </c>
      <c r="I64" s="50">
        <v>0</v>
      </c>
      <c r="J64" s="50">
        <v>0</v>
      </c>
      <c r="K64" s="45">
        <v>0</v>
      </c>
      <c r="L64" s="45">
        <v>0</v>
      </c>
      <c r="M64" s="50">
        <v>33</v>
      </c>
      <c r="N64" s="50" t="s">
        <v>4</v>
      </c>
      <c r="O64" s="46">
        <f>ROUNDUP(TB_Psicologia1[[#This Row],[CH TOTAL]]/Cursos!$E$3,0)</f>
        <v>2</v>
      </c>
      <c r="P64" s="57" cm="1">
        <f t="array" ref="P6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64" s="58"/>
      <c r="R64" s="12" t="s">
        <v>227</v>
      </c>
      <c r="S64" s="10" cm="1">
        <f t="array" ref="S6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64" s="10">
        <f>IF(TB_Psicologia1[[#This Row],[TIPIFICAÇÃO]]="ON.S",ROUNDUP(TB_Psicologia1[[#This Row],[CH TEÓRICA]]/Cursos!$E$3,0),0)</f>
        <v>0</v>
      </c>
      <c r="U64" s="10" cm="1">
        <f t="array" ref="U6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64" s="10" cm="1">
        <f t="array" ref="V6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4" s="16" t="s">
        <v>234</v>
      </c>
      <c r="X64" s="10"/>
      <c r="Y64" s="10"/>
      <c r="Z64" s="10"/>
      <c r="AA64" s="10"/>
      <c r="AB64" s="10"/>
    </row>
    <row r="65" spans="2:28" s="61" customFormat="1" x14ac:dyDescent="0.3">
      <c r="B65" s="10" t="str">
        <f t="shared" si="9"/>
        <v>PSICOLOGIA</v>
      </c>
      <c r="C65" s="59" t="s">
        <v>301</v>
      </c>
      <c r="D65" s="46">
        <v>2</v>
      </c>
      <c r="E65" s="49" t="s">
        <v>201</v>
      </c>
      <c r="F65" s="49" t="s">
        <v>304</v>
      </c>
      <c r="G65" s="13">
        <f>SUM(TB_Psicologia1[[#This Row],[CH TEÓRICA]:[CH ONLINE]])</f>
        <v>150</v>
      </c>
      <c r="H65" s="49" t="s">
        <v>107</v>
      </c>
      <c r="I65" s="50">
        <v>0</v>
      </c>
      <c r="J65" s="50">
        <v>0</v>
      </c>
      <c r="K65" s="45">
        <v>150</v>
      </c>
      <c r="L65" s="45">
        <v>0</v>
      </c>
      <c r="M65" s="50">
        <v>0</v>
      </c>
      <c r="N65" s="50" t="s">
        <v>14</v>
      </c>
      <c r="O65" s="46">
        <f>ROUNDUP(TB_Psicologia1[[#This Row],[CH TOTAL]]/Cursos!$E$3,0)</f>
        <v>10</v>
      </c>
      <c r="P65" s="57" cm="1">
        <f t="array" ref="P65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65" s="58"/>
      <c r="R65" s="12" t="s">
        <v>227</v>
      </c>
      <c r="S65" s="10" cm="1">
        <f t="array" ref="S6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65" s="10">
        <f>IF(TB_Psicologia1[[#This Row],[TIPIFICAÇÃO]]="ON.S",ROUNDUP(TB_Psicologia1[[#This Row],[CH TEÓRICA]]/Cursos!$E$3,0),0)</f>
        <v>0</v>
      </c>
      <c r="U65" s="10" cm="1">
        <f t="array" ref="U6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5" s="10" cm="1">
        <f t="array" ref="V6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5" s="16" t="s">
        <v>234</v>
      </c>
      <c r="X65" s="10"/>
      <c r="Y65" s="10"/>
      <c r="Z65" s="10"/>
      <c r="AA65" s="10"/>
      <c r="AB65" s="10"/>
    </row>
    <row r="66" spans="2:28" s="61" customFormat="1" x14ac:dyDescent="0.3">
      <c r="B66" s="7" t="str">
        <f>$J$2</f>
        <v>PSICOLOGIA</v>
      </c>
      <c r="C66" s="59" t="s">
        <v>301</v>
      </c>
      <c r="D66" s="59">
        <v>3</v>
      </c>
      <c r="E66" s="90" t="s">
        <v>96</v>
      </c>
      <c r="F66" s="49" t="s">
        <v>305</v>
      </c>
      <c r="G66" s="13">
        <f>SUM(TB_Psicologia1[[#This Row],[CH TEÓRICA]:[CH ONLINE]])</f>
        <v>66</v>
      </c>
      <c r="H66" s="90" t="s">
        <v>77</v>
      </c>
      <c r="I66" s="92">
        <v>33</v>
      </c>
      <c r="J66" s="92">
        <v>0</v>
      </c>
      <c r="K66" s="107">
        <v>0</v>
      </c>
      <c r="L66" s="107">
        <v>0</v>
      </c>
      <c r="M66" s="92">
        <v>33</v>
      </c>
      <c r="N66" s="93" t="s">
        <v>10</v>
      </c>
      <c r="O66" s="59">
        <f>TB_Psicologia1[[#This Row],[CH TOTAL]]/Cursos!$E$3</f>
        <v>4</v>
      </c>
      <c r="P66" s="57" cm="1">
        <f t="array" ref="P6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66" s="58"/>
      <c r="R66" s="12"/>
      <c r="S66" s="10" cm="1">
        <f t="array" ref="S6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66" s="10">
        <f>IF(TB_Psicologia1[[#This Row],[TIPIFICAÇÃO]]="ON.S",ROUNDUP(TB_Psicologia1[[#This Row],[CH TEÓRICA]]/Cursos!$E$3,0),0)</f>
        <v>0</v>
      </c>
      <c r="U66" s="10" cm="1">
        <f t="array" ref="U6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6" s="10" cm="1">
        <f t="array" ref="V6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66" s="16"/>
      <c r="X66" s="10"/>
      <c r="Y66" s="10"/>
      <c r="Z66" s="10"/>
      <c r="AA66" s="10"/>
      <c r="AB66" s="10"/>
    </row>
    <row r="67" spans="2:28" s="61" customFormat="1" x14ac:dyDescent="0.3">
      <c r="B67" s="10" t="str">
        <f t="shared" si="9"/>
        <v>PSICOLOGIA</v>
      </c>
      <c r="C67" s="59" t="s">
        <v>301</v>
      </c>
      <c r="D67" s="46">
        <v>3</v>
      </c>
      <c r="E67" s="49" t="s">
        <v>306</v>
      </c>
      <c r="F67" s="49" t="s">
        <v>307</v>
      </c>
      <c r="G67" s="13">
        <f>SUM(TB_Psicologia1[[#This Row],[CH TEÓRICA]:[CH ONLINE]])</f>
        <v>33</v>
      </c>
      <c r="H67" s="49" t="s">
        <v>77</v>
      </c>
      <c r="I67" s="50">
        <v>17</v>
      </c>
      <c r="J67" s="50">
        <v>0</v>
      </c>
      <c r="K67" s="45">
        <v>0</v>
      </c>
      <c r="L67" s="45">
        <v>0</v>
      </c>
      <c r="M67" s="50">
        <v>16</v>
      </c>
      <c r="N67" s="50" t="s">
        <v>10</v>
      </c>
      <c r="O67" s="46">
        <f>ROUNDUP(TB_Psicologia1[[#This Row],[CH TOTAL]]/Cursos!$E$3,0)</f>
        <v>2</v>
      </c>
      <c r="P67" s="57" cm="1">
        <f t="array" ref="P6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0.25757575757575757</v>
      </c>
      <c r="Q67" s="58"/>
      <c r="R67" s="12" t="s">
        <v>227</v>
      </c>
      <c r="S67" s="10" cm="1">
        <f t="array" ref="S6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67" s="10">
        <f>IF(TB_Psicologia1[[#This Row],[TIPIFICAÇÃO]]="ON.S",ROUNDUP(TB_Psicologia1[[#This Row],[CH TEÓRICA]]/Cursos!$E$3,0),0)</f>
        <v>0</v>
      </c>
      <c r="U67" s="10" cm="1">
        <f t="array" ref="U6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7" s="10" cm="1">
        <f t="array" ref="V6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67" s="16" t="s">
        <v>234</v>
      </c>
      <c r="X67" s="10"/>
      <c r="Y67" s="10"/>
      <c r="Z67" s="10"/>
      <c r="AA67" s="10"/>
      <c r="AB67" s="10"/>
    </row>
    <row r="68" spans="2:28" x14ac:dyDescent="0.3">
      <c r="B68" s="7" t="str">
        <f t="shared" si="9"/>
        <v>PSICOLOGIA</v>
      </c>
      <c r="C68" s="46" t="s">
        <v>301</v>
      </c>
      <c r="D68" s="46">
        <v>4</v>
      </c>
      <c r="E68" s="49" t="s">
        <v>308</v>
      </c>
      <c r="F68" s="49" t="s">
        <v>309</v>
      </c>
      <c r="G68" s="13">
        <f>SUM(TB_Psicologia1[[#This Row],[CH TEÓRICA]:[CH ONLINE]])</f>
        <v>49</v>
      </c>
      <c r="H68" s="49" t="s">
        <v>77</v>
      </c>
      <c r="I68" s="50">
        <v>49</v>
      </c>
      <c r="J68" s="50">
        <v>0</v>
      </c>
      <c r="K68" s="45">
        <v>0</v>
      </c>
      <c r="L68" s="45">
        <v>0</v>
      </c>
      <c r="M68" s="50">
        <v>0</v>
      </c>
      <c r="N68" s="50" t="s">
        <v>8</v>
      </c>
      <c r="O68" s="46">
        <f>ROUNDUP(TB_Psicologia1[[#This Row],[CH TOTAL]]/Cursos!$E$3,0)</f>
        <v>3</v>
      </c>
      <c r="P68" s="57" cm="1">
        <f t="array" ref="P6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68" s="48"/>
      <c r="R68" s="12" t="s">
        <v>227</v>
      </c>
      <c r="S68" s="10" cm="1">
        <f t="array" ref="S6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68" s="10">
        <f>IF(TB_Psicologia1[[#This Row],[TIPIFICAÇÃO]]="ON.S",ROUNDUP(TB_Psicologia1[[#This Row],[CH TEÓRICA]]/Cursos!$E$3,0),0)</f>
        <v>0</v>
      </c>
      <c r="U68" s="10" cm="1">
        <f t="array" ref="U6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8" s="10" cm="1">
        <f t="array" ref="V6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8" s="16" t="s">
        <v>234</v>
      </c>
      <c r="X68" s="10"/>
      <c r="Y68" s="10"/>
      <c r="Z68" s="10"/>
      <c r="AA68" s="10"/>
      <c r="AB68" s="10"/>
    </row>
    <row r="69" spans="2:28" x14ac:dyDescent="0.3">
      <c r="B69" s="62" t="str">
        <f>$J$2</f>
        <v>PSICOLOGIA</v>
      </c>
      <c r="C69" s="64"/>
      <c r="D69" s="64"/>
      <c r="E69" s="65"/>
      <c r="F69" s="63"/>
      <c r="G69" s="74">
        <f>SUBTOTAL(9,G64:G68)</f>
        <v>331</v>
      </c>
      <c r="H69" s="101"/>
      <c r="I69" s="74">
        <f>SUBTOTAL(9,I64:I68)</f>
        <v>99</v>
      </c>
      <c r="J69" s="74">
        <f t="shared" ref="J69:M69" si="10">SUBTOTAL(9,J64:J68)</f>
        <v>0</v>
      </c>
      <c r="K69" s="74">
        <f t="shared" si="10"/>
        <v>150</v>
      </c>
      <c r="L69" s="74">
        <f t="shared" si="10"/>
        <v>0</v>
      </c>
      <c r="M69" s="74">
        <f t="shared" si="10"/>
        <v>82</v>
      </c>
      <c r="N69" s="74"/>
      <c r="O69" s="99">
        <f>SUM(O64:O68)</f>
        <v>21</v>
      </c>
      <c r="P69" s="99">
        <f>SUM(P64:P68)</f>
        <v>2.7575757575757578</v>
      </c>
      <c r="Q69" s="48"/>
      <c r="R69" s="12" t="s">
        <v>227</v>
      </c>
      <c r="S69" s="10" cm="1">
        <f t="array" ref="S6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69" s="10">
        <f>IF(TB_Psicologia1[[#This Row],[TIPIFICAÇÃO]]="ON.S",ROUNDUP(TB_Psicologia1[[#This Row],[CH TEÓRICA]]/Cursos!$E$3,0),0)</f>
        <v>0</v>
      </c>
      <c r="U69" s="10" cm="1">
        <f t="array" ref="U6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9" s="10" cm="1">
        <f t="array" ref="V6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9" s="16" t="s">
        <v>234</v>
      </c>
      <c r="X69" s="10"/>
      <c r="Y69" s="10"/>
      <c r="Z69" s="10"/>
      <c r="AA69" s="10"/>
      <c r="AB69" s="10"/>
    </row>
    <row r="70" spans="2:28" x14ac:dyDescent="0.3">
      <c r="B70" s="7" t="str">
        <f t="shared" si="9"/>
        <v>PSICOLOGIA</v>
      </c>
      <c r="C70" s="46" t="s">
        <v>310</v>
      </c>
      <c r="D70" s="46">
        <v>5</v>
      </c>
      <c r="E70" s="49" t="s">
        <v>311</v>
      </c>
      <c r="F70" s="49" t="s">
        <v>312</v>
      </c>
      <c r="G70" s="13">
        <f>SUM(TB_Psicologia1[[#This Row],[CH TEÓRICA]:[CH ONLINE]])</f>
        <v>33</v>
      </c>
      <c r="H70" s="49" t="s">
        <v>77</v>
      </c>
      <c r="I70" s="50">
        <v>33</v>
      </c>
      <c r="J70" s="50">
        <v>0</v>
      </c>
      <c r="K70" s="45">
        <v>0</v>
      </c>
      <c r="L70" s="45">
        <v>0</v>
      </c>
      <c r="M70" s="50">
        <v>0</v>
      </c>
      <c r="N70" s="50" t="s">
        <v>8</v>
      </c>
      <c r="O70" s="46">
        <f>ROUNDUP(TB_Psicologia1[[#This Row],[CH TOTAL]]/Cursos!$E$3,0)</f>
        <v>2</v>
      </c>
      <c r="P70" s="57" cm="1">
        <f t="array" ref="P7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70" s="48"/>
      <c r="R70" s="12" t="s">
        <v>227</v>
      </c>
      <c r="S70" s="10" cm="1">
        <f t="array" ref="S7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70" s="10">
        <f>IF(TB_Psicologia1[[#This Row],[TIPIFICAÇÃO]]="ON.S",ROUNDUP(TB_Psicologia1[[#This Row],[CH TEÓRICA]]/Cursos!$E$3,0),0)</f>
        <v>0</v>
      </c>
      <c r="U70" s="10" cm="1">
        <f t="array" ref="U7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70" s="10" cm="1">
        <f t="array" ref="V7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0" s="16" t="s">
        <v>234</v>
      </c>
      <c r="X70" s="10"/>
      <c r="Y70" s="10"/>
      <c r="Z70" s="10"/>
      <c r="AA70" s="10"/>
      <c r="AB70" s="10"/>
    </row>
    <row r="71" spans="2:28" x14ac:dyDescent="0.3">
      <c r="B71" s="7" t="str">
        <f>$J$2</f>
        <v>PSICOLOGIA</v>
      </c>
      <c r="C71" s="46" t="s">
        <v>310</v>
      </c>
      <c r="D71" s="46">
        <v>2</v>
      </c>
      <c r="E71" s="49" t="s">
        <v>313</v>
      </c>
      <c r="F71" s="49" t="s">
        <v>314</v>
      </c>
      <c r="G71" s="13">
        <f>SUM(TB_Psicologia1[[#This Row],[CH TEÓRICA]:[CH ONLINE]])</f>
        <v>33</v>
      </c>
      <c r="H71" s="49" t="s">
        <v>77</v>
      </c>
      <c r="I71" s="50">
        <v>33</v>
      </c>
      <c r="J71" s="50">
        <v>0</v>
      </c>
      <c r="K71" s="45">
        <v>0</v>
      </c>
      <c r="L71" s="45">
        <v>0</v>
      </c>
      <c r="M71" s="50">
        <v>0</v>
      </c>
      <c r="N71" s="50" t="s">
        <v>8</v>
      </c>
      <c r="O71" s="46">
        <f>ROUNDUP(TB_Psicologia1[[#This Row],[CH TOTAL]]/Cursos!$E$3,0)</f>
        <v>2</v>
      </c>
      <c r="P71" s="57" cm="1">
        <f t="array" ref="P7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71" s="48"/>
      <c r="R71" s="12" t="s">
        <v>227</v>
      </c>
      <c r="S71" s="10" cm="1">
        <f t="array" ref="S7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71" s="10">
        <f>IF(TB_Psicologia1[[#This Row],[TIPIFICAÇÃO]]="ON.S",ROUNDUP(TB_Psicologia1[[#This Row],[CH TEÓRICA]]/Cursos!$E$3,0),0)</f>
        <v>0</v>
      </c>
      <c r="U71" s="10" cm="1">
        <f t="array" ref="U7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71" s="10" cm="1">
        <f t="array" ref="V7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1" s="16"/>
      <c r="X71" s="10"/>
      <c r="Y71" s="10"/>
      <c r="Z71" s="10"/>
      <c r="AA71" s="10"/>
      <c r="AB71" s="10"/>
    </row>
    <row r="72" spans="2:28" x14ac:dyDescent="0.3">
      <c r="B72" s="7" t="str">
        <f>$J$2</f>
        <v>PSICOLOGIA</v>
      </c>
      <c r="C72" s="46" t="s">
        <v>310</v>
      </c>
      <c r="D72" s="46">
        <v>3</v>
      </c>
      <c r="E72" s="49" t="s">
        <v>315</v>
      </c>
      <c r="F72" s="49" t="s">
        <v>316</v>
      </c>
      <c r="G72" s="13">
        <f>SUM(TB_Psicologia1[[#This Row],[CH TEÓRICA]:[CH ONLINE]])</f>
        <v>49</v>
      </c>
      <c r="H72" s="49" t="s">
        <v>77</v>
      </c>
      <c r="I72" s="50">
        <v>49</v>
      </c>
      <c r="J72" s="50">
        <v>0</v>
      </c>
      <c r="K72" s="45">
        <v>0</v>
      </c>
      <c r="L72" s="45">
        <v>0</v>
      </c>
      <c r="M72" s="50">
        <v>0</v>
      </c>
      <c r="N72" s="50" t="s">
        <v>8</v>
      </c>
      <c r="O72" s="46">
        <f>ROUNDUP(TB_Psicologia1[[#This Row],[CH TOTAL]]/Cursos!$E$3,0)</f>
        <v>3</v>
      </c>
      <c r="P72" s="57" cm="1">
        <f t="array" ref="P7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72" s="48"/>
      <c r="R72" s="12" t="s">
        <v>227</v>
      </c>
      <c r="S72" s="10" cm="1">
        <f t="array" ref="S7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72" s="10">
        <f>IF(TB_Psicologia1[[#This Row],[TIPIFICAÇÃO]]="ON.S",ROUNDUP(TB_Psicologia1[[#This Row],[CH TEÓRICA]]/Cursos!$E$3,0),0)</f>
        <v>0</v>
      </c>
      <c r="U72" s="10" cm="1">
        <f t="array" ref="U7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72" s="10" cm="1">
        <f t="array" ref="V7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2" s="16"/>
      <c r="X72" s="10"/>
      <c r="Y72" s="10"/>
      <c r="Z72" s="10"/>
      <c r="AA72" s="10"/>
      <c r="AB72" s="10"/>
    </row>
    <row r="73" spans="2:28" x14ac:dyDescent="0.3">
      <c r="B73" s="7" t="str">
        <f>$J$2</f>
        <v>PSICOLOGIA</v>
      </c>
      <c r="C73" s="46" t="s">
        <v>310</v>
      </c>
      <c r="D73" s="46">
        <v>4</v>
      </c>
      <c r="E73" s="49" t="s">
        <v>317</v>
      </c>
      <c r="F73" s="49" t="s">
        <v>318</v>
      </c>
      <c r="G73" s="13">
        <f>SUM(TB_Psicologia1[[#This Row],[CH TEÓRICA]:[CH ONLINE]])</f>
        <v>33</v>
      </c>
      <c r="H73" s="84" t="s">
        <v>70</v>
      </c>
      <c r="I73" s="50">
        <v>0</v>
      </c>
      <c r="J73" s="50">
        <v>0</v>
      </c>
      <c r="K73" s="45">
        <v>0</v>
      </c>
      <c r="L73" s="45">
        <v>0</v>
      </c>
      <c r="M73" s="50">
        <v>33</v>
      </c>
      <c r="N73" s="50" t="s">
        <v>4</v>
      </c>
      <c r="O73" s="46">
        <f>ROUNDUP(TB_Psicologia1[[#This Row],[CH TOTAL]]/Cursos!$E$3,0)</f>
        <v>2</v>
      </c>
      <c r="P73" s="57" cm="1">
        <f t="array" ref="P7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73" s="48"/>
      <c r="R73" s="12" t="s">
        <v>227</v>
      </c>
      <c r="S73" s="10" cm="1">
        <f t="array" ref="S7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73" s="10">
        <f>IF(TB_Psicologia1[[#This Row],[TIPIFICAÇÃO]]="ON.S",ROUNDUP(TB_Psicologia1[[#This Row],[CH TEÓRICA]]/Cursos!$E$3,0),0)</f>
        <v>0</v>
      </c>
      <c r="U73" s="10" cm="1">
        <f t="array" ref="U7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73" s="10" cm="1">
        <f t="array" ref="V7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3" s="16"/>
      <c r="X73" s="10"/>
      <c r="Y73" s="10"/>
      <c r="Z73" s="10"/>
      <c r="AA73" s="10"/>
      <c r="AB73" s="10"/>
    </row>
    <row r="74" spans="2:28" x14ac:dyDescent="0.3">
      <c r="B74" s="7" t="str">
        <f>$J$2</f>
        <v>PSICOLOGIA</v>
      </c>
      <c r="C74" s="46" t="s">
        <v>310</v>
      </c>
      <c r="D74" s="46">
        <v>5</v>
      </c>
      <c r="E74" s="49" t="s">
        <v>207</v>
      </c>
      <c r="F74" s="49" t="s">
        <v>319</v>
      </c>
      <c r="G74" s="13">
        <f>SUM(TB_Psicologia1[[#This Row],[CH TEÓRICA]:[CH ONLINE]])</f>
        <v>152</v>
      </c>
      <c r="H74" s="84" t="s">
        <v>320</v>
      </c>
      <c r="I74" s="50">
        <v>0</v>
      </c>
      <c r="J74" s="50">
        <v>0</v>
      </c>
      <c r="K74" s="45">
        <v>152</v>
      </c>
      <c r="L74" s="45">
        <v>0</v>
      </c>
      <c r="M74" s="50">
        <v>0</v>
      </c>
      <c r="N74" s="50" t="s">
        <v>14</v>
      </c>
      <c r="O74" s="46">
        <f>ROUNDUP(TB_Psicologia1[[#This Row],[CH TOTAL]]/Cursos!$E$3,0)</f>
        <v>10</v>
      </c>
      <c r="P74" s="57" cm="1">
        <f t="array" ref="P7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74" s="48"/>
      <c r="R74" s="12" t="s">
        <v>227</v>
      </c>
      <c r="S74" s="10" cm="1">
        <f t="array" ref="S7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74" s="10">
        <f>IF(TB_Psicologia1[[#This Row],[TIPIFICAÇÃO]]="ON.S",ROUNDUP(TB_Psicologia1[[#This Row],[CH TEÓRICA]]/Cursos!$E$3,0),0)</f>
        <v>0</v>
      </c>
      <c r="U74" s="10" cm="1">
        <f t="array" ref="U7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74" s="10" cm="1">
        <f t="array" ref="V7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4" s="16"/>
      <c r="X74" s="10"/>
      <c r="Y74" s="10"/>
      <c r="Z74" s="10"/>
      <c r="AA74" s="10"/>
      <c r="AB74" s="10"/>
    </row>
    <row r="75" spans="2:28" x14ac:dyDescent="0.3">
      <c r="B75" s="62" t="str">
        <f>$J$2</f>
        <v>PSICOLOGIA</v>
      </c>
      <c r="C75" s="64"/>
      <c r="D75" s="64"/>
      <c r="E75" s="65"/>
      <c r="F75" s="63"/>
      <c r="G75" s="74">
        <f>SUBTOTAL(9,G70:G74)</f>
        <v>300</v>
      </c>
      <c r="H75" s="74"/>
      <c r="I75" s="74">
        <f>SUBTOTAL(9,I70:I74)</f>
        <v>115</v>
      </c>
      <c r="J75" s="74">
        <f t="shared" ref="J75:M75" si="11">SUBTOTAL(9,J70:J74)</f>
        <v>0</v>
      </c>
      <c r="K75" s="74">
        <f t="shared" si="11"/>
        <v>152</v>
      </c>
      <c r="L75" s="74">
        <f t="shared" si="11"/>
        <v>0</v>
      </c>
      <c r="M75" s="74">
        <f t="shared" si="11"/>
        <v>33</v>
      </c>
      <c r="N75" s="74"/>
      <c r="O75" s="99">
        <f>SUM(O70:O74)</f>
        <v>19</v>
      </c>
      <c r="P75" s="99">
        <f>SUM(P70:P74)</f>
        <v>3</v>
      </c>
      <c r="Q75" s="48"/>
      <c r="R75" s="12" t="s">
        <v>227</v>
      </c>
      <c r="S75" s="10" cm="1">
        <f t="array" ref="S7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75" s="10">
        <f>IF(TB_Psicologia1[[#This Row],[TIPIFICAÇÃO]]="ON.S",ROUNDUP(TB_Psicologia1[[#This Row],[CH TEÓRICA]]/Cursos!$E$3,0),0)</f>
        <v>0</v>
      </c>
      <c r="U75" s="10" cm="1">
        <f t="array" ref="U7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75" s="10" cm="1">
        <f t="array" ref="V7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5" s="16" t="s">
        <v>234</v>
      </c>
      <c r="X75" s="10"/>
      <c r="Y75" s="10"/>
      <c r="Z75" s="10"/>
      <c r="AA75" s="10"/>
      <c r="AB75" s="10"/>
    </row>
    <row r="76" spans="2:28" x14ac:dyDescent="0.3">
      <c r="B76" s="7" t="str">
        <f t="shared" si="9"/>
        <v>PSICOLOGIA</v>
      </c>
      <c r="C76" s="46" t="s">
        <v>321</v>
      </c>
      <c r="D76" s="46">
        <v>1</v>
      </c>
      <c r="E76" s="49" t="s">
        <v>322</v>
      </c>
      <c r="F76" s="49" t="s">
        <v>323</v>
      </c>
      <c r="G76" s="13">
        <f>SUM(TB_Psicologia1[[#This Row],[CH TEÓRICA]:[CH ONLINE]])</f>
        <v>49</v>
      </c>
      <c r="H76" s="84" t="s">
        <v>77</v>
      </c>
      <c r="I76" s="50">
        <v>49</v>
      </c>
      <c r="J76" s="50">
        <v>0</v>
      </c>
      <c r="K76" s="45">
        <v>0</v>
      </c>
      <c r="L76" s="45">
        <v>0</v>
      </c>
      <c r="M76" s="50">
        <v>0</v>
      </c>
      <c r="N76" s="50" t="s">
        <v>8</v>
      </c>
      <c r="O76" s="46">
        <f>ROUNDUP(TB_Psicologia1[[#This Row],[CH TOTAL]]/Cursos!$E$3,0)</f>
        <v>3</v>
      </c>
      <c r="P76" s="57" cm="1">
        <f t="array" ref="P7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76" s="48"/>
      <c r="R76" s="12" t="s">
        <v>227</v>
      </c>
      <c r="S76" s="10" cm="1">
        <f t="array" ref="S7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76" s="10">
        <f>IF(TB_Psicologia1[[#This Row],[TIPIFICAÇÃO]]="ON.S",ROUNDUP(TB_Psicologia1[[#This Row],[CH TEÓRICA]]/Cursos!$E$3,0),0)</f>
        <v>0</v>
      </c>
      <c r="U76" s="10" cm="1">
        <f t="array" ref="U7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76" s="10" cm="1">
        <f t="array" ref="V7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6" s="16" t="s">
        <v>234</v>
      </c>
      <c r="X76" s="10"/>
      <c r="Y76" s="10"/>
      <c r="Z76" s="10"/>
      <c r="AA76" s="10"/>
      <c r="AB76" s="10"/>
    </row>
    <row r="77" spans="2:28" x14ac:dyDescent="0.3">
      <c r="B77" s="7" t="str">
        <f t="shared" si="9"/>
        <v>PSICOLOGIA</v>
      </c>
      <c r="C77" s="46" t="s">
        <v>321</v>
      </c>
      <c r="D77" s="46">
        <v>2</v>
      </c>
      <c r="E77" s="49" t="s">
        <v>324</v>
      </c>
      <c r="F77" s="49" t="s">
        <v>325</v>
      </c>
      <c r="G77" s="13">
        <f>SUM(TB_Psicologia1[[#This Row],[CH TEÓRICA]:[CH ONLINE]])</f>
        <v>33</v>
      </c>
      <c r="H77" s="84" t="s">
        <v>77</v>
      </c>
      <c r="I77" s="50">
        <v>33</v>
      </c>
      <c r="J77" s="50">
        <v>0</v>
      </c>
      <c r="K77" s="45">
        <v>0</v>
      </c>
      <c r="L77" s="45">
        <v>0</v>
      </c>
      <c r="M77" s="50">
        <v>0</v>
      </c>
      <c r="N77" s="50" t="s">
        <v>8</v>
      </c>
      <c r="O77" s="46">
        <f>ROUNDUP(TB_Psicologia1[[#This Row],[CH TOTAL]]/Cursos!$E$3,0)</f>
        <v>2</v>
      </c>
      <c r="P77" s="57" cm="1">
        <f t="array" ref="P7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77" s="48"/>
      <c r="R77" s="12" t="s">
        <v>227</v>
      </c>
      <c r="S77" s="10" cm="1">
        <f t="array" ref="S7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77" s="10">
        <f>IF(TB_Psicologia1[[#This Row],[TIPIFICAÇÃO]]="ON.S",ROUNDUP(TB_Psicologia1[[#This Row],[CH TEÓRICA]]/Cursos!$E$3,0),0)</f>
        <v>0</v>
      </c>
      <c r="U77" s="10" cm="1">
        <f t="array" ref="U7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77" s="10" cm="1">
        <f t="array" ref="V7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7" s="16" t="s">
        <v>234</v>
      </c>
      <c r="X77" s="10"/>
      <c r="Y77" s="10"/>
      <c r="Z77" s="10"/>
      <c r="AA77" s="10"/>
      <c r="AB77" s="10"/>
    </row>
    <row r="78" spans="2:28" x14ac:dyDescent="0.3">
      <c r="B78" s="7" t="str">
        <f>$J$2</f>
        <v>PSICOLOGIA</v>
      </c>
      <c r="C78" s="46" t="s">
        <v>321</v>
      </c>
      <c r="D78" s="46">
        <v>3</v>
      </c>
      <c r="E78" s="49" t="s">
        <v>104</v>
      </c>
      <c r="F78" s="49" t="s">
        <v>326</v>
      </c>
      <c r="G78" s="13">
        <f>SUM(TB_Psicologia1[[#This Row],[CH TEÓRICA]:[CH ONLINE]])</f>
        <v>33</v>
      </c>
      <c r="H78" s="84" t="s">
        <v>77</v>
      </c>
      <c r="I78" s="50">
        <v>33</v>
      </c>
      <c r="J78" s="50">
        <v>0</v>
      </c>
      <c r="K78" s="45">
        <v>0</v>
      </c>
      <c r="L78" s="45">
        <v>0</v>
      </c>
      <c r="M78" s="50">
        <v>0</v>
      </c>
      <c r="N78" s="50" t="s">
        <v>8</v>
      </c>
      <c r="O78" s="46">
        <f>ROUNDUP(TB_Psicologia1[[#This Row],[CH TOTAL]]/Cursos!$E$3,0)</f>
        <v>2</v>
      </c>
      <c r="P78" s="57" cm="1">
        <f t="array" ref="P7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78" s="48"/>
      <c r="R78" s="12" t="s">
        <v>227</v>
      </c>
      <c r="S78" s="10" cm="1">
        <f t="array" ref="S7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78" s="10">
        <f>IF(TB_Psicologia1[[#This Row],[TIPIFICAÇÃO]]="ON.S",ROUNDUP(TB_Psicologia1[[#This Row],[CH TEÓRICA]]/Cursos!$E$3,0),0)</f>
        <v>0</v>
      </c>
      <c r="U78" s="10" cm="1">
        <f t="array" ref="U7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78" s="10" cm="1">
        <f t="array" ref="V7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8" s="16"/>
      <c r="X78" s="10"/>
      <c r="Y78" s="10"/>
      <c r="Z78" s="10"/>
      <c r="AA78" s="10"/>
      <c r="AB78" s="10"/>
    </row>
    <row r="79" spans="2:28" x14ac:dyDescent="0.3">
      <c r="B79" s="7" t="str">
        <f>$J$2</f>
        <v>PSICOLOGIA</v>
      </c>
      <c r="C79" s="46" t="s">
        <v>321</v>
      </c>
      <c r="D79" s="46">
        <v>4</v>
      </c>
      <c r="E79" s="49" t="s">
        <v>106</v>
      </c>
      <c r="F79" s="49" t="s">
        <v>327</v>
      </c>
      <c r="G79" s="13">
        <f>SUM(TB_Psicologia1[[#This Row],[CH TEÓRICA]:[CH ONLINE]])</f>
        <v>152</v>
      </c>
      <c r="H79" s="84" t="s">
        <v>107</v>
      </c>
      <c r="I79" s="50">
        <v>0</v>
      </c>
      <c r="J79" s="50">
        <v>0</v>
      </c>
      <c r="K79" s="45">
        <v>152</v>
      </c>
      <c r="L79" s="45">
        <v>0</v>
      </c>
      <c r="M79" s="50">
        <v>0</v>
      </c>
      <c r="N79" s="50" t="s">
        <v>14</v>
      </c>
      <c r="O79" s="46">
        <f>ROUNDUP(TB_Psicologia1[[#This Row],[CH TOTAL]]/Cursos!$E$3,0)</f>
        <v>10</v>
      </c>
      <c r="P79" s="57" cm="1">
        <f t="array" ref="P7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79" s="48"/>
      <c r="R79" s="12" t="s">
        <v>227</v>
      </c>
      <c r="S79" s="10" cm="1">
        <f t="array" ref="S7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79" s="10">
        <f>IF(TB_Psicologia1[[#This Row],[TIPIFICAÇÃO]]="ON.S",ROUNDUP(TB_Psicologia1[[#This Row],[CH TEÓRICA]]/Cursos!$E$3,0),0)</f>
        <v>0</v>
      </c>
      <c r="U79" s="10" cm="1">
        <f t="array" ref="U7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79" s="10" cm="1">
        <f t="array" ref="V7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79" s="16"/>
      <c r="X79" s="10"/>
      <c r="Y79" s="10"/>
      <c r="Z79" s="10"/>
      <c r="AA79" s="10"/>
      <c r="AB79" s="10"/>
    </row>
    <row r="80" spans="2:28" x14ac:dyDescent="0.3">
      <c r="B80" s="7" t="str">
        <f>$J$2</f>
        <v>PSICOLOGIA</v>
      </c>
      <c r="C80" s="46" t="s">
        <v>321</v>
      </c>
      <c r="D80" s="46">
        <v>5</v>
      </c>
      <c r="E80" s="49" t="s">
        <v>328</v>
      </c>
      <c r="F80" s="49" t="s">
        <v>329</v>
      </c>
      <c r="G80" s="13">
        <f>SUM(TB_Psicologia1[[#This Row],[CH TEÓRICA]:[CH ONLINE]])</f>
        <v>33</v>
      </c>
      <c r="H80" s="84" t="s">
        <v>77</v>
      </c>
      <c r="I80" s="50">
        <v>33</v>
      </c>
      <c r="J80" s="50">
        <v>0</v>
      </c>
      <c r="K80" s="45">
        <v>0</v>
      </c>
      <c r="L80" s="45">
        <v>0</v>
      </c>
      <c r="M80" s="50">
        <v>0</v>
      </c>
      <c r="N80" s="50" t="s">
        <v>16</v>
      </c>
      <c r="O80" s="46">
        <f>ROUNDUP(TB_Psicologia1[[#This Row],[CH TOTAL]]/Cursos!$E$3,0)</f>
        <v>2</v>
      </c>
      <c r="P80" s="57" cm="1">
        <f t="array" ref="P8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80" s="48"/>
      <c r="R80" s="12" t="s">
        <v>227</v>
      </c>
      <c r="S80" s="10" cm="1">
        <f t="array" ref="S8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80" s="10">
        <f>IF(TB_Psicologia1[[#This Row],[TIPIFICAÇÃO]]="ON.S",ROUNDUP(TB_Psicologia1[[#This Row],[CH TEÓRICA]]/Cursos!$E$3,0),0)</f>
        <v>0</v>
      </c>
      <c r="U80" s="10" cm="1">
        <f t="array" ref="U8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80" s="10" cm="1">
        <f t="array" ref="V8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80" s="16"/>
      <c r="X80" s="10"/>
      <c r="Y80" s="10"/>
      <c r="Z80" s="10"/>
      <c r="AA80" s="10"/>
      <c r="AB80" s="10"/>
    </row>
    <row r="81" spans="2:28" x14ac:dyDescent="0.3">
      <c r="B81" s="62" t="str">
        <f>$J$2</f>
        <v>PSICOLOGIA</v>
      </c>
      <c r="C81" s="64"/>
      <c r="D81" s="64"/>
      <c r="E81" s="65"/>
      <c r="F81" s="63"/>
      <c r="G81" s="74">
        <f>SUBTOTAL(9,G76:G80)</f>
        <v>300</v>
      </c>
      <c r="H81" s="74"/>
      <c r="I81" s="74">
        <f>SUBTOTAL(9,I76:I80)</f>
        <v>148</v>
      </c>
      <c r="J81" s="74">
        <f t="shared" ref="J81:M81" si="12">SUBTOTAL(9,J76:J80)</f>
        <v>0</v>
      </c>
      <c r="K81" s="74">
        <f t="shared" si="12"/>
        <v>152</v>
      </c>
      <c r="L81" s="74">
        <f t="shared" si="12"/>
        <v>0</v>
      </c>
      <c r="M81" s="74">
        <f t="shared" si="12"/>
        <v>0</v>
      </c>
      <c r="N81" s="74"/>
      <c r="O81" s="99">
        <f>SUM(O76:O80)</f>
        <v>19</v>
      </c>
      <c r="P81" s="99">
        <f>SUM(P76:P80)</f>
        <v>3.5</v>
      </c>
      <c r="Q81" s="48"/>
      <c r="R81" s="12" t="s">
        <v>227</v>
      </c>
      <c r="S81" s="10" cm="1">
        <f t="array" ref="S8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81" s="10">
        <f>IF(TB_Psicologia1[[#This Row],[TIPIFICAÇÃO]]="ON.S",ROUNDUP(TB_Psicologia1[[#This Row],[CH TEÓRICA]]/Cursos!$E$3,0),0)</f>
        <v>0</v>
      </c>
      <c r="U81" s="59" cm="1">
        <f t="array" ref="U8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81" s="59" cm="1">
        <f t="array" ref="V8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81" s="16" t="s">
        <v>234</v>
      </c>
      <c r="X81" s="10"/>
      <c r="Y81" s="10"/>
      <c r="Z81" s="10"/>
      <c r="AA81" s="10"/>
      <c r="AB81" s="10"/>
    </row>
    <row r="82" spans="2:28" x14ac:dyDescent="0.3">
      <c r="B82" s="7" t="str">
        <f t="shared" si="9"/>
        <v>PSICOLOGIA</v>
      </c>
      <c r="C82" s="46" t="s">
        <v>18</v>
      </c>
      <c r="D82" s="46"/>
      <c r="E82" s="51" t="s">
        <v>330</v>
      </c>
      <c r="F82" s="51"/>
      <c r="G82" s="13">
        <v>53</v>
      </c>
      <c r="H82" s="51" t="s">
        <v>18</v>
      </c>
      <c r="I82" s="46"/>
      <c r="J82" s="46"/>
      <c r="K82" s="46"/>
      <c r="L82" s="46"/>
      <c r="M82" s="46">
        <v>53</v>
      </c>
      <c r="N82" s="52" t="s">
        <v>18</v>
      </c>
      <c r="O82" s="60"/>
      <c r="P82" s="57"/>
      <c r="Q82" s="48"/>
      <c r="R82" s="12"/>
      <c r="S82" s="10" cm="1">
        <f t="array" ref="S8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82" s="10">
        <f>IF(TB_Psicologia1[[#This Row],[TIPIFICAÇÃO]]="ON.S",ROUNDUP(TB_Psicologia1[[#This Row],[CH TEÓRICA]]/Cursos!$E$3,0),0)</f>
        <v>0</v>
      </c>
      <c r="U82" s="46" cm="1">
        <f t="array" ref="U8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82" s="46" cm="1">
        <f t="array" ref="V8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82" s="16" t="s">
        <v>234</v>
      </c>
      <c r="X82" s="19"/>
      <c r="Y82" s="19"/>
      <c r="Z82" s="19"/>
      <c r="AA82" s="19"/>
      <c r="AB82" s="19"/>
    </row>
    <row r="83" spans="2:28" x14ac:dyDescent="0.3">
      <c r="B83" s="21"/>
      <c r="C83" s="21"/>
      <c r="D83" s="21"/>
      <c r="E83" s="21"/>
      <c r="F83" s="21"/>
      <c r="G83" s="22"/>
      <c r="H83" s="21"/>
      <c r="I83" s="21"/>
      <c r="J83" s="21"/>
      <c r="K83" s="21"/>
      <c r="L83" s="21"/>
      <c r="M83" s="21"/>
      <c r="N83" s="1"/>
      <c r="O83" s="23"/>
      <c r="P83" s="23"/>
      <c r="Q83" s="23"/>
      <c r="R83" s="23"/>
      <c r="S83" s="23"/>
      <c r="T83" s="23"/>
      <c r="V83" s="23"/>
      <c r="W83" s="23"/>
      <c r="X83" s="23"/>
      <c r="Y83" s="23"/>
      <c r="Z83" s="23"/>
    </row>
    <row r="84" spans="2:28" x14ac:dyDescent="0.3">
      <c r="B84" s="21"/>
      <c r="C84" s="21"/>
      <c r="D84" s="21"/>
      <c r="E84" s="117" t="s">
        <v>331</v>
      </c>
      <c r="F84" s="118"/>
      <c r="G84" s="41">
        <f>SUBTOTAL(9,G9:G14,G16:G22,G24:G30,G32:G38,G40:G46,G48:G54,G56:G62,G64:G68,G70:G74,G76:G80,G82)</f>
        <v>4000</v>
      </c>
      <c r="H84" s="41"/>
      <c r="I84" s="41">
        <f>SUBTOTAL(9,TB_Psicologia1[CH TEÓRICA])</f>
        <v>1446</v>
      </c>
      <c r="J84" s="41">
        <f>SUBTOTAL(9,TB_Psicologia1[CH PRÁTICA])</f>
        <v>130</v>
      </c>
      <c r="K84" s="41">
        <f>SUBTOTAL(9,TB_Psicologia1[CH ESTÁGIO])</f>
        <v>800</v>
      </c>
      <c r="L84" s="41">
        <f>SUBTOTAL(9,TB_Psicologia1[CH EXTENSÃO])</f>
        <v>400</v>
      </c>
      <c r="M84" s="41">
        <f>SUBTOTAL(9,TB_Psicologia1[CH ONLINE])</f>
        <v>1224</v>
      </c>
      <c r="N84" s="41"/>
      <c r="O84" s="100">
        <f>SUBTOTAL(9,O9:O14,O16:O22,O24:O30,O32:O38,O40:O46,O48:O54,O56:O62,O64:O68,O70:O74,O76:O80)</f>
        <v>242.90909090909091</v>
      </c>
      <c r="P84" s="100">
        <f>SUBTOTAL(9,P9:P14,P16:P22,P24:P30,P32:P38,P40:P46,P48:P54,P56:P62,P64:P68,P70:P74,P76:P80)</f>
        <v>36.469696969696969</v>
      </c>
      <c r="Q84" s="41"/>
      <c r="R84" s="41"/>
      <c r="S84" s="41">
        <f>SUBTOTAL(9,S9:S14,S16:S22,S23:S29,S30:S37,S40:S46,S48:S56,S61:S62,S76:S80,S82)</f>
        <v>88</v>
      </c>
      <c r="T84" s="41">
        <f>SUBTOTAL(9,T9:T14,T16:T22,T23:T29,T30:T37,T40:T46,T48:T56,T61:T62,T76:T80,T82)</f>
        <v>0</v>
      </c>
      <c r="U84" s="41">
        <f>SUBTOTAL(9,U9:U14,U16:U22,U23:U29,U30:U37,U40:U46,U48:U56,U61:U62,U76:U80,U82)</f>
        <v>5</v>
      </c>
      <c r="V84" s="41">
        <f>SUBTOTAL(9,V9:V14,V16:V22,V23:V29,V30:V37,V40:V46,V48:V56,V61:V62,V76:V80,V82)</f>
        <v>53</v>
      </c>
      <c r="W84" s="41"/>
      <c r="X84" s="41"/>
      <c r="Y84" s="41"/>
      <c r="Z84" s="41"/>
      <c r="AA84" s="41"/>
    </row>
    <row r="85" spans="2:28" x14ac:dyDescent="0.3">
      <c r="B85" s="21"/>
      <c r="C85" s="21"/>
      <c r="D85" s="21"/>
      <c r="E85" s="117" t="s">
        <v>332</v>
      </c>
      <c r="F85" s="118"/>
      <c r="G85" s="41">
        <f>SUM(G15,G23,G31,G39,G47,G55,G63,G69,G75,G81,G82)</f>
        <v>4000</v>
      </c>
      <c r="H85" s="41"/>
      <c r="I85" s="41">
        <f>SUM(I15,I23,I31,I39,I47,I55,I63,I69,I75,I81,I82)</f>
        <v>1446</v>
      </c>
      <c r="J85" s="41">
        <f>SUM(J15,J23,J31,J39,J47,J55,J63,J69,J75,J81,J82)</f>
        <v>130</v>
      </c>
      <c r="K85" s="41">
        <f>SUM(K15,K23,K31,K39,K47,K55,K63,K69,K75,K81,K82)</f>
        <v>800</v>
      </c>
      <c r="L85" s="41">
        <f>SUM(L15,L23,L31,L39,L47,L55,L63,L69,L75,L81,L82)</f>
        <v>400</v>
      </c>
      <c r="M85" s="41">
        <f>SUM(M15,M23,M31,M39,M47,M55,M63,M69,M75,M81,M82)</f>
        <v>1224</v>
      </c>
      <c r="N85" s="41"/>
      <c r="O85" s="100">
        <f>SUM(O15,O23,O31,O39,O47,O55,O63,O69,O75,O81)</f>
        <v>242.90909090909091</v>
      </c>
      <c r="P85" s="100">
        <f>SUM(P15,P23,P31,P39,P47,P55,P63,P69,P75,P81)</f>
        <v>36.469696969696969</v>
      </c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</row>
    <row r="86" spans="2:28" x14ac:dyDescent="0.3">
      <c r="D86" s="40"/>
      <c r="E86" s="117" t="s">
        <v>333</v>
      </c>
      <c r="F86" s="118"/>
      <c r="G86" s="42">
        <f t="shared" ref="G86:O86" si="13">ROUND(G85*45/60,0)</f>
        <v>3000</v>
      </c>
      <c r="H86" s="42"/>
      <c r="I86" s="42">
        <f t="shared" si="13"/>
        <v>1085</v>
      </c>
      <c r="J86" s="42">
        <f t="shared" si="13"/>
        <v>98</v>
      </c>
      <c r="K86" s="42">
        <f t="shared" si="13"/>
        <v>600</v>
      </c>
      <c r="L86" s="42">
        <f t="shared" si="13"/>
        <v>300</v>
      </c>
      <c r="M86" s="42">
        <f t="shared" si="13"/>
        <v>918</v>
      </c>
      <c r="N86" s="42"/>
      <c r="O86" s="42">
        <f t="shared" si="13"/>
        <v>182</v>
      </c>
      <c r="P86" s="42"/>
      <c r="Q86" s="42"/>
      <c r="R86" s="42"/>
      <c r="S86" s="42"/>
      <c r="T86" s="42"/>
      <c r="U86" s="42"/>
      <c r="V86" s="42"/>
      <c r="W86" s="43"/>
      <c r="X86" s="43"/>
      <c r="Y86" s="43"/>
      <c r="Z86" s="43"/>
      <c r="AA86" s="43"/>
    </row>
    <row r="87" spans="2:28" x14ac:dyDescent="0.3">
      <c r="G87" s="53"/>
      <c r="H87" s="54" t="s">
        <v>334</v>
      </c>
      <c r="I87" s="44">
        <f>IFERROR(I85/$G$85,0)</f>
        <v>0.36149999999999999</v>
      </c>
      <c r="J87" s="44">
        <f>IFERROR(J85/$G$85,0)</f>
        <v>3.2500000000000001E-2</v>
      </c>
      <c r="K87" s="44">
        <f>IFERROR(K85/$G$85,0)</f>
        <v>0.2</v>
      </c>
      <c r="L87" s="44">
        <f>IFERROR(L85/$G$85,0)</f>
        <v>0.1</v>
      </c>
      <c r="M87" s="44">
        <f>IFERROR(M85/$G$85,0)</f>
        <v>0.30599999999999999</v>
      </c>
    </row>
    <row r="91" spans="2:28" x14ac:dyDescent="0.3">
      <c r="E91" s="117" t="s">
        <v>335</v>
      </c>
      <c r="F91" s="118"/>
      <c r="G91" s="41">
        <f>SUM(I85:L85)</f>
        <v>2776</v>
      </c>
      <c r="H91" s="55">
        <f>IFERROR(G91/G85,0)</f>
        <v>0.69399999999999995</v>
      </c>
    </row>
    <row r="92" spans="2:28" x14ac:dyDescent="0.3">
      <c r="E92" s="117" t="s">
        <v>52</v>
      </c>
      <c r="F92" s="118"/>
      <c r="G92" s="41">
        <f>G85-G91</f>
        <v>1224</v>
      </c>
      <c r="H92" s="55">
        <f>IFERROR(G92/G85,0)</f>
        <v>0.30599999999999999</v>
      </c>
    </row>
    <row r="98" spans="5:5" x14ac:dyDescent="0.3">
      <c r="E98" s="94"/>
    </row>
  </sheetData>
  <sheetProtection autoFilter="0"/>
  <mergeCells count="6">
    <mergeCell ref="E92:F92"/>
    <mergeCell ref="J2:N2"/>
    <mergeCell ref="E84:F84"/>
    <mergeCell ref="E85:F85"/>
    <mergeCell ref="E86:F86"/>
    <mergeCell ref="E91:F91"/>
  </mergeCells>
  <phoneticPr fontId="11" type="noConversion"/>
  <dataValidations disablePrompts="1" count="3">
    <dataValidation type="list" errorStyle="information" allowBlank="1" showInputMessage="1" showErrorMessage="1" error="Disciplina não consta na base de Matrizes 2024" sqref="E64:F67 E57:F60" xr:uid="{A6A4D763-9D94-4C3A-9241-6D9EC750F0B7}">
      <formula1>INDIRECT($I$2)</formula1>
    </dataValidation>
    <dataValidation allowBlank="1" showDropDown="1" showInputMessage="1" showErrorMessage="1" sqref="E9:F10 E12:F15 F46 F35" xr:uid="{7CEE8526-F7F1-45C8-900F-02300DC7EFFE}"/>
    <dataValidation type="list" allowBlank="1" showInputMessage="1" showErrorMessage="1" sqref="E26:F27 E24:F24 F45 E56:F56 E48:F53 F40:F43 F36:F38 F34" xr:uid="{936CE5DC-7AEE-41E2-B741-19003696E478}">
      <formula1>INDIRECT($J$2)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AB18778D-2424-4D03-82F4-49A7B9CEF253}">
          <x14:formula1>
            <xm:f>Cursos!$H$3:$H$10</xm:f>
          </x14:formula1>
          <xm:sqref>N56 N9:N15 N61:N62 N24:N30 N32:N38 N76:N80 N48:N54 N68 N70:N74 N40:N46</xm:sqref>
        </x14:dataValidation>
        <x14:dataValidation type="list" allowBlank="1" showInputMessage="1" showErrorMessage="1" xr:uid="{1F85FC3C-1428-4534-9D7C-0513D963D094}">
          <x14:formula1>
            <xm:f>Cursos!$B$3:$B$33</xm:f>
          </x14:formula1>
          <xm:sqref>J2:N2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15180-8F44-442C-B9D9-7C0F84C4DB72}">
  <dimension ref="B1:AF92"/>
  <sheetViews>
    <sheetView showGridLines="0" tabSelected="1" zoomScale="7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F6" sqref="AF6"/>
    </sheetView>
  </sheetViews>
  <sheetFormatPr defaultColWidth="9.109375" defaultRowHeight="15" customHeight="1" outlineLevelCol="1" x14ac:dyDescent="0.3"/>
  <cols>
    <col min="1" max="1" width="1.44140625" customWidth="1"/>
    <col min="2" max="2" width="16.6640625" style="1" hidden="1" customWidth="1" outlineLevel="1"/>
    <col min="3" max="3" width="14.109375" style="1" bestFit="1" customWidth="1" collapsed="1"/>
    <col min="4" max="4" width="9.6640625" style="1" customWidth="1"/>
    <col min="5" max="5" width="60.5546875" style="9" bestFit="1" customWidth="1"/>
    <col min="6" max="6" width="14.5546875" style="9" bestFit="1" customWidth="1"/>
    <col min="7" max="7" width="12.88671875" style="4" customWidth="1"/>
    <col min="8" max="8" width="24.88671875" style="1" bestFit="1" customWidth="1"/>
    <col min="9" max="9" width="14.5546875" style="1" bestFit="1" customWidth="1"/>
    <col min="10" max="11" width="12.33203125" style="1" customWidth="1"/>
    <col min="12" max="12" width="14.109375" style="1" customWidth="1"/>
    <col min="13" max="13" width="11.5546875" style="1" customWidth="1"/>
    <col min="14" max="14" width="16.88671875" bestFit="1" customWidth="1"/>
    <col min="15" max="15" width="18.33203125" bestFit="1" customWidth="1"/>
    <col min="16" max="16" width="22.44140625" bestFit="1" customWidth="1"/>
    <col min="17" max="17" width="16.5546875" hidden="1" customWidth="1" outlineLevel="1"/>
    <col min="18" max="21" width="16.6640625" hidden="1" customWidth="1" outlineLevel="1"/>
    <col min="22" max="22" width="22.44140625" hidden="1" customWidth="1" outlineLevel="1"/>
    <col min="23" max="23" width="19.44140625" hidden="1" customWidth="1" outlineLevel="1"/>
    <col min="24" max="24" width="17" hidden="1" customWidth="1" outlineLevel="1"/>
    <col min="25" max="25" width="16.33203125" hidden="1" customWidth="1" outlineLevel="1"/>
    <col min="26" max="26" width="21.109375" hidden="1" customWidth="1" outlineLevel="1"/>
    <col min="27" max="27" width="10.88671875" hidden="1" customWidth="1" outlineLevel="1"/>
    <col min="28" max="28" width="16.5546875" hidden="1" customWidth="1" outlineLevel="1"/>
    <col min="29" max="29" width="8.6640625" hidden="1" customWidth="1" outlineLevel="1"/>
    <col min="30" max="30" width="12.88671875" hidden="1" customWidth="1" outlineLevel="1"/>
    <col min="31" max="31" width="8.88671875" hidden="1" customWidth="1" outlineLevel="1" collapsed="1"/>
    <col min="32" max="32" width="9.109375" collapsed="1"/>
  </cols>
  <sheetData>
    <row r="1" spans="2:31" ht="14.4" x14ac:dyDescent="0.3">
      <c r="E1" s="1"/>
      <c r="F1" s="1"/>
      <c r="G1" s="9"/>
      <c r="N1" s="1"/>
    </row>
    <row r="2" spans="2:31" ht="14.4" x14ac:dyDescent="0.3">
      <c r="E2" s="1"/>
      <c r="F2" s="1"/>
      <c r="G2" s="9"/>
      <c r="I2" s="8" t="s">
        <v>211</v>
      </c>
      <c r="J2" s="119" t="s">
        <v>37</v>
      </c>
      <c r="K2" s="120"/>
      <c r="L2" s="120"/>
      <c r="M2" s="120"/>
      <c r="N2" s="121"/>
    </row>
    <row r="3" spans="2:31" thickBot="1" x14ac:dyDescent="0.35">
      <c r="E3" s="1"/>
      <c r="F3" s="1"/>
      <c r="G3" s="1"/>
      <c r="H3" s="9"/>
      <c r="I3" s="4"/>
      <c r="N3" s="1"/>
      <c r="O3" s="1"/>
      <c r="P3" s="1"/>
      <c r="Q3" s="1"/>
      <c r="R3" s="1"/>
      <c r="S3" s="1"/>
      <c r="T3" s="1"/>
      <c r="U3" s="1"/>
      <c r="V3" s="1"/>
      <c r="W3" s="1"/>
    </row>
    <row r="4" spans="2:31" ht="19.2" customHeight="1" x14ac:dyDescent="0.3">
      <c r="E4" s="29" t="s">
        <v>212</v>
      </c>
      <c r="F4" s="34"/>
      <c r="G4" s="33">
        <f>G75</f>
        <v>4000</v>
      </c>
      <c r="H4" s="34"/>
      <c r="I4" s="34"/>
      <c r="J4" s="34"/>
      <c r="K4" s="34"/>
      <c r="L4" s="34"/>
      <c r="M4" s="34"/>
      <c r="N4" s="35"/>
    </row>
    <row r="5" spans="2:31" ht="19.2" customHeight="1" x14ac:dyDescent="0.3">
      <c r="E5" s="30" t="s">
        <v>107</v>
      </c>
      <c r="F5" s="1"/>
      <c r="G5" s="32">
        <f>K75</f>
        <v>800</v>
      </c>
      <c r="N5" s="36"/>
      <c r="Q5" s="122" t="s">
        <v>336</v>
      </c>
    </row>
    <row r="6" spans="2:31" ht="19.2" customHeight="1" thickBot="1" x14ac:dyDescent="0.35">
      <c r="E6" s="31" t="s">
        <v>18</v>
      </c>
      <c r="F6" s="38"/>
      <c r="G6" s="37">
        <f>G72</f>
        <v>53</v>
      </c>
      <c r="H6" s="38"/>
      <c r="I6" s="38"/>
      <c r="J6" s="38"/>
      <c r="K6" s="38"/>
      <c r="L6" s="38"/>
      <c r="M6" s="38"/>
      <c r="N6" s="39"/>
      <c r="Q6" s="122"/>
    </row>
    <row r="7" spans="2:31" ht="26.4" customHeight="1" x14ac:dyDescent="0.3">
      <c r="M7" s="2"/>
      <c r="Q7" s="122"/>
    </row>
    <row r="8" spans="2:31" s="3" customFormat="1" ht="43.5" customHeight="1" x14ac:dyDescent="0.3">
      <c r="B8" s="26" t="s">
        <v>213</v>
      </c>
      <c r="C8" s="26" t="s">
        <v>214</v>
      </c>
      <c r="D8" s="26" t="s">
        <v>215</v>
      </c>
      <c r="E8" s="26" t="s">
        <v>216</v>
      </c>
      <c r="F8" s="26" t="s">
        <v>217</v>
      </c>
      <c r="G8" s="27" t="s">
        <v>46</v>
      </c>
      <c r="H8" s="26" t="s">
        <v>47</v>
      </c>
      <c r="I8" s="26" t="s">
        <v>48</v>
      </c>
      <c r="J8" s="26" t="s">
        <v>49</v>
      </c>
      <c r="K8" s="26" t="s">
        <v>50</v>
      </c>
      <c r="L8" s="26" t="s">
        <v>51</v>
      </c>
      <c r="M8" s="26" t="s">
        <v>52</v>
      </c>
      <c r="N8" s="28" t="s">
        <v>54</v>
      </c>
      <c r="O8" s="28" t="s">
        <v>218</v>
      </c>
      <c r="P8" s="56" t="s">
        <v>219</v>
      </c>
      <c r="Q8" s="11" t="s">
        <v>337</v>
      </c>
      <c r="R8" s="11" t="s">
        <v>221</v>
      </c>
      <c r="S8" s="102" t="s">
        <v>227</v>
      </c>
      <c r="T8" s="102" t="s">
        <v>338</v>
      </c>
      <c r="U8" s="102" t="s">
        <v>339</v>
      </c>
      <c r="V8" s="17" t="s">
        <v>222</v>
      </c>
      <c r="W8" s="17" t="s">
        <v>223</v>
      </c>
      <c r="X8" s="17" t="s">
        <v>224</v>
      </c>
      <c r="Y8" s="17" t="s">
        <v>225</v>
      </c>
      <c r="Z8" s="17" t="s">
        <v>226</v>
      </c>
      <c r="AA8" s="20" t="s">
        <v>340</v>
      </c>
      <c r="AB8" s="20" t="s">
        <v>228</v>
      </c>
      <c r="AC8" s="20" t="s">
        <v>229</v>
      </c>
      <c r="AD8" s="20" t="s">
        <v>230</v>
      </c>
      <c r="AE8" s="20" t="s">
        <v>231</v>
      </c>
    </row>
    <row r="9" spans="2:31" s="61" customFormat="1" ht="14.4" x14ac:dyDescent="0.3">
      <c r="B9" s="10" t="str">
        <f>$J$2</f>
        <v>PSICOLOGIA</v>
      </c>
      <c r="C9" s="10" t="s">
        <v>232</v>
      </c>
      <c r="D9" s="59">
        <v>1</v>
      </c>
      <c r="E9" s="91" t="s">
        <v>120</v>
      </c>
      <c r="F9" s="91" t="s">
        <v>233</v>
      </c>
      <c r="G9" s="14">
        <f>SUM(TB_Psicologia2[[#This Row],[CH TEÓRICA]:[CH ONLINE]])</f>
        <v>49</v>
      </c>
      <c r="H9" s="93" t="s">
        <v>77</v>
      </c>
      <c r="I9" s="93">
        <v>16</v>
      </c>
      <c r="J9" s="93">
        <v>0</v>
      </c>
      <c r="K9" s="103">
        <v>0</v>
      </c>
      <c r="L9" s="103">
        <v>0</v>
      </c>
      <c r="M9" s="93">
        <v>33</v>
      </c>
      <c r="N9" s="93" t="s">
        <v>10</v>
      </c>
      <c r="O9" s="59">
        <f>ROUNDUP(TB_Psicologia2[[#This Row],[CH TOTAL]]/16.5,0)</f>
        <v>3</v>
      </c>
      <c r="P9" s="96" cm="1">
        <f t="array" ref="P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0.24242424242424243</v>
      </c>
      <c r="Q9" s="58"/>
      <c r="R9" s="12" t="s">
        <v>227</v>
      </c>
      <c r="S9" s="12"/>
      <c r="T9" s="12"/>
      <c r="U9" s="12"/>
      <c r="V9" s="10" cm="1">
        <f t="array" ref="V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1</v>
      </c>
      <c r="W9" s="10">
        <f>IF(TB_Psicologia2[[#This Row],[TIPIFICAÇÃO]]="ON.S",ROUNDUP(TB_Psicologia2[[#This Row],[CH TEÓRICA]]/Cursos!$E$3,0),0)</f>
        <v>0</v>
      </c>
      <c r="X9" s="10" cm="1">
        <f t="array" ref="X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9" s="10" cm="1">
        <f t="array" ref="Y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9" s="16" t="s">
        <v>234</v>
      </c>
      <c r="AA9" s="10"/>
      <c r="AB9" s="10"/>
      <c r="AC9" s="10"/>
      <c r="AD9" s="10"/>
      <c r="AE9" s="10"/>
    </row>
    <row r="10" spans="2:31" s="61" customFormat="1" ht="14.4" x14ac:dyDescent="0.3">
      <c r="B10" s="10" t="str">
        <f t="shared" ref="B10:B52" si="0">$J$2</f>
        <v>PSICOLOGIA</v>
      </c>
      <c r="C10" s="10" t="s">
        <v>232</v>
      </c>
      <c r="D10" s="10">
        <v>2</v>
      </c>
      <c r="E10" s="104" t="s">
        <v>235</v>
      </c>
      <c r="F10" s="104" t="s">
        <v>236</v>
      </c>
      <c r="G10" s="14">
        <f>SUM(TB_Psicologia2[[#This Row],[CH TEÓRICA]:[CH ONLINE]])</f>
        <v>49</v>
      </c>
      <c r="H10" s="14" t="s">
        <v>77</v>
      </c>
      <c r="I10" s="14">
        <v>33</v>
      </c>
      <c r="J10" s="14">
        <v>0</v>
      </c>
      <c r="K10" s="14">
        <v>0</v>
      </c>
      <c r="L10" s="14">
        <v>0</v>
      </c>
      <c r="M10" s="14">
        <v>16</v>
      </c>
      <c r="N10" s="14" t="s">
        <v>10</v>
      </c>
      <c r="O10" s="59">
        <f>ROUNDUP(TB_Psicologia2[[#This Row],[CH TOTAL]]/16.5,0)</f>
        <v>3</v>
      </c>
      <c r="P10" s="96" cm="1">
        <f t="array" ref="P1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10" s="58"/>
      <c r="R10" s="12" t="s">
        <v>227</v>
      </c>
      <c r="S10" s="12"/>
      <c r="T10" s="12"/>
      <c r="U10" s="12"/>
      <c r="V10" s="10" cm="1">
        <f t="array" ref="V1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10" s="10">
        <f>IF(TB_Psicologia2[[#This Row],[TIPIFICAÇÃO]]="ON.S",ROUNDUP(TB_Psicologia2[[#This Row],[CH TEÓRICA]]/Cursos!$E$3,0),0)</f>
        <v>0</v>
      </c>
      <c r="X10" s="10" cm="1">
        <f t="array" ref="X1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0" s="10" cm="1">
        <f t="array" ref="Y1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10" s="16" t="s">
        <v>234</v>
      </c>
      <c r="AA10" s="10"/>
      <c r="AB10" s="10"/>
      <c r="AC10" s="10"/>
      <c r="AD10" s="10"/>
      <c r="AE10" s="10"/>
    </row>
    <row r="11" spans="2:31" s="61" customFormat="1" ht="14.4" x14ac:dyDescent="0.3">
      <c r="B11" s="10" t="str">
        <f t="shared" si="0"/>
        <v>PSICOLOGIA</v>
      </c>
      <c r="C11" s="10" t="s">
        <v>232</v>
      </c>
      <c r="D11" s="10">
        <v>3</v>
      </c>
      <c r="E11" s="25" t="s">
        <v>85</v>
      </c>
      <c r="F11" s="25" t="s">
        <v>237</v>
      </c>
      <c r="G11" s="14">
        <f>SUM(TB_Psicologia2[[#This Row],[CH TEÓRICA]:[CH ONLINE]])</f>
        <v>82</v>
      </c>
      <c r="H11" s="15" t="s">
        <v>77</v>
      </c>
      <c r="I11" s="15">
        <v>49</v>
      </c>
      <c r="J11" s="15">
        <v>0</v>
      </c>
      <c r="K11" s="14">
        <v>0</v>
      </c>
      <c r="L11" s="14">
        <v>0</v>
      </c>
      <c r="M11" s="15">
        <v>33</v>
      </c>
      <c r="N11" s="15" t="s">
        <v>10</v>
      </c>
      <c r="O11" s="59">
        <f>ROUNDUP(TB_Psicologia2[[#This Row],[CH TOTAL]]/16.5,0)</f>
        <v>5</v>
      </c>
      <c r="P11" s="96" cm="1">
        <f t="array" ref="P1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1" s="58"/>
      <c r="R11" s="12" t="s">
        <v>227</v>
      </c>
      <c r="S11" s="12"/>
      <c r="T11" s="12"/>
      <c r="U11" s="12"/>
      <c r="V11" s="10" cm="1">
        <f t="array" ref="V1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11" s="10">
        <f>IF(TB_Psicologia2[[#This Row],[TIPIFICAÇÃO]]="ON.S",ROUNDUP(TB_Psicologia2[[#This Row],[CH TEÓRICA]]/Cursos!$E$3,0),0)</f>
        <v>0</v>
      </c>
      <c r="X11" s="10" cm="1">
        <f t="array" ref="X1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1" s="10" cm="1">
        <f t="array" ref="Y1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11" s="16" t="s">
        <v>234</v>
      </c>
      <c r="AA11" s="10"/>
      <c r="AB11" s="10"/>
      <c r="AC11" s="10"/>
      <c r="AD11" s="10"/>
      <c r="AE11" s="10"/>
    </row>
    <row r="12" spans="2:31" s="61" customFormat="1" ht="14.4" x14ac:dyDescent="0.3">
      <c r="B12" s="10" t="str">
        <f t="shared" si="0"/>
        <v>PSICOLOGIA</v>
      </c>
      <c r="C12" s="59" t="s">
        <v>232</v>
      </c>
      <c r="D12" s="59">
        <v>4</v>
      </c>
      <c r="E12" s="91" t="s">
        <v>116</v>
      </c>
      <c r="F12" s="91" t="s">
        <v>238</v>
      </c>
      <c r="G12" s="14">
        <f>SUM(TB_Psicologia2[[#This Row],[CH TEÓRICA]:[CH ONLINE]])</f>
        <v>99</v>
      </c>
      <c r="H12" s="93" t="s">
        <v>77</v>
      </c>
      <c r="I12" s="93">
        <v>66</v>
      </c>
      <c r="J12" s="93">
        <v>0</v>
      </c>
      <c r="K12" s="93">
        <v>0</v>
      </c>
      <c r="L12" s="93">
        <v>0</v>
      </c>
      <c r="M12" s="93">
        <v>33</v>
      </c>
      <c r="N12" s="93" t="s">
        <v>10</v>
      </c>
      <c r="O12" s="59">
        <f>ROUNDUP(TB_Psicologia2[[#This Row],[CH TOTAL]]/16.5,0)</f>
        <v>6</v>
      </c>
      <c r="P12" s="96" cm="1">
        <f t="array" ref="P1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2" s="58"/>
      <c r="R12" s="12" t="s">
        <v>227</v>
      </c>
      <c r="S12" s="12"/>
      <c r="T12" s="12"/>
      <c r="U12" s="12"/>
      <c r="V12" s="10" cm="1">
        <f t="array" ref="V1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12" s="10">
        <f>IF(TB_Psicologia2[[#This Row],[TIPIFICAÇÃO]]="ON.S",ROUNDUP(TB_Psicologia2[[#This Row],[CH TEÓRICA]]/Cursos!$E$3,0),0)</f>
        <v>0</v>
      </c>
      <c r="X12" s="10" cm="1">
        <f t="array" ref="X1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2" s="10" cm="1">
        <f t="array" ref="Y1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12" s="16" t="s">
        <v>234</v>
      </c>
      <c r="AA12" s="10"/>
      <c r="AB12" s="10"/>
      <c r="AC12" s="10"/>
      <c r="AD12" s="10"/>
      <c r="AE12" s="10"/>
    </row>
    <row r="13" spans="2:31" s="61" customFormat="1" ht="14.4" x14ac:dyDescent="0.3">
      <c r="B13" s="10" t="str">
        <f t="shared" si="0"/>
        <v>PSICOLOGIA</v>
      </c>
      <c r="C13" s="10" t="s">
        <v>232</v>
      </c>
      <c r="D13" s="10">
        <v>5</v>
      </c>
      <c r="E13" s="104" t="s">
        <v>239</v>
      </c>
      <c r="F13" s="104" t="s">
        <v>240</v>
      </c>
      <c r="G13" s="14">
        <f>SUM(TB_Psicologia2[[#This Row],[CH TEÓRICA]:[CH ONLINE]])</f>
        <v>66</v>
      </c>
      <c r="H13" s="14" t="s">
        <v>77</v>
      </c>
      <c r="I13" s="14">
        <v>66</v>
      </c>
      <c r="J13" s="14">
        <v>0</v>
      </c>
      <c r="K13" s="14">
        <v>0</v>
      </c>
      <c r="L13" s="14">
        <v>0</v>
      </c>
      <c r="M13" s="14">
        <v>0</v>
      </c>
      <c r="N13" s="14" t="s">
        <v>8</v>
      </c>
      <c r="O13" s="59">
        <f>ROUNDUP(TB_Psicologia2[[#This Row],[CH TOTAL]]/16.5,0)</f>
        <v>4</v>
      </c>
      <c r="P13" s="96" cm="1">
        <f t="array" ref="P1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3" s="58"/>
      <c r="R13" s="12" t="s">
        <v>227</v>
      </c>
      <c r="S13" s="12"/>
      <c r="T13" s="12"/>
      <c r="U13" s="12"/>
      <c r="V13" s="10" cm="1">
        <f t="array" ref="V1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13" s="10">
        <f>IF(TB_Psicologia2[[#This Row],[TIPIFICAÇÃO]]="ON.S",ROUNDUP(TB_Psicologia2[[#This Row],[CH TEÓRICA]]/Cursos!$E$3,0),0)</f>
        <v>0</v>
      </c>
      <c r="X13" s="10" cm="1">
        <f t="array" ref="X1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3" s="10" cm="1">
        <f t="array" ref="Y1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13" s="16" t="s">
        <v>234</v>
      </c>
      <c r="AA13" s="10"/>
      <c r="AB13" s="10"/>
      <c r="AC13" s="10"/>
      <c r="AD13" s="10"/>
      <c r="AE13" s="10"/>
    </row>
    <row r="14" spans="2:31" s="61" customFormat="1" ht="14.4" x14ac:dyDescent="0.3">
      <c r="B14" s="10" t="str">
        <f t="shared" si="0"/>
        <v>PSICOLOGIA</v>
      </c>
      <c r="C14" s="59" t="s">
        <v>232</v>
      </c>
      <c r="D14" s="59">
        <v>6</v>
      </c>
      <c r="E14" s="91" t="s">
        <v>112</v>
      </c>
      <c r="F14" s="91" t="s">
        <v>241</v>
      </c>
      <c r="G14" s="14">
        <f>SUM(TB_Psicologia2[[#This Row],[CH TEÓRICA]:[CH ONLINE]])</f>
        <v>66</v>
      </c>
      <c r="H14" s="103" t="s">
        <v>70</v>
      </c>
      <c r="I14" s="93">
        <v>0</v>
      </c>
      <c r="J14" s="93">
        <v>0</v>
      </c>
      <c r="K14" s="103">
        <v>0</v>
      </c>
      <c r="L14" s="103">
        <v>0</v>
      </c>
      <c r="M14" s="93">
        <v>66</v>
      </c>
      <c r="N14" s="93" t="s">
        <v>4</v>
      </c>
      <c r="O14" s="59">
        <f>ROUNDUP(TB_Psicologia2[[#This Row],[CH TOTAL]]/16.5,0)</f>
        <v>4</v>
      </c>
      <c r="P14" s="96" cm="1">
        <f t="array" ref="P1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14" s="58"/>
      <c r="R14" s="12" t="s">
        <v>227</v>
      </c>
      <c r="S14" s="12"/>
      <c r="T14" s="12"/>
      <c r="U14" s="12"/>
      <c r="V14" s="10" cm="1">
        <f t="array" ref="V1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14" s="10">
        <f>IF(TB_Psicologia2[[#This Row],[TIPIFICAÇÃO]]="ON.S",ROUNDUP(TB_Psicologia2[[#This Row],[CH TEÓRICA]]/Cursos!$E$3,0),0)</f>
        <v>0</v>
      </c>
      <c r="X14" s="10" cm="1">
        <f t="array" ref="X1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14" s="10" cm="1">
        <f t="array" ref="Y1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14" s="16" t="s">
        <v>234</v>
      </c>
      <c r="AA14" s="10"/>
      <c r="AB14" s="10"/>
      <c r="AC14" s="10"/>
      <c r="AD14" s="10"/>
      <c r="AE14" s="10"/>
    </row>
    <row r="15" spans="2:31" s="138" customFormat="1" ht="14.4" x14ac:dyDescent="0.3">
      <c r="B15" s="128" t="str">
        <f t="shared" si="0"/>
        <v>PSICOLOGIA</v>
      </c>
      <c r="C15" s="129" t="s">
        <v>242</v>
      </c>
      <c r="D15" s="129">
        <v>1</v>
      </c>
      <c r="E15" s="130" t="s">
        <v>118</v>
      </c>
      <c r="F15" s="130" t="s">
        <v>243</v>
      </c>
      <c r="G15" s="131">
        <f>SUM(TB_Psicologia2[[#This Row],[CH TEÓRICA]:[CH ONLINE]])</f>
        <v>49</v>
      </c>
      <c r="H15" s="132" t="s">
        <v>77</v>
      </c>
      <c r="I15" s="132">
        <v>33</v>
      </c>
      <c r="J15" s="132">
        <v>0</v>
      </c>
      <c r="K15" s="133">
        <v>0</v>
      </c>
      <c r="L15" s="133">
        <v>0</v>
      </c>
      <c r="M15" s="132">
        <v>16</v>
      </c>
      <c r="N15" s="132" t="s">
        <v>10</v>
      </c>
      <c r="O15" s="129">
        <f>ROUNDUP(TB_Psicologia2[[#This Row],[CH TOTAL]]/16.5,0)</f>
        <v>3</v>
      </c>
      <c r="P15" s="134" cm="1">
        <f t="array" ref="P1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15" s="135"/>
      <c r="R15" s="136" t="s">
        <v>227</v>
      </c>
      <c r="S15" s="136"/>
      <c r="T15" s="136"/>
      <c r="U15" s="136"/>
      <c r="V15" s="128" cm="1">
        <f t="array" ref="V1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15" s="128">
        <f>IF(TB_Psicologia2[[#This Row],[TIPIFICAÇÃO]]="ON.S",ROUNDUP(TB_Psicologia2[[#This Row],[CH TEÓRICA]]/Cursos!$E$3,0),0)</f>
        <v>0</v>
      </c>
      <c r="X15" s="128" cm="1">
        <f t="array" ref="X1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5" s="128" cm="1">
        <f t="array" ref="Y1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15" s="137" t="s">
        <v>234</v>
      </c>
      <c r="AA15" s="128"/>
      <c r="AB15" s="128"/>
      <c r="AC15" s="128"/>
      <c r="AD15" s="128"/>
      <c r="AE15" s="128"/>
    </row>
    <row r="16" spans="2:31" s="138" customFormat="1" ht="14.4" x14ac:dyDescent="0.3">
      <c r="B16" s="128" t="str">
        <f>$J$2</f>
        <v>PSICOLOGIA</v>
      </c>
      <c r="C16" s="129" t="s">
        <v>242</v>
      </c>
      <c r="D16" s="129">
        <v>2</v>
      </c>
      <c r="E16" s="130" t="s">
        <v>135</v>
      </c>
      <c r="F16" s="130" t="s">
        <v>244</v>
      </c>
      <c r="G16" s="131">
        <f>SUM(TB_Psicologia2[[#This Row],[CH TEÓRICA]:[CH ONLINE]])</f>
        <v>66</v>
      </c>
      <c r="H16" s="132" t="s">
        <v>136</v>
      </c>
      <c r="I16" s="132">
        <v>33</v>
      </c>
      <c r="J16" s="132">
        <v>16</v>
      </c>
      <c r="K16" s="133">
        <v>0</v>
      </c>
      <c r="L16" s="133">
        <v>0</v>
      </c>
      <c r="M16" s="132">
        <v>17</v>
      </c>
      <c r="N16" s="132" t="s">
        <v>10</v>
      </c>
      <c r="O16" s="129">
        <f>ROUNDUP(TB_Psicologia2[[#This Row],[CH TOTAL]]/16.5,0)</f>
        <v>4</v>
      </c>
      <c r="P16" s="134" cm="1">
        <f t="array" ref="P1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6" s="135"/>
      <c r="R16" s="136" t="s">
        <v>227</v>
      </c>
      <c r="S16" s="136"/>
      <c r="T16" s="136"/>
      <c r="U16" s="136"/>
      <c r="V16" s="128" cm="1">
        <f t="array" ref="V1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16" s="128">
        <f>IF(TB_Psicologia2[[#This Row],[TIPIFICAÇÃO]]="ON.S",ROUNDUP(TB_Psicologia2[[#This Row],[CH TEÓRICA]]/Cursos!$E$3,0),0)</f>
        <v>0</v>
      </c>
      <c r="X16" s="128" cm="1">
        <f t="array" ref="X1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6" s="128" cm="1">
        <f t="array" ref="Y1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16" s="137" t="s">
        <v>234</v>
      </c>
      <c r="AA16" s="128"/>
      <c r="AB16" s="128"/>
      <c r="AC16" s="128"/>
      <c r="AD16" s="128"/>
      <c r="AE16" s="128"/>
    </row>
    <row r="17" spans="2:31" s="138" customFormat="1" ht="14.4" x14ac:dyDescent="0.3">
      <c r="B17" s="128" t="str">
        <f t="shared" si="0"/>
        <v>PSICOLOGIA</v>
      </c>
      <c r="C17" s="129" t="s">
        <v>242</v>
      </c>
      <c r="D17" s="129">
        <v>3</v>
      </c>
      <c r="E17" s="130" t="s">
        <v>121</v>
      </c>
      <c r="F17" s="130" t="s">
        <v>245</v>
      </c>
      <c r="G17" s="131">
        <f>SUM(TB_Psicologia2[[#This Row],[CH TEÓRICA]:[CH ONLINE]])</f>
        <v>80</v>
      </c>
      <c r="H17" s="132" t="s">
        <v>122</v>
      </c>
      <c r="I17" s="132">
        <v>0</v>
      </c>
      <c r="J17" s="132">
        <v>0</v>
      </c>
      <c r="K17" s="133">
        <v>0</v>
      </c>
      <c r="L17" s="133">
        <v>80</v>
      </c>
      <c r="M17" s="132">
        <v>0</v>
      </c>
      <c r="N17" s="132" t="s">
        <v>12</v>
      </c>
      <c r="O17" s="129">
        <f>ROUNDUP(TB_Psicologia2[[#This Row],[CH TOTAL]]/16.5,0)</f>
        <v>5</v>
      </c>
      <c r="P17" s="134" cm="1">
        <f t="array" ref="P1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17" s="135"/>
      <c r="R17" s="136" t="s">
        <v>227</v>
      </c>
      <c r="S17" s="136"/>
      <c r="T17" s="136"/>
      <c r="U17" s="136"/>
      <c r="V17" s="128" cm="1">
        <f t="array" ref="V1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17" s="128">
        <f>IF(TB_Psicologia2[[#This Row],[TIPIFICAÇÃO]]="ON.S",ROUNDUP(TB_Psicologia2[[#This Row],[CH TEÓRICA]]/Cursos!$E$3,0),0)</f>
        <v>0</v>
      </c>
      <c r="X17" s="129" cm="1">
        <f t="array" ref="X1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7" s="129" cm="1">
        <f t="array" ref="Y1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17" s="137" t="s">
        <v>234</v>
      </c>
      <c r="AA17" s="128"/>
      <c r="AB17" s="128"/>
      <c r="AC17" s="128"/>
      <c r="AD17" s="128"/>
      <c r="AE17" s="128"/>
    </row>
    <row r="18" spans="2:31" s="138" customFormat="1" ht="14.4" x14ac:dyDescent="0.3">
      <c r="B18" s="128" t="str">
        <f t="shared" si="0"/>
        <v>PSICOLOGIA</v>
      </c>
      <c r="C18" s="129" t="s">
        <v>242</v>
      </c>
      <c r="D18" s="129">
        <v>4</v>
      </c>
      <c r="E18" s="130" t="s">
        <v>134</v>
      </c>
      <c r="F18" s="130" t="s">
        <v>246</v>
      </c>
      <c r="G18" s="131">
        <f>SUM(TB_Psicologia2[[#This Row],[CH TEÓRICA]:[CH ONLINE]])</f>
        <v>66</v>
      </c>
      <c r="H18" s="132" t="s">
        <v>77</v>
      </c>
      <c r="I18" s="132">
        <v>33</v>
      </c>
      <c r="J18" s="132">
        <v>0</v>
      </c>
      <c r="K18" s="133">
        <v>0</v>
      </c>
      <c r="L18" s="133">
        <v>0</v>
      </c>
      <c r="M18" s="132">
        <v>33</v>
      </c>
      <c r="N18" s="132" t="s">
        <v>10</v>
      </c>
      <c r="O18" s="129">
        <f>ROUNDUP(TB_Psicologia2[[#This Row],[CH TOTAL]]/16.5,0)</f>
        <v>4</v>
      </c>
      <c r="P18" s="134" cm="1">
        <f t="array" ref="P1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18" s="135"/>
      <c r="R18" s="136" t="s">
        <v>227</v>
      </c>
      <c r="S18" s="136"/>
      <c r="T18" s="136"/>
      <c r="U18" s="136"/>
      <c r="V18" s="128" cm="1">
        <f t="array" ref="V1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18" s="128">
        <f>IF(TB_Psicologia2[[#This Row],[TIPIFICAÇÃO]]="ON.S",ROUNDUP(TB_Psicologia2[[#This Row],[CH TEÓRICA]]/Cursos!$E$3,0),0)</f>
        <v>0</v>
      </c>
      <c r="X18" s="129" cm="1">
        <f t="array" ref="X1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8" s="129" cm="1">
        <f t="array" ref="Y1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18" s="137" t="s">
        <v>234</v>
      </c>
      <c r="AA18" s="128"/>
      <c r="AB18" s="128"/>
      <c r="AC18" s="128"/>
      <c r="AD18" s="128"/>
      <c r="AE18" s="128"/>
    </row>
    <row r="19" spans="2:31" s="138" customFormat="1" ht="14.4" x14ac:dyDescent="0.3">
      <c r="B19" s="128" t="str">
        <f t="shared" ref="B19:B28" si="1">$J$2</f>
        <v>PSICOLOGIA</v>
      </c>
      <c r="C19" s="129" t="s">
        <v>242</v>
      </c>
      <c r="D19" s="128">
        <v>5</v>
      </c>
      <c r="E19" s="130" t="s">
        <v>131</v>
      </c>
      <c r="F19" s="130" t="s">
        <v>247</v>
      </c>
      <c r="G19" s="131">
        <f>SUM(TB_Psicologia2[[#This Row],[CH TEÓRICA]:[CH ONLINE]])</f>
        <v>49</v>
      </c>
      <c r="H19" s="132" t="s">
        <v>77</v>
      </c>
      <c r="I19" s="132">
        <v>16</v>
      </c>
      <c r="J19" s="132">
        <v>33</v>
      </c>
      <c r="K19" s="133">
        <v>0</v>
      </c>
      <c r="L19" s="133">
        <v>0</v>
      </c>
      <c r="M19" s="132">
        <v>0</v>
      </c>
      <c r="N19" s="132" t="s">
        <v>8</v>
      </c>
      <c r="O19" s="129">
        <f>ROUNDUP(TB_Psicologia2[[#This Row],[CH TOTAL]]/16.5,0)</f>
        <v>3</v>
      </c>
      <c r="P19" s="134" cm="1">
        <f t="array" ref="P1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9" s="135"/>
      <c r="R19" s="136" t="s">
        <v>227</v>
      </c>
      <c r="S19" s="136"/>
      <c r="T19" s="136"/>
      <c r="U19" s="136"/>
      <c r="V19" s="128" cm="1">
        <f t="array" ref="V1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19" s="128">
        <f>IF(TB_Psicologia2[[#This Row],[TIPIFICAÇÃO]]="ON.S",ROUNDUP(TB_Psicologia2[[#This Row],[CH TEÓRICA]]/Cursos!$E$3,0),0)</f>
        <v>0</v>
      </c>
      <c r="X19" s="129" cm="1">
        <f t="array" ref="X1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9" s="129" cm="1">
        <f t="array" ref="Y1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19" s="137" t="s">
        <v>234</v>
      </c>
      <c r="AA19" s="128"/>
      <c r="AB19" s="128"/>
      <c r="AC19" s="128"/>
      <c r="AD19" s="128"/>
      <c r="AE19" s="128"/>
    </row>
    <row r="20" spans="2:31" s="138" customFormat="1" ht="14.4" x14ac:dyDescent="0.3">
      <c r="B20" s="128" t="str">
        <f t="shared" si="1"/>
        <v>PSICOLOGIA</v>
      </c>
      <c r="C20" s="129" t="s">
        <v>242</v>
      </c>
      <c r="D20" s="128">
        <v>6</v>
      </c>
      <c r="E20" s="139" t="s">
        <v>248</v>
      </c>
      <c r="F20" s="130" t="s">
        <v>249</v>
      </c>
      <c r="G20" s="131">
        <f>SUM(TB_Psicologia2[[#This Row],[CH TEÓRICA]:[CH ONLINE]])</f>
        <v>33</v>
      </c>
      <c r="H20" s="132" t="s">
        <v>77</v>
      </c>
      <c r="I20" s="132">
        <v>16</v>
      </c>
      <c r="J20" s="132">
        <v>0</v>
      </c>
      <c r="K20" s="133">
        <v>0</v>
      </c>
      <c r="L20" s="133">
        <v>0</v>
      </c>
      <c r="M20" s="132">
        <v>17</v>
      </c>
      <c r="N20" s="132" t="s">
        <v>10</v>
      </c>
      <c r="O20" s="129">
        <f>ROUNDUP(TB_Psicologia2[[#This Row],[CH TOTAL]]/16.5,0)</f>
        <v>2</v>
      </c>
      <c r="P20" s="134" cm="1">
        <f t="array" ref="P2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0.24242424242424243</v>
      </c>
      <c r="Q20" s="135"/>
      <c r="R20" s="136" t="s">
        <v>227</v>
      </c>
      <c r="S20" s="136"/>
      <c r="T20" s="136"/>
      <c r="U20" s="136"/>
      <c r="V20" s="128" cm="1">
        <f t="array" ref="V2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1</v>
      </c>
      <c r="W20" s="128">
        <f>IF(TB_Psicologia2[[#This Row],[TIPIFICAÇÃO]]="ON.S",ROUNDUP(TB_Psicologia2[[#This Row],[CH TEÓRICA]]/Cursos!$E$3,0),0)</f>
        <v>0</v>
      </c>
      <c r="X20" s="129" cm="1">
        <f t="array" ref="X2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0" s="129" cm="1">
        <f t="array" ref="Y2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20" s="137" t="s">
        <v>234</v>
      </c>
      <c r="AA20" s="128"/>
      <c r="AB20" s="128"/>
      <c r="AC20" s="128"/>
      <c r="AD20" s="128"/>
      <c r="AE20" s="128"/>
    </row>
    <row r="21" spans="2:31" s="138" customFormat="1" ht="14.4" x14ac:dyDescent="0.3">
      <c r="B21" s="128" t="str">
        <f t="shared" si="1"/>
        <v>PSICOLOGIA</v>
      </c>
      <c r="C21" s="129" t="s">
        <v>242</v>
      </c>
      <c r="D21" s="128">
        <v>7</v>
      </c>
      <c r="E21" s="140" t="s">
        <v>68</v>
      </c>
      <c r="F21" s="140" t="s">
        <v>250</v>
      </c>
      <c r="G21" s="131">
        <f>SUM(TB_Psicologia2[[#This Row],[CH TEÓRICA]:[CH ONLINE]])</f>
        <v>66</v>
      </c>
      <c r="H21" s="133" t="s">
        <v>70</v>
      </c>
      <c r="I21" s="133">
        <v>0</v>
      </c>
      <c r="J21" s="133">
        <v>0</v>
      </c>
      <c r="K21" s="133">
        <v>0</v>
      </c>
      <c r="L21" s="133">
        <v>0</v>
      </c>
      <c r="M21" s="133">
        <v>66</v>
      </c>
      <c r="N21" s="133" t="s">
        <v>4</v>
      </c>
      <c r="O21" s="129">
        <f>ROUNDUP(TB_Psicologia2[[#This Row],[CH TOTAL]]/16.5,0)</f>
        <v>4</v>
      </c>
      <c r="P21" s="134" cm="1">
        <f t="array" ref="P2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21" s="135"/>
      <c r="R21" s="136" t="s">
        <v>227</v>
      </c>
      <c r="S21" s="136"/>
      <c r="T21" s="136"/>
      <c r="U21" s="136"/>
      <c r="V21" s="128" cm="1">
        <f t="array" ref="V2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21" s="128">
        <f>IF(TB_Psicologia2[[#This Row],[TIPIFICAÇÃO]]="ON.S",ROUNDUP(TB_Psicologia2[[#This Row],[CH TEÓRICA]]/Cursos!$E$3,0),0)</f>
        <v>0</v>
      </c>
      <c r="X21" s="129" cm="1">
        <f t="array" ref="X2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21" s="129" cm="1">
        <f t="array" ref="Y2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1" s="137" t="s">
        <v>234</v>
      </c>
      <c r="AA21" s="128"/>
      <c r="AB21" s="128"/>
      <c r="AC21" s="128"/>
      <c r="AD21" s="128"/>
      <c r="AE21" s="128"/>
    </row>
    <row r="22" spans="2:31" s="61" customFormat="1" ht="14.4" x14ac:dyDescent="0.3">
      <c r="B22" s="10" t="str">
        <f t="shared" si="1"/>
        <v>PSICOLOGIA</v>
      </c>
      <c r="C22" s="59" t="s">
        <v>251</v>
      </c>
      <c r="D22" s="59">
        <v>1</v>
      </c>
      <c r="E22" s="106" t="s">
        <v>144</v>
      </c>
      <c r="F22" s="106" t="s">
        <v>252</v>
      </c>
      <c r="G22" s="14">
        <f>SUM(TB_Psicologia2[[#This Row],[CH TEÓRICA]:[CH ONLINE]])</f>
        <v>80</v>
      </c>
      <c r="H22" s="103" t="s">
        <v>122</v>
      </c>
      <c r="I22" s="103">
        <v>0</v>
      </c>
      <c r="J22" s="103">
        <v>0</v>
      </c>
      <c r="K22" s="103">
        <v>0</v>
      </c>
      <c r="L22" s="103">
        <v>80</v>
      </c>
      <c r="M22" s="103">
        <v>0</v>
      </c>
      <c r="N22" s="93" t="s">
        <v>12</v>
      </c>
      <c r="O22" s="59">
        <f>ROUNDUP(TB_Psicologia2[[#This Row],[CH TOTAL]]/16.5,0)</f>
        <v>5</v>
      </c>
      <c r="P22" s="96" cm="1">
        <f t="array" ref="P2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22" s="58"/>
      <c r="R22" s="12" t="s">
        <v>227</v>
      </c>
      <c r="S22" s="12"/>
      <c r="T22" s="12"/>
      <c r="U22" s="12"/>
      <c r="V22" s="10" cm="1">
        <f t="array" ref="V2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22" s="10">
        <f>IF(TB_Psicologia2[[#This Row],[TIPIFICAÇÃO]]="ON.S",ROUNDUP(TB_Psicologia2[[#This Row],[CH TEÓRICA]]/Cursos!$E$3,0),0)</f>
        <v>0</v>
      </c>
      <c r="X22" s="59" cm="1">
        <f t="array" ref="X2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2" s="59" cm="1">
        <f t="array" ref="Y2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22" s="16" t="s">
        <v>234</v>
      </c>
      <c r="AA22" s="10"/>
      <c r="AB22" s="10"/>
      <c r="AC22" s="10"/>
      <c r="AD22" s="10"/>
      <c r="AE22" s="10"/>
    </row>
    <row r="23" spans="2:31" s="61" customFormat="1" ht="14.4" x14ac:dyDescent="0.3">
      <c r="B23" s="10" t="str">
        <f t="shared" si="1"/>
        <v>PSICOLOGIA</v>
      </c>
      <c r="C23" s="59" t="s">
        <v>251</v>
      </c>
      <c r="D23" s="59">
        <v>2</v>
      </c>
      <c r="E23" s="106" t="s">
        <v>253</v>
      </c>
      <c r="F23" s="106" t="s">
        <v>254</v>
      </c>
      <c r="G23" s="14">
        <f>SUM(TB_Psicologia2[[#This Row],[CH TEÓRICA]:[CH ONLINE]])</f>
        <v>66</v>
      </c>
      <c r="H23" s="103" t="s">
        <v>77</v>
      </c>
      <c r="I23" s="103">
        <v>33</v>
      </c>
      <c r="J23" s="103">
        <v>0</v>
      </c>
      <c r="K23" s="103">
        <v>0</v>
      </c>
      <c r="L23" s="103">
        <v>0</v>
      </c>
      <c r="M23" s="103">
        <v>33</v>
      </c>
      <c r="N23" s="103" t="s">
        <v>10</v>
      </c>
      <c r="O23" s="59">
        <f>ROUNDUP(TB_Psicologia2[[#This Row],[CH TOTAL]]/16.5,0)</f>
        <v>4</v>
      </c>
      <c r="P23" s="96" cm="1">
        <f t="array" ref="P2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23" s="58"/>
      <c r="R23" s="12" t="s">
        <v>227</v>
      </c>
      <c r="S23" s="12"/>
      <c r="T23" s="12"/>
      <c r="U23" s="12"/>
      <c r="V23" s="10" cm="1">
        <f t="array" ref="V2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23" s="10">
        <f>IF(TB_Psicologia2[[#This Row],[TIPIFICAÇÃO]]="ON.S",ROUNDUP(TB_Psicologia2[[#This Row],[CH TEÓRICA]]/Cursos!$E$3,0),0)</f>
        <v>0</v>
      </c>
      <c r="X23" s="59" cm="1">
        <f t="array" ref="X2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3" s="59" cm="1">
        <f t="array" ref="Y2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23" s="16" t="s">
        <v>234</v>
      </c>
      <c r="AA23" s="10"/>
      <c r="AB23" s="10"/>
      <c r="AC23" s="10"/>
      <c r="AD23" s="10"/>
      <c r="AE23" s="10"/>
    </row>
    <row r="24" spans="2:31" s="61" customFormat="1" ht="14.4" x14ac:dyDescent="0.3">
      <c r="B24" s="10" t="str">
        <f t="shared" si="1"/>
        <v>PSICOLOGIA</v>
      </c>
      <c r="C24" s="59" t="s">
        <v>251</v>
      </c>
      <c r="D24" s="59">
        <v>3</v>
      </c>
      <c r="E24" s="106" t="s">
        <v>148</v>
      </c>
      <c r="F24" s="106" t="s">
        <v>255</v>
      </c>
      <c r="G24" s="14">
        <f>SUM(TB_Psicologia2[[#This Row],[CH TEÓRICA]:[CH ONLINE]])</f>
        <v>66</v>
      </c>
      <c r="H24" s="103" t="s">
        <v>77</v>
      </c>
      <c r="I24" s="103">
        <v>33</v>
      </c>
      <c r="J24" s="103">
        <v>0</v>
      </c>
      <c r="K24" s="103">
        <v>0</v>
      </c>
      <c r="L24" s="103">
        <v>0</v>
      </c>
      <c r="M24" s="103">
        <v>33</v>
      </c>
      <c r="N24" s="103" t="s">
        <v>10</v>
      </c>
      <c r="O24" s="59">
        <f>ROUNDUP(TB_Psicologia2[[#This Row],[CH TOTAL]]/16.5,0)</f>
        <v>4</v>
      </c>
      <c r="P24" s="96" cm="1">
        <f t="array" ref="P2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24" s="58"/>
      <c r="R24" s="12" t="s">
        <v>227</v>
      </c>
      <c r="S24" s="12"/>
      <c r="T24" s="12"/>
      <c r="U24" s="12"/>
      <c r="V24" s="10" cm="1">
        <f t="array" ref="V2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24" s="10">
        <f>IF(TB_Psicologia2[[#This Row],[TIPIFICAÇÃO]]="ON.S",ROUNDUP(TB_Psicologia2[[#This Row],[CH TEÓRICA]]/Cursos!$E$3,0),0)</f>
        <v>0</v>
      </c>
      <c r="X24" s="59" cm="1">
        <f t="array" ref="X2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4" s="59" cm="1">
        <f t="array" ref="Y2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24" s="16" t="s">
        <v>234</v>
      </c>
      <c r="AA24" s="10"/>
      <c r="AB24" s="10"/>
      <c r="AC24" s="10"/>
      <c r="AD24" s="10"/>
      <c r="AE24" s="10"/>
    </row>
    <row r="25" spans="2:31" s="61" customFormat="1" ht="14.4" x14ac:dyDescent="0.3">
      <c r="B25" s="10" t="str">
        <f t="shared" si="1"/>
        <v>PSICOLOGIA</v>
      </c>
      <c r="C25" s="59" t="s">
        <v>251</v>
      </c>
      <c r="D25" s="59">
        <v>4</v>
      </c>
      <c r="E25" s="105" t="s">
        <v>256</v>
      </c>
      <c r="F25" s="91" t="s">
        <v>257</v>
      </c>
      <c r="G25" s="14">
        <f>SUM(TB_Psicologia2[[#This Row],[CH TEÓRICA]:[CH ONLINE]])</f>
        <v>49</v>
      </c>
      <c r="H25" s="93" t="s">
        <v>77</v>
      </c>
      <c r="I25" s="93">
        <v>16</v>
      </c>
      <c r="J25" s="93">
        <v>0</v>
      </c>
      <c r="K25" s="103">
        <v>0</v>
      </c>
      <c r="L25" s="103">
        <v>0</v>
      </c>
      <c r="M25" s="93">
        <v>33</v>
      </c>
      <c r="N25" s="93" t="s">
        <v>10</v>
      </c>
      <c r="O25" s="59">
        <f>ROUNDUP(TB_Psicologia2[[#This Row],[CH TOTAL]]/16.5,0)</f>
        <v>3</v>
      </c>
      <c r="P25" s="96" cm="1">
        <f t="array" ref="P2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0.24242424242424243</v>
      </c>
      <c r="Q25" s="58"/>
      <c r="R25" s="12" t="s">
        <v>227</v>
      </c>
      <c r="S25" s="12"/>
      <c r="T25" s="12"/>
      <c r="U25" s="12"/>
      <c r="V25" s="10" cm="1">
        <f t="array" ref="V2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1</v>
      </c>
      <c r="W25" s="10">
        <f>IF(TB_Psicologia2[[#This Row],[TIPIFICAÇÃO]]="ON.S",ROUNDUP(TB_Psicologia2[[#This Row],[CH TEÓRICA]]/Cursos!$E$3,0),0)</f>
        <v>0</v>
      </c>
      <c r="X25" s="59" cm="1">
        <f t="array" ref="X2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5" s="59" cm="1">
        <f t="array" ref="Y2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25" s="16" t="s">
        <v>234</v>
      </c>
      <c r="AA25" s="10"/>
      <c r="AB25" s="10"/>
      <c r="AC25" s="10"/>
      <c r="AD25" s="10"/>
      <c r="AE25" s="10"/>
    </row>
    <row r="26" spans="2:31" s="61" customFormat="1" ht="14.4" x14ac:dyDescent="0.3">
      <c r="B26" s="10" t="str">
        <f t="shared" si="1"/>
        <v>PSICOLOGIA</v>
      </c>
      <c r="C26" s="59" t="s">
        <v>251</v>
      </c>
      <c r="D26" s="59">
        <v>5</v>
      </c>
      <c r="E26" s="90" t="s">
        <v>160</v>
      </c>
      <c r="F26" s="91" t="s">
        <v>258</v>
      </c>
      <c r="G26" s="14">
        <f>SUM(TB_Psicologia2[[#This Row],[CH TEÓRICA]:[CH ONLINE]])</f>
        <v>66</v>
      </c>
      <c r="H26" s="92" t="s">
        <v>77</v>
      </c>
      <c r="I26" s="92">
        <v>16</v>
      </c>
      <c r="J26" s="92">
        <v>33</v>
      </c>
      <c r="K26" s="107">
        <v>0</v>
      </c>
      <c r="L26" s="107">
        <v>0</v>
      </c>
      <c r="M26" s="92">
        <v>17</v>
      </c>
      <c r="N26" s="93" t="s">
        <v>10</v>
      </c>
      <c r="O26" s="59">
        <f>ROUNDUP(TB_Psicologia2[[#This Row],[CH TOTAL]]/16.5,0)</f>
        <v>4</v>
      </c>
      <c r="P26" s="96" cm="1">
        <f t="array" ref="P2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26" s="58"/>
      <c r="R26" s="12" t="s">
        <v>227</v>
      </c>
      <c r="S26" s="12"/>
      <c r="T26" s="12"/>
      <c r="U26" s="12"/>
      <c r="V26" s="10" cm="1">
        <f t="array" ref="V2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26" s="10">
        <f>IF(TB_Psicologia2[[#This Row],[TIPIFICAÇÃO]]="ON.S",ROUNDUP(TB_Psicologia2[[#This Row],[CH TEÓRICA]]/Cursos!$E$3,0),0)</f>
        <v>0</v>
      </c>
      <c r="X26" s="59" cm="1">
        <f t="array" ref="X2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6" s="59" cm="1">
        <f t="array" ref="Y2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26" s="16" t="s">
        <v>234</v>
      </c>
      <c r="AA26" s="10"/>
      <c r="AB26" s="10"/>
      <c r="AC26" s="10"/>
      <c r="AD26" s="10"/>
      <c r="AE26" s="10"/>
    </row>
    <row r="27" spans="2:31" s="61" customFormat="1" ht="14.4" x14ac:dyDescent="0.3">
      <c r="B27" s="10" t="str">
        <f t="shared" si="1"/>
        <v>PSICOLOGIA</v>
      </c>
      <c r="C27" s="59" t="s">
        <v>251</v>
      </c>
      <c r="D27" s="59">
        <v>6</v>
      </c>
      <c r="E27" s="90" t="s">
        <v>166</v>
      </c>
      <c r="F27" s="91" t="s">
        <v>259</v>
      </c>
      <c r="G27" s="14">
        <f>SUM(TB_Psicologia2[[#This Row],[CH TEÓRICA]:[CH ONLINE]])</f>
        <v>49</v>
      </c>
      <c r="H27" s="92" t="s">
        <v>77</v>
      </c>
      <c r="I27" s="92">
        <v>17</v>
      </c>
      <c r="J27" s="92">
        <v>16</v>
      </c>
      <c r="K27" s="107">
        <v>0</v>
      </c>
      <c r="L27" s="107">
        <v>0</v>
      </c>
      <c r="M27" s="92">
        <v>16</v>
      </c>
      <c r="N27" s="93" t="s">
        <v>10</v>
      </c>
      <c r="O27" s="59">
        <f>ROUNDUP(TB_Psicologia2[[#This Row],[CH TOTAL]]/16.5,0)</f>
        <v>3</v>
      </c>
      <c r="P27" s="96" cm="1">
        <f t="array" ref="P2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27" s="58"/>
      <c r="R27" s="12" t="s">
        <v>227</v>
      </c>
      <c r="S27" s="12"/>
      <c r="T27" s="12"/>
      <c r="U27" s="12"/>
      <c r="V27" s="10" cm="1">
        <f t="array" ref="V2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27" s="10">
        <f>IF(TB_Psicologia2[[#This Row],[TIPIFICAÇÃO]]="ON.S",ROUNDUP(TB_Psicologia2[[#This Row],[CH TEÓRICA]]/Cursos!$E$3,0),0)</f>
        <v>0</v>
      </c>
      <c r="X27" s="59" cm="1">
        <f t="array" ref="X2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7" s="59" cm="1">
        <f t="array" ref="Y2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27" s="16" t="s">
        <v>234</v>
      </c>
      <c r="AA27" s="10"/>
      <c r="AB27" s="10"/>
      <c r="AC27" s="10"/>
      <c r="AD27" s="10"/>
      <c r="AE27" s="10"/>
    </row>
    <row r="28" spans="2:31" s="61" customFormat="1" ht="14.4" x14ac:dyDescent="0.3">
      <c r="B28" s="10" t="str">
        <f t="shared" si="1"/>
        <v>PSICOLOGIA</v>
      </c>
      <c r="C28" s="59" t="s">
        <v>251</v>
      </c>
      <c r="D28" s="59">
        <v>7</v>
      </c>
      <c r="E28" s="95" t="s">
        <v>341</v>
      </c>
      <c r="F28" s="91" t="s">
        <v>261</v>
      </c>
      <c r="G28" s="14">
        <f>SUM(TB_Psicologia2[[#This Row],[CH TEÓRICA]:[CH ONLINE]])</f>
        <v>33</v>
      </c>
      <c r="H28" s="103" t="s">
        <v>70</v>
      </c>
      <c r="I28" s="103">
        <v>0</v>
      </c>
      <c r="J28" s="103">
        <v>0</v>
      </c>
      <c r="K28" s="103">
        <v>0</v>
      </c>
      <c r="L28" s="103">
        <v>0</v>
      </c>
      <c r="M28" s="103">
        <v>33</v>
      </c>
      <c r="N28" s="103" t="s">
        <v>4</v>
      </c>
      <c r="O28" s="59">
        <f>ROUNDUP(TB_Psicologia2[[#This Row],[CH TOTAL]]/16.5,0)</f>
        <v>2</v>
      </c>
      <c r="P28" s="96" cm="1">
        <f t="array" ref="P2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28" s="58"/>
      <c r="R28" s="12" t="s">
        <v>227</v>
      </c>
      <c r="S28" s="12"/>
      <c r="T28" s="12"/>
      <c r="U28" s="12"/>
      <c r="V28" s="10" cm="1">
        <f t="array" ref="V2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28" s="10">
        <f>IF(TB_Psicologia2[[#This Row],[TIPIFICAÇÃO]]="ON.S",ROUNDUP(TB_Psicologia2[[#This Row],[CH TEÓRICA]]/Cursos!$E$3,0),0)</f>
        <v>0</v>
      </c>
      <c r="X28" s="59" cm="1">
        <f t="array" ref="X2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28" s="59" cm="1">
        <f t="array" ref="Y2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8" s="16" t="s">
        <v>234</v>
      </c>
      <c r="AA28" s="10"/>
      <c r="AB28" s="10"/>
      <c r="AC28" s="10"/>
      <c r="AD28" s="10"/>
      <c r="AE28" s="10"/>
    </row>
    <row r="29" spans="2:31" s="61" customFormat="1" ht="14.4" x14ac:dyDescent="0.3">
      <c r="B29" s="10" t="str">
        <f t="shared" si="0"/>
        <v>PSICOLOGIA</v>
      </c>
      <c r="C29" s="59" t="s">
        <v>262</v>
      </c>
      <c r="D29" s="59">
        <v>1</v>
      </c>
      <c r="E29" s="106" t="s">
        <v>154</v>
      </c>
      <c r="F29" s="106" t="s">
        <v>263</v>
      </c>
      <c r="G29" s="14">
        <f>SUM(TB_Psicologia2[[#This Row],[CH TEÓRICA]:[CH ONLINE]])</f>
        <v>49</v>
      </c>
      <c r="H29" s="103" t="s">
        <v>77</v>
      </c>
      <c r="I29" s="103">
        <v>33</v>
      </c>
      <c r="J29" s="103">
        <v>0</v>
      </c>
      <c r="K29" s="103">
        <v>0</v>
      </c>
      <c r="L29" s="103">
        <v>0</v>
      </c>
      <c r="M29" s="103">
        <v>16</v>
      </c>
      <c r="N29" s="103" t="s">
        <v>10</v>
      </c>
      <c r="O29" s="59">
        <f>ROUNDUP(TB_Psicologia2[[#This Row],[CH TOTAL]]/16.5,0)</f>
        <v>3</v>
      </c>
      <c r="P29" s="96" cm="1">
        <f t="array" ref="P2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29" s="58"/>
      <c r="R29" s="12" t="s">
        <v>227</v>
      </c>
      <c r="S29" s="12"/>
      <c r="T29" s="12"/>
      <c r="U29" s="12"/>
      <c r="V29" s="10" cm="1">
        <f t="array" ref="V2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29" s="10">
        <f>IF(TB_Psicologia2[[#This Row],[TIPIFICAÇÃO]]="ON.S",ROUNDUP(TB_Psicologia2[[#This Row],[CH TEÓRICA]]/Cursos!$E$3,0),0)</f>
        <v>0</v>
      </c>
      <c r="X29" s="59" cm="1">
        <f t="array" ref="X2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9" s="59" cm="1">
        <f t="array" ref="Y2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29" s="16" t="s">
        <v>234</v>
      </c>
      <c r="AA29" s="10"/>
      <c r="AB29" s="10"/>
      <c r="AC29" s="10"/>
      <c r="AD29" s="10"/>
      <c r="AE29" s="10"/>
    </row>
    <row r="30" spans="2:31" s="61" customFormat="1" ht="14.4" x14ac:dyDescent="0.3">
      <c r="B30" s="10" t="str">
        <f t="shared" si="0"/>
        <v>PSICOLOGIA</v>
      </c>
      <c r="C30" s="59" t="s">
        <v>262</v>
      </c>
      <c r="D30" s="59">
        <v>2</v>
      </c>
      <c r="E30" s="108" t="s">
        <v>124</v>
      </c>
      <c r="F30" s="91" t="s">
        <v>264</v>
      </c>
      <c r="G30" s="14">
        <f>SUM(TB_Psicologia2[[#This Row],[CH TEÓRICA]:[CH ONLINE]])</f>
        <v>49</v>
      </c>
      <c r="H30" s="93" t="s">
        <v>107</v>
      </c>
      <c r="I30" s="93">
        <v>0</v>
      </c>
      <c r="J30" s="93">
        <v>0</v>
      </c>
      <c r="K30" s="103">
        <v>49</v>
      </c>
      <c r="L30" s="103">
        <v>0</v>
      </c>
      <c r="M30" s="93">
        <v>0</v>
      </c>
      <c r="N30" s="93" t="s">
        <v>14</v>
      </c>
      <c r="O30" s="59">
        <f>ROUNDUP(TB_Psicologia2[[#This Row],[CH TOTAL]]/16.5,0)</f>
        <v>3</v>
      </c>
      <c r="P30" s="96" cm="1">
        <f t="array" ref="P3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0" s="58"/>
      <c r="R30" s="12" t="s">
        <v>227</v>
      </c>
      <c r="S30" s="12"/>
      <c r="T30" s="12"/>
      <c r="U30" s="12"/>
      <c r="V30" s="10" cm="1">
        <f t="array" ref="V3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30" s="10">
        <f>IF(TB_Psicologia2[[#This Row],[TIPIFICAÇÃO]]="ON.S",ROUNDUP(TB_Psicologia2[[#This Row],[CH TEÓRICA]]/Cursos!$E$3,0),0)</f>
        <v>0</v>
      </c>
      <c r="X30" s="59" cm="1">
        <f t="array" ref="X3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0" s="59" cm="1">
        <f t="array" ref="Y3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0" s="16" t="s">
        <v>234</v>
      </c>
      <c r="AA30" s="10"/>
      <c r="AB30" s="10"/>
      <c r="AC30" s="10"/>
      <c r="AD30" s="10"/>
      <c r="AE30" s="10"/>
    </row>
    <row r="31" spans="2:31" s="61" customFormat="1" ht="14.4" x14ac:dyDescent="0.3">
      <c r="B31" s="10" t="str">
        <f t="shared" si="0"/>
        <v>PSICOLOGIA</v>
      </c>
      <c r="C31" s="59" t="s">
        <v>262</v>
      </c>
      <c r="D31" s="59">
        <v>3</v>
      </c>
      <c r="E31" s="91" t="s">
        <v>156</v>
      </c>
      <c r="F31" s="91" t="s">
        <v>265</v>
      </c>
      <c r="G31" s="14">
        <f>SUM(TB_Psicologia2[[#This Row],[CH TEÓRICA]:[CH ONLINE]])</f>
        <v>80</v>
      </c>
      <c r="H31" s="93" t="s">
        <v>122</v>
      </c>
      <c r="I31" s="93">
        <v>0</v>
      </c>
      <c r="J31" s="93">
        <v>0</v>
      </c>
      <c r="K31" s="103">
        <v>0</v>
      </c>
      <c r="L31" s="103">
        <v>80</v>
      </c>
      <c r="M31" s="93">
        <v>0</v>
      </c>
      <c r="N31" s="93" t="s">
        <v>12</v>
      </c>
      <c r="O31" s="59">
        <f>ROUNDUP(TB_Psicologia2[[#This Row],[CH TOTAL]]/16.5,0)</f>
        <v>5</v>
      </c>
      <c r="P31" s="96" cm="1">
        <f t="array" ref="P3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31" s="58"/>
      <c r="R31" s="12" t="s">
        <v>227</v>
      </c>
      <c r="S31" s="12"/>
      <c r="T31" s="12"/>
      <c r="U31" s="12"/>
      <c r="V31" s="10" cm="1">
        <f t="array" ref="V3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31" s="10">
        <f>IF(TB_Psicologia2[[#This Row],[TIPIFICAÇÃO]]="ON.S",ROUNDUP(TB_Psicologia2[[#This Row],[CH TEÓRICA]]/Cursos!$E$3,0),0)</f>
        <v>0</v>
      </c>
      <c r="X31" s="59" cm="1">
        <f t="array" ref="X3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1" s="59" cm="1">
        <f t="array" ref="Y3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31" s="16" t="s">
        <v>234</v>
      </c>
      <c r="AA31" s="10"/>
      <c r="AB31" s="10"/>
      <c r="AC31" s="10"/>
      <c r="AD31" s="10"/>
      <c r="AE31" s="10"/>
    </row>
    <row r="32" spans="2:31" s="61" customFormat="1" ht="14.4" x14ac:dyDescent="0.3">
      <c r="B32" s="10" t="str">
        <f t="shared" si="0"/>
        <v>PSICOLOGIA</v>
      </c>
      <c r="C32" s="10" t="s">
        <v>262</v>
      </c>
      <c r="D32" s="10">
        <v>4</v>
      </c>
      <c r="E32" s="104" t="s">
        <v>90</v>
      </c>
      <c r="F32" s="104" t="s">
        <v>266</v>
      </c>
      <c r="G32" s="14">
        <f>SUM(TB_Psicologia2[[#This Row],[CH TEÓRICA]:[CH ONLINE]])</f>
        <v>49</v>
      </c>
      <c r="H32" s="14" t="s">
        <v>77</v>
      </c>
      <c r="I32" s="14">
        <v>16</v>
      </c>
      <c r="J32" s="14">
        <v>0</v>
      </c>
      <c r="K32" s="14">
        <v>0</v>
      </c>
      <c r="L32" s="14">
        <v>0</v>
      </c>
      <c r="M32" s="14">
        <v>33</v>
      </c>
      <c r="N32" s="14" t="s">
        <v>10</v>
      </c>
      <c r="O32" s="59">
        <f>ROUNDUP(TB_Psicologia2[[#This Row],[CH TOTAL]]/16.5,0)</f>
        <v>3</v>
      </c>
      <c r="P32" s="96" cm="1">
        <f t="array" ref="P3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0.24242424242424243</v>
      </c>
      <c r="Q32" s="58"/>
      <c r="R32" s="12" t="s">
        <v>227</v>
      </c>
      <c r="S32" s="12"/>
      <c r="T32" s="12"/>
      <c r="U32" s="12"/>
      <c r="V32" s="10" cm="1">
        <f t="array" ref="V3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1</v>
      </c>
      <c r="W32" s="10">
        <f>IF(TB_Psicologia2[[#This Row],[TIPIFICAÇÃO]]="ON.S",ROUNDUP(TB_Psicologia2[[#This Row],[CH TEÓRICA]]/Cursos!$E$3,0),0)</f>
        <v>0</v>
      </c>
      <c r="X32" s="59" cm="1">
        <f t="array" ref="X3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2" s="59" cm="1">
        <f t="array" ref="Y3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32" s="16" t="s">
        <v>234</v>
      </c>
      <c r="AA32" s="10"/>
      <c r="AB32" s="10"/>
      <c r="AC32" s="10"/>
      <c r="AD32" s="10"/>
      <c r="AE32" s="10"/>
    </row>
    <row r="33" spans="2:31" s="61" customFormat="1" ht="14.4" x14ac:dyDescent="0.3">
      <c r="B33" s="10" t="str">
        <f t="shared" ref="B33:B39" si="2">$J$2</f>
        <v>PSICOLOGIA</v>
      </c>
      <c r="C33" s="59" t="s">
        <v>262</v>
      </c>
      <c r="D33" s="59">
        <v>5</v>
      </c>
      <c r="E33" s="90" t="s">
        <v>267</v>
      </c>
      <c r="F33" s="91" t="s">
        <v>268</v>
      </c>
      <c r="G33" s="14">
        <f>SUM(TB_Psicologia2[[#This Row],[CH TEÓRICA]:[CH ONLINE]])</f>
        <v>49</v>
      </c>
      <c r="H33" s="92" t="s">
        <v>77</v>
      </c>
      <c r="I33" s="92">
        <v>33</v>
      </c>
      <c r="J33" s="92">
        <v>0</v>
      </c>
      <c r="K33" s="107">
        <v>0</v>
      </c>
      <c r="L33" s="107">
        <v>0</v>
      </c>
      <c r="M33" s="92">
        <v>16</v>
      </c>
      <c r="N33" s="93" t="s">
        <v>10</v>
      </c>
      <c r="O33" s="59">
        <f>ROUNDUP(TB_Psicologia2[[#This Row],[CH TOTAL]]/16.5,0)</f>
        <v>3</v>
      </c>
      <c r="P33" s="96" cm="1">
        <f t="array" ref="P3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33" s="58"/>
      <c r="R33" s="12" t="s">
        <v>227</v>
      </c>
      <c r="S33" s="12"/>
      <c r="T33" s="12"/>
      <c r="U33" s="12"/>
      <c r="V33" s="10" cm="1">
        <f t="array" ref="V3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33" s="10">
        <f>IF(TB_Psicologia2[[#This Row],[TIPIFICAÇÃO]]="ON.S",ROUNDUP(TB_Psicologia2[[#This Row],[CH TEÓRICA]]/Cursos!$E$3,0),0)</f>
        <v>0</v>
      </c>
      <c r="X33" s="59" cm="1">
        <f t="array" ref="X3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3" s="59" cm="1">
        <f t="array" ref="Y3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33" s="16" t="s">
        <v>234</v>
      </c>
      <c r="AA33" s="10"/>
      <c r="AB33" s="10"/>
      <c r="AC33" s="10"/>
      <c r="AD33" s="10"/>
      <c r="AE33" s="10"/>
    </row>
    <row r="34" spans="2:31" s="61" customFormat="1" ht="14.4" x14ac:dyDescent="0.3">
      <c r="B34" s="10" t="str">
        <f t="shared" si="2"/>
        <v>PSICOLOGIA</v>
      </c>
      <c r="C34" s="59" t="s">
        <v>262</v>
      </c>
      <c r="D34" s="59">
        <v>6</v>
      </c>
      <c r="E34" s="90" t="s">
        <v>269</v>
      </c>
      <c r="F34" s="91" t="s">
        <v>270</v>
      </c>
      <c r="G34" s="14">
        <f>SUM(TB_Psicologia2[[#This Row],[CH TEÓRICA]:[CH ONLINE]])</f>
        <v>66</v>
      </c>
      <c r="H34" s="92" t="s">
        <v>77</v>
      </c>
      <c r="I34" s="92">
        <v>49</v>
      </c>
      <c r="J34" s="92">
        <v>0</v>
      </c>
      <c r="K34" s="107">
        <v>0</v>
      </c>
      <c r="L34" s="107">
        <v>0</v>
      </c>
      <c r="M34" s="92">
        <v>17</v>
      </c>
      <c r="N34" s="93" t="s">
        <v>10</v>
      </c>
      <c r="O34" s="59">
        <f>ROUNDUP(TB_Psicologia2[[#This Row],[CH TOTAL]]/16.5,0)</f>
        <v>4</v>
      </c>
      <c r="P34" s="96" cm="1">
        <f t="array" ref="P3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4" s="58"/>
      <c r="R34" s="12" t="s">
        <v>227</v>
      </c>
      <c r="S34" s="12"/>
      <c r="T34" s="12"/>
      <c r="U34" s="12"/>
      <c r="V34" s="10" cm="1">
        <f t="array" ref="V3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34" s="10">
        <f>IF(TB_Psicologia2[[#This Row],[TIPIFICAÇÃO]]="ON.S",ROUNDUP(TB_Psicologia2[[#This Row],[CH TEÓRICA]]/Cursos!$E$3,0),0)</f>
        <v>0</v>
      </c>
      <c r="X34" s="59" cm="1">
        <f t="array" ref="X3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4" s="59" cm="1">
        <f t="array" ref="Y3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34" s="16" t="s">
        <v>234</v>
      </c>
      <c r="AA34" s="10"/>
      <c r="AB34" s="10"/>
      <c r="AC34" s="10"/>
      <c r="AD34" s="10"/>
      <c r="AE34" s="10"/>
    </row>
    <row r="35" spans="2:31" s="61" customFormat="1" ht="14.4" x14ac:dyDescent="0.3">
      <c r="B35" s="10" t="str">
        <f t="shared" si="2"/>
        <v>PSICOLOGIA</v>
      </c>
      <c r="C35" s="59" t="s">
        <v>262</v>
      </c>
      <c r="D35" s="59">
        <v>7</v>
      </c>
      <c r="E35" s="91" t="s">
        <v>165</v>
      </c>
      <c r="F35" s="91" t="s">
        <v>271</v>
      </c>
      <c r="G35" s="14">
        <f>SUM(TB_Psicologia2[[#This Row],[CH TEÓRICA]:[CH ONLINE]])</f>
        <v>33</v>
      </c>
      <c r="H35" s="109" t="s">
        <v>114</v>
      </c>
      <c r="I35" s="93">
        <v>0</v>
      </c>
      <c r="J35" s="93">
        <v>0</v>
      </c>
      <c r="K35" s="103">
        <v>0</v>
      </c>
      <c r="L35" s="103">
        <v>0</v>
      </c>
      <c r="M35" s="93">
        <v>33</v>
      </c>
      <c r="N35" s="93" t="s">
        <v>4</v>
      </c>
      <c r="O35" s="59">
        <f>ROUNDUP(TB_Psicologia2[[#This Row],[CH TOTAL]]/16.5,0)</f>
        <v>2</v>
      </c>
      <c r="P35" s="96" cm="1">
        <f t="array" ref="P3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35" s="58"/>
      <c r="R35" s="12" t="s">
        <v>227</v>
      </c>
      <c r="S35" s="12"/>
      <c r="T35" s="12"/>
      <c r="U35" s="12"/>
      <c r="V35" s="10" cm="1">
        <f t="array" ref="V3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35" s="10">
        <f>IF(TB_Psicologia2[[#This Row],[TIPIFICAÇÃO]]="ON.S",ROUNDUP(TB_Psicologia2[[#This Row],[CH TEÓRICA]]/Cursos!$E$3,0),0)</f>
        <v>0</v>
      </c>
      <c r="X35" s="59" cm="1">
        <f t="array" ref="X3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35" s="59" cm="1">
        <f t="array" ref="Y3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5" s="16" t="s">
        <v>234</v>
      </c>
      <c r="AA35" s="10"/>
      <c r="AB35" s="10"/>
      <c r="AC35" s="10"/>
      <c r="AD35" s="10"/>
      <c r="AE35" s="10"/>
    </row>
    <row r="36" spans="2:31" s="61" customFormat="1" ht="14.4" x14ac:dyDescent="0.3">
      <c r="B36" s="10" t="str">
        <f t="shared" si="2"/>
        <v>PSICOLOGIA</v>
      </c>
      <c r="C36" s="59" t="s">
        <v>272</v>
      </c>
      <c r="D36" s="59">
        <v>1</v>
      </c>
      <c r="E36" s="108" t="s">
        <v>138</v>
      </c>
      <c r="F36" s="91" t="s">
        <v>273</v>
      </c>
      <c r="G36" s="14">
        <f>SUM(TB_Psicologia2[[#This Row],[CH TEÓRICA]:[CH ONLINE]])</f>
        <v>99</v>
      </c>
      <c r="H36" s="92" t="s">
        <v>107</v>
      </c>
      <c r="I36" s="92">
        <v>0</v>
      </c>
      <c r="J36" s="92">
        <v>0</v>
      </c>
      <c r="K36" s="107">
        <v>99</v>
      </c>
      <c r="L36" s="107">
        <v>0</v>
      </c>
      <c r="M36" s="92">
        <v>0</v>
      </c>
      <c r="N36" s="93" t="s">
        <v>14</v>
      </c>
      <c r="O36" s="59">
        <f>ROUNDUP(TB_Psicologia2[[#This Row],[CH TOTAL]]/16.5,0)</f>
        <v>6</v>
      </c>
      <c r="P36" s="96" cm="1">
        <f t="array" ref="P3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6" s="58"/>
      <c r="R36" s="12" t="s">
        <v>227</v>
      </c>
      <c r="S36" s="12"/>
      <c r="T36" s="12"/>
      <c r="U36" s="12"/>
      <c r="V36" s="10" cm="1">
        <f t="array" ref="V3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36" s="10">
        <f>IF(TB_Psicologia2[[#This Row],[TIPIFICAÇÃO]]="ON.S",ROUNDUP(TB_Psicologia2[[#This Row],[CH TEÓRICA]]/Cursos!$E$3,0),0)</f>
        <v>0</v>
      </c>
      <c r="X36" s="59" cm="1">
        <f t="array" ref="X3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6" s="59" cm="1">
        <f t="array" ref="Y3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6" s="16" t="s">
        <v>234</v>
      </c>
      <c r="AA36" s="10"/>
      <c r="AB36" s="10"/>
      <c r="AC36" s="10"/>
      <c r="AD36" s="10"/>
      <c r="AE36" s="10"/>
    </row>
    <row r="37" spans="2:31" s="61" customFormat="1" ht="14.4" x14ac:dyDescent="0.3">
      <c r="B37" s="10" t="str">
        <f t="shared" si="2"/>
        <v>PSICOLOGIA</v>
      </c>
      <c r="C37" s="59" t="s">
        <v>272</v>
      </c>
      <c r="D37" s="59">
        <v>2</v>
      </c>
      <c r="E37" s="90" t="s">
        <v>169</v>
      </c>
      <c r="F37" s="91" t="s">
        <v>274</v>
      </c>
      <c r="G37" s="14">
        <f>SUM(TB_Psicologia2[[#This Row],[CH TEÓRICA]:[CH ONLINE]])</f>
        <v>80</v>
      </c>
      <c r="H37" s="92" t="s">
        <v>122</v>
      </c>
      <c r="I37" s="92">
        <v>0</v>
      </c>
      <c r="J37" s="92">
        <v>0</v>
      </c>
      <c r="K37" s="107">
        <v>0</v>
      </c>
      <c r="L37" s="107">
        <v>80</v>
      </c>
      <c r="M37" s="92">
        <v>0</v>
      </c>
      <c r="N37" s="93" t="s">
        <v>12</v>
      </c>
      <c r="O37" s="59">
        <f>ROUNDUP(TB_Psicologia2[[#This Row],[CH TOTAL]]/16.5,0)</f>
        <v>5</v>
      </c>
      <c r="P37" s="96" cm="1">
        <f t="array" ref="P3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37" s="58"/>
      <c r="R37" s="12" t="s">
        <v>227</v>
      </c>
      <c r="S37" s="12"/>
      <c r="T37" s="12"/>
      <c r="U37" s="12"/>
      <c r="V37" s="10" cm="1">
        <f t="array" ref="V3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37" s="10">
        <f>IF(TB_Psicologia2[[#This Row],[TIPIFICAÇÃO]]="ON.S",ROUNDUP(TB_Psicologia2[[#This Row],[CH TEÓRICA]]/Cursos!$E$3,0),0)</f>
        <v>0</v>
      </c>
      <c r="X37" s="59" cm="1">
        <f t="array" ref="X3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7" s="59" cm="1">
        <f t="array" ref="Y3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37" s="16" t="s">
        <v>234</v>
      </c>
      <c r="AA37" s="10"/>
      <c r="AB37" s="10"/>
      <c r="AC37" s="10"/>
      <c r="AD37" s="10"/>
      <c r="AE37" s="10"/>
    </row>
    <row r="38" spans="2:31" s="61" customFormat="1" ht="14.4" x14ac:dyDescent="0.3">
      <c r="B38" s="10" t="str">
        <f t="shared" si="2"/>
        <v>PSICOLOGIA</v>
      </c>
      <c r="C38" s="59" t="s">
        <v>272</v>
      </c>
      <c r="D38" s="59">
        <v>3</v>
      </c>
      <c r="E38" s="90" t="s">
        <v>178</v>
      </c>
      <c r="F38" s="91" t="s">
        <v>275</v>
      </c>
      <c r="G38" s="14">
        <f>SUM(TB_Psicologia2[[#This Row],[CH TEÓRICA]:[CH ONLINE]])</f>
        <v>49</v>
      </c>
      <c r="H38" s="92" t="s">
        <v>77</v>
      </c>
      <c r="I38" s="92">
        <v>33</v>
      </c>
      <c r="J38" s="92">
        <v>0</v>
      </c>
      <c r="K38" s="107">
        <v>0</v>
      </c>
      <c r="L38" s="107">
        <v>0</v>
      </c>
      <c r="M38" s="92">
        <v>16</v>
      </c>
      <c r="N38" s="93" t="s">
        <v>10</v>
      </c>
      <c r="O38" s="59">
        <f>ROUNDUP(TB_Psicologia2[[#This Row],[CH TOTAL]]/16.5,0)</f>
        <v>3</v>
      </c>
      <c r="P38" s="96" cm="1">
        <f t="array" ref="P3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38" s="58"/>
      <c r="R38" s="12" t="s">
        <v>227</v>
      </c>
      <c r="S38" s="12"/>
      <c r="T38" s="12"/>
      <c r="U38" s="12"/>
      <c r="V38" s="10" cm="1">
        <f t="array" ref="V3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38" s="10">
        <f>IF(TB_Psicologia2[[#This Row],[TIPIFICAÇÃO]]="ON.S",ROUNDUP(TB_Psicologia2[[#This Row],[CH TEÓRICA]]/Cursos!$E$3,0),0)</f>
        <v>0</v>
      </c>
      <c r="X38" s="59" cm="1">
        <f t="array" ref="X3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8" s="59" cm="1">
        <f t="array" ref="Y3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38" s="16" t="s">
        <v>234</v>
      </c>
      <c r="AA38" s="10"/>
      <c r="AB38" s="10"/>
      <c r="AC38" s="10"/>
      <c r="AD38" s="10"/>
      <c r="AE38" s="10"/>
    </row>
    <row r="39" spans="2:31" s="61" customFormat="1" ht="14.4" x14ac:dyDescent="0.3">
      <c r="B39" s="10" t="str">
        <f t="shared" si="2"/>
        <v>PSICOLOGIA</v>
      </c>
      <c r="C39" s="59" t="s">
        <v>272</v>
      </c>
      <c r="D39" s="59">
        <v>4</v>
      </c>
      <c r="E39" s="91" t="s">
        <v>180</v>
      </c>
      <c r="F39" s="91" t="s">
        <v>276</v>
      </c>
      <c r="G39" s="14">
        <f>SUM(TB_Psicologia2[[#This Row],[CH TEÓRICA]:[CH ONLINE]])</f>
        <v>66</v>
      </c>
      <c r="H39" s="92" t="s">
        <v>77</v>
      </c>
      <c r="I39" s="92">
        <v>49</v>
      </c>
      <c r="J39" s="92">
        <v>0</v>
      </c>
      <c r="K39" s="107">
        <v>0</v>
      </c>
      <c r="L39" s="107">
        <v>0</v>
      </c>
      <c r="M39" s="92">
        <v>17</v>
      </c>
      <c r="N39" s="93" t="s">
        <v>10</v>
      </c>
      <c r="O39" s="59">
        <f>ROUNDUP(TB_Psicologia2[[#This Row],[CH TOTAL]]/16.5,0)</f>
        <v>4</v>
      </c>
      <c r="P39" s="96" cm="1">
        <f t="array" ref="P3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9" s="58"/>
      <c r="R39" s="12" t="s">
        <v>227</v>
      </c>
      <c r="S39" s="12"/>
      <c r="T39" s="12"/>
      <c r="U39" s="12"/>
      <c r="V39" s="10" cm="1">
        <f t="array" ref="V3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39" s="10">
        <f>IF(TB_Psicologia2[[#This Row],[TIPIFICAÇÃO]]="ON.S",ROUNDUP(TB_Psicologia2[[#This Row],[CH TEÓRICA]]/Cursos!$E$3,0),0)</f>
        <v>0</v>
      </c>
      <c r="X39" s="59" cm="1">
        <f t="array" ref="X3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9" s="59" cm="1">
        <f t="array" ref="Y3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39" s="16" t="s">
        <v>234</v>
      </c>
      <c r="AA39" s="10"/>
      <c r="AB39" s="10"/>
      <c r="AC39" s="10"/>
      <c r="AD39" s="10"/>
      <c r="AE39" s="10"/>
    </row>
    <row r="40" spans="2:31" s="61" customFormat="1" ht="14.4" x14ac:dyDescent="0.3">
      <c r="B40" s="10" t="str">
        <f t="shared" si="0"/>
        <v>PSICOLOGIA</v>
      </c>
      <c r="C40" s="59" t="s">
        <v>272</v>
      </c>
      <c r="D40" s="59">
        <v>5</v>
      </c>
      <c r="E40" s="91" t="s">
        <v>176</v>
      </c>
      <c r="F40" s="91" t="s">
        <v>277</v>
      </c>
      <c r="G40" s="14">
        <f>SUM(TB_Psicologia2[[#This Row],[CH TEÓRICA]:[CH ONLINE]])</f>
        <v>49</v>
      </c>
      <c r="H40" s="93" t="s">
        <v>77</v>
      </c>
      <c r="I40" s="93">
        <v>33</v>
      </c>
      <c r="J40" s="93">
        <v>0</v>
      </c>
      <c r="K40" s="103">
        <v>0</v>
      </c>
      <c r="L40" s="103">
        <v>0</v>
      </c>
      <c r="M40" s="93">
        <v>16</v>
      </c>
      <c r="N40" s="93" t="s">
        <v>10</v>
      </c>
      <c r="O40" s="59">
        <f>ROUNDUP(TB_Psicologia2[[#This Row],[CH TOTAL]]/16.5,0)</f>
        <v>3</v>
      </c>
      <c r="P40" s="96" cm="1">
        <f t="array" ref="P4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40" s="58"/>
      <c r="R40" s="12" t="s">
        <v>227</v>
      </c>
      <c r="S40" s="12"/>
      <c r="T40" s="12"/>
      <c r="U40" s="12"/>
      <c r="V40" s="10" cm="1">
        <f t="array" ref="V4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40" s="10">
        <f>IF(TB_Psicologia2[[#This Row],[TIPIFICAÇÃO]]="ON.S",ROUNDUP(TB_Psicologia2[[#This Row],[CH TEÓRICA]]/Cursos!$E$3,0),0)</f>
        <v>0</v>
      </c>
      <c r="X40" s="59" cm="1">
        <f t="array" ref="X4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0" s="59" cm="1">
        <f t="array" ref="Y4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40" s="16" t="s">
        <v>234</v>
      </c>
      <c r="AA40" s="10"/>
      <c r="AB40" s="10"/>
      <c r="AC40" s="10"/>
      <c r="AD40" s="10"/>
      <c r="AE40" s="10"/>
    </row>
    <row r="41" spans="2:31" s="61" customFormat="1" ht="14.4" x14ac:dyDescent="0.3">
      <c r="B41" s="10" t="str">
        <f t="shared" si="0"/>
        <v>PSICOLOGIA</v>
      </c>
      <c r="C41" s="59" t="s">
        <v>272</v>
      </c>
      <c r="D41" s="59">
        <v>6</v>
      </c>
      <c r="E41" s="91" t="s">
        <v>172</v>
      </c>
      <c r="F41" s="91" t="s">
        <v>278</v>
      </c>
      <c r="G41" s="14">
        <f>SUM(TB_Psicologia2[[#This Row],[CH TEÓRICA]:[CH ONLINE]])</f>
        <v>66</v>
      </c>
      <c r="H41" s="93" t="s">
        <v>77</v>
      </c>
      <c r="I41" s="93">
        <v>49</v>
      </c>
      <c r="J41" s="93">
        <v>0</v>
      </c>
      <c r="K41" s="103">
        <v>0</v>
      </c>
      <c r="L41" s="103">
        <v>0</v>
      </c>
      <c r="M41" s="93">
        <v>17</v>
      </c>
      <c r="N41" s="93" t="s">
        <v>10</v>
      </c>
      <c r="O41" s="59">
        <f>ROUNDUP(TB_Psicologia2[[#This Row],[CH TOTAL]]/16.5,0)</f>
        <v>4</v>
      </c>
      <c r="P41" s="96" cm="1">
        <f t="array" ref="P4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41" s="58"/>
      <c r="R41" s="12" t="s">
        <v>227</v>
      </c>
      <c r="S41" s="12"/>
      <c r="T41" s="12"/>
      <c r="U41" s="12"/>
      <c r="V41" s="10" cm="1">
        <f t="array" ref="V4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41" s="10">
        <f>IF(TB_Psicologia2[[#This Row],[TIPIFICAÇÃO]]="ON.S",ROUNDUP(TB_Psicologia2[[#This Row],[CH TEÓRICA]]/Cursos!$E$3,0),0)</f>
        <v>0</v>
      </c>
      <c r="X41" s="59" cm="1">
        <f t="array" ref="X4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1" s="59" cm="1">
        <f t="array" ref="Y4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41" s="16" t="s">
        <v>234</v>
      </c>
      <c r="AA41" s="10"/>
      <c r="AB41" s="10"/>
      <c r="AC41" s="10"/>
      <c r="AD41" s="10"/>
      <c r="AE41" s="10"/>
    </row>
    <row r="42" spans="2:31" s="61" customFormat="1" ht="14.4" x14ac:dyDescent="0.3">
      <c r="B42" s="10" t="str">
        <f>$J$2</f>
        <v>PSICOLOGIA</v>
      </c>
      <c r="C42" s="59" t="s">
        <v>272</v>
      </c>
      <c r="D42" s="59">
        <v>7</v>
      </c>
      <c r="E42" s="106" t="s">
        <v>279</v>
      </c>
      <c r="F42" s="106" t="s">
        <v>280</v>
      </c>
      <c r="G42" s="14">
        <f>SUM(TB_Psicologia2[[#This Row],[CH TEÓRICA]:[CH ONLINE]])</f>
        <v>33</v>
      </c>
      <c r="H42" s="103" t="s">
        <v>70</v>
      </c>
      <c r="I42" s="103">
        <v>0</v>
      </c>
      <c r="J42" s="103">
        <v>0</v>
      </c>
      <c r="K42" s="103">
        <v>0</v>
      </c>
      <c r="L42" s="103">
        <v>0</v>
      </c>
      <c r="M42" s="103">
        <v>33</v>
      </c>
      <c r="N42" s="103" t="s">
        <v>4</v>
      </c>
      <c r="O42" s="59">
        <f>ROUNDUP(TB_Psicologia2[[#This Row],[CH TOTAL]]/16.5,0)</f>
        <v>2</v>
      </c>
      <c r="P42" s="96" cm="1">
        <f t="array" ref="P4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42" s="58"/>
      <c r="R42" s="12" t="s">
        <v>227</v>
      </c>
      <c r="S42" s="12"/>
      <c r="T42" s="12"/>
      <c r="U42" s="12"/>
      <c r="V42" s="10" cm="1">
        <f t="array" ref="V4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42" s="10">
        <f>IF(TB_Psicologia2[[#This Row],[TIPIFICAÇÃO]]="ON.S",ROUNDUP(TB_Psicologia2[[#This Row],[CH TEÓRICA]]/Cursos!$E$3,0),0)</f>
        <v>0</v>
      </c>
      <c r="X42" s="59" cm="1">
        <f t="array" ref="X4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42" s="59" cm="1">
        <f t="array" ref="Y4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2" s="16" t="s">
        <v>234</v>
      </c>
      <c r="AA42" s="10"/>
      <c r="AB42" s="10"/>
      <c r="AC42" s="10"/>
      <c r="AD42" s="10"/>
      <c r="AE42" s="10"/>
    </row>
    <row r="43" spans="2:31" s="61" customFormat="1" ht="14.4" x14ac:dyDescent="0.3">
      <c r="B43" s="10" t="str">
        <f>$J$2</f>
        <v>PSICOLOGIA</v>
      </c>
      <c r="C43" s="59" t="s">
        <v>281</v>
      </c>
      <c r="D43" s="59">
        <v>1</v>
      </c>
      <c r="E43" s="108" t="s">
        <v>149</v>
      </c>
      <c r="F43" s="91" t="s">
        <v>282</v>
      </c>
      <c r="G43" s="14">
        <f>SUM(TB_Psicologia2[[#This Row],[CH TEÓRICA]:[CH ONLINE]])</f>
        <v>99</v>
      </c>
      <c r="H43" s="93" t="s">
        <v>107</v>
      </c>
      <c r="I43" s="93">
        <v>0</v>
      </c>
      <c r="J43" s="93">
        <v>0</v>
      </c>
      <c r="K43" s="103">
        <v>99</v>
      </c>
      <c r="L43" s="103">
        <v>0</v>
      </c>
      <c r="M43" s="93">
        <v>0</v>
      </c>
      <c r="N43" s="93" t="s">
        <v>14</v>
      </c>
      <c r="O43" s="59">
        <f>ROUNDUP(TB_Psicologia2[[#This Row],[CH TOTAL]]/16.5,0)</f>
        <v>6</v>
      </c>
      <c r="P43" s="96" cm="1">
        <f t="array" ref="P4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43" s="58"/>
      <c r="R43" s="12" t="s">
        <v>227</v>
      </c>
      <c r="S43" s="12"/>
      <c r="T43" s="12"/>
      <c r="U43" s="12"/>
      <c r="V43" s="10" cm="1">
        <f t="array" ref="V4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43" s="10">
        <f>IF(TB_Psicologia2[[#This Row],[TIPIFICAÇÃO]]="ON.S",ROUNDUP(TB_Psicologia2[[#This Row],[CH TEÓRICA]]/Cursos!$E$3,0),0)</f>
        <v>0</v>
      </c>
      <c r="X43" s="59" cm="1">
        <f t="array" ref="X4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3" s="59" cm="1">
        <f t="array" ref="Y4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3" s="16" t="s">
        <v>234</v>
      </c>
      <c r="AA43" s="10"/>
      <c r="AB43" s="10"/>
      <c r="AC43" s="10"/>
      <c r="AD43" s="10"/>
      <c r="AE43" s="10"/>
    </row>
    <row r="44" spans="2:31" s="61" customFormat="1" ht="14.4" x14ac:dyDescent="0.3">
      <c r="B44" s="10" t="str">
        <f t="shared" si="0"/>
        <v>PSICOLOGIA</v>
      </c>
      <c r="C44" s="59" t="s">
        <v>281</v>
      </c>
      <c r="D44" s="59">
        <v>2</v>
      </c>
      <c r="E44" s="91" t="s">
        <v>179</v>
      </c>
      <c r="F44" s="91" t="s">
        <v>283</v>
      </c>
      <c r="G44" s="14">
        <f>SUM(TB_Psicologia2[[#This Row],[CH TEÓRICA]:[CH ONLINE]])</f>
        <v>80</v>
      </c>
      <c r="H44" s="93" t="s">
        <v>122</v>
      </c>
      <c r="I44" s="93">
        <v>0</v>
      </c>
      <c r="J44" s="93">
        <v>0</v>
      </c>
      <c r="K44" s="103">
        <v>0</v>
      </c>
      <c r="L44" s="103">
        <v>80</v>
      </c>
      <c r="M44" s="93">
        <v>0</v>
      </c>
      <c r="N44" s="93" t="s">
        <v>12</v>
      </c>
      <c r="O44" s="59">
        <f>ROUNDUP(TB_Psicologia2[[#This Row],[CH TOTAL]]/16.5,0)</f>
        <v>5</v>
      </c>
      <c r="P44" s="96" cm="1">
        <f t="array" ref="P4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44" s="58"/>
      <c r="R44" s="12" t="s">
        <v>227</v>
      </c>
      <c r="S44" s="12"/>
      <c r="T44" s="12"/>
      <c r="U44" s="12"/>
      <c r="V44" s="10" cm="1">
        <f t="array" ref="V4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44" s="10">
        <f>IF(TB_Psicologia2[[#This Row],[TIPIFICAÇÃO]]="ON.S",ROUNDUP(TB_Psicologia2[[#This Row],[CH TEÓRICA]]/Cursos!$E$3,0),0)</f>
        <v>0</v>
      </c>
      <c r="X44" s="59" cm="1">
        <f t="array" ref="X4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4" s="59" cm="1">
        <f t="array" ref="Y4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44" s="16" t="s">
        <v>234</v>
      </c>
      <c r="AA44" s="10"/>
      <c r="AB44" s="10"/>
      <c r="AC44" s="10"/>
      <c r="AD44" s="10"/>
      <c r="AE44" s="10"/>
    </row>
    <row r="45" spans="2:31" s="61" customFormat="1" ht="14.4" x14ac:dyDescent="0.3">
      <c r="B45" s="10" t="str">
        <f t="shared" si="0"/>
        <v>PSICOLOGIA</v>
      </c>
      <c r="C45" s="59" t="s">
        <v>281</v>
      </c>
      <c r="D45" s="59">
        <v>3</v>
      </c>
      <c r="E45" s="91" t="s">
        <v>185</v>
      </c>
      <c r="F45" s="91" t="s">
        <v>284</v>
      </c>
      <c r="G45" s="14">
        <f>SUM(TB_Psicologia2[[#This Row],[CH TEÓRICA]:[CH ONLINE]])</f>
        <v>66</v>
      </c>
      <c r="H45" s="93" t="s">
        <v>77</v>
      </c>
      <c r="I45" s="93">
        <v>33</v>
      </c>
      <c r="J45" s="93">
        <v>16</v>
      </c>
      <c r="K45" s="103">
        <v>0</v>
      </c>
      <c r="L45" s="103">
        <v>0</v>
      </c>
      <c r="M45" s="93">
        <v>17</v>
      </c>
      <c r="N45" s="93" t="s">
        <v>10</v>
      </c>
      <c r="O45" s="59">
        <f>ROUNDUP(TB_Psicologia2[[#This Row],[CH TOTAL]]/16.5,0)</f>
        <v>4</v>
      </c>
      <c r="P45" s="96" cm="1">
        <f t="array" ref="P4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45" s="58"/>
      <c r="R45" s="12" t="s">
        <v>227</v>
      </c>
      <c r="S45" s="12"/>
      <c r="T45" s="12"/>
      <c r="U45" s="12"/>
      <c r="V45" s="10" cm="1">
        <f t="array" ref="V4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45" s="10">
        <f>IF(TB_Psicologia2[[#This Row],[TIPIFICAÇÃO]]="ON.S",ROUNDUP(TB_Psicologia2[[#This Row],[CH TEÓRICA]]/Cursos!$E$3,0),0)</f>
        <v>0</v>
      </c>
      <c r="X45" s="59" cm="1">
        <f t="array" ref="X4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5" s="59" cm="1">
        <f t="array" ref="Y4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45" s="16" t="s">
        <v>234</v>
      </c>
      <c r="AA45" s="10"/>
      <c r="AB45" s="10"/>
      <c r="AC45" s="10"/>
      <c r="AD45" s="10"/>
      <c r="AE45" s="10"/>
    </row>
    <row r="46" spans="2:31" s="61" customFormat="1" ht="14.4" x14ac:dyDescent="0.3">
      <c r="B46" s="10" t="str">
        <f t="shared" si="0"/>
        <v>PSICOLOGIA</v>
      </c>
      <c r="C46" s="59" t="s">
        <v>281</v>
      </c>
      <c r="D46" s="59">
        <v>4</v>
      </c>
      <c r="E46" s="91" t="s">
        <v>285</v>
      </c>
      <c r="F46" s="91" t="s">
        <v>286</v>
      </c>
      <c r="G46" s="14">
        <f>SUM(TB_Psicologia2[[#This Row],[CH TEÓRICA]:[CH ONLINE]])</f>
        <v>49</v>
      </c>
      <c r="H46" s="93" t="s">
        <v>77</v>
      </c>
      <c r="I46" s="93">
        <v>33</v>
      </c>
      <c r="J46" s="93">
        <v>0</v>
      </c>
      <c r="K46" s="103">
        <v>0</v>
      </c>
      <c r="L46" s="103">
        <v>0</v>
      </c>
      <c r="M46" s="93">
        <v>16</v>
      </c>
      <c r="N46" s="93" t="s">
        <v>10</v>
      </c>
      <c r="O46" s="59">
        <f>ROUNDUP(TB_Psicologia2[[#This Row],[CH TOTAL]]/16.5,0)</f>
        <v>3</v>
      </c>
      <c r="P46" s="96" cm="1">
        <f t="array" ref="P4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46" s="58"/>
      <c r="R46" s="12" t="s">
        <v>227</v>
      </c>
      <c r="S46" s="12"/>
      <c r="T46" s="12"/>
      <c r="U46" s="12"/>
      <c r="V46" s="10" cm="1">
        <f t="array" ref="V4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46" s="10">
        <f>IF(TB_Psicologia2[[#This Row],[TIPIFICAÇÃO]]="ON.S",ROUNDUP(TB_Psicologia2[[#This Row],[CH TEÓRICA]]/Cursos!$E$3,0),0)</f>
        <v>0</v>
      </c>
      <c r="X46" s="59" cm="1">
        <f t="array" ref="X4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6" s="59" cm="1">
        <f t="array" ref="Y4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46" s="16" t="s">
        <v>234</v>
      </c>
      <c r="AA46" s="10"/>
      <c r="AB46" s="10"/>
      <c r="AC46" s="10"/>
      <c r="AD46" s="10"/>
      <c r="AE46" s="10"/>
    </row>
    <row r="47" spans="2:31" s="61" customFormat="1" ht="14.4" x14ac:dyDescent="0.3">
      <c r="B47" s="10" t="str">
        <f t="shared" si="0"/>
        <v>PSICOLOGIA</v>
      </c>
      <c r="C47" s="59" t="s">
        <v>281</v>
      </c>
      <c r="D47" s="59">
        <v>5</v>
      </c>
      <c r="E47" s="110" t="s">
        <v>287</v>
      </c>
      <c r="F47" s="91" t="s">
        <v>288</v>
      </c>
      <c r="G47" s="14">
        <f>SUM(TB_Psicologia2[[#This Row],[CH TEÓRICA]:[CH ONLINE]])</f>
        <v>66</v>
      </c>
      <c r="H47" s="93" t="s">
        <v>77</v>
      </c>
      <c r="I47" s="93">
        <v>49</v>
      </c>
      <c r="J47" s="93">
        <v>0</v>
      </c>
      <c r="K47" s="103">
        <v>0</v>
      </c>
      <c r="L47" s="103">
        <v>0</v>
      </c>
      <c r="M47" s="93">
        <v>17</v>
      </c>
      <c r="N47" s="93" t="s">
        <v>10</v>
      </c>
      <c r="O47" s="59">
        <f>ROUNDUP(TB_Psicologia2[[#This Row],[CH TOTAL]]/16.5,0)</f>
        <v>4</v>
      </c>
      <c r="P47" s="96" cm="1">
        <f t="array" ref="P4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47" s="58"/>
      <c r="R47" s="12" t="s">
        <v>227</v>
      </c>
      <c r="S47" s="12"/>
      <c r="T47" s="12"/>
      <c r="U47" s="12"/>
      <c r="V47" s="10" cm="1">
        <f t="array" ref="V4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47" s="10">
        <f>IF(TB_Psicologia2[[#This Row],[TIPIFICAÇÃO]]="ON.S",ROUNDUP(TB_Psicologia2[[#This Row],[CH TEÓRICA]]/Cursos!$E$3,0),0)</f>
        <v>0</v>
      </c>
      <c r="X47" s="59" cm="1">
        <f t="array" ref="X4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7" s="59" cm="1">
        <f t="array" ref="Y4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47" s="16" t="s">
        <v>234</v>
      </c>
      <c r="AA47" s="10"/>
      <c r="AB47" s="10"/>
      <c r="AC47" s="10"/>
      <c r="AD47" s="10"/>
      <c r="AE47" s="10"/>
    </row>
    <row r="48" spans="2:31" s="61" customFormat="1" ht="14.4" x14ac:dyDescent="0.3">
      <c r="B48" s="10" t="str">
        <f>$J$2</f>
        <v>PSICOLOGIA</v>
      </c>
      <c r="C48" s="59" t="s">
        <v>281</v>
      </c>
      <c r="D48" s="59">
        <v>6</v>
      </c>
      <c r="E48" s="106" t="s">
        <v>186</v>
      </c>
      <c r="F48" s="91" t="s">
        <v>289</v>
      </c>
      <c r="G48" s="14">
        <f>SUM(TB_Psicologia2[[#This Row],[CH TEÓRICA]:[CH ONLINE]])</f>
        <v>66</v>
      </c>
      <c r="H48" s="93" t="s">
        <v>77</v>
      </c>
      <c r="I48" s="93">
        <v>17</v>
      </c>
      <c r="J48" s="93">
        <v>16</v>
      </c>
      <c r="K48" s="103">
        <v>0</v>
      </c>
      <c r="L48" s="103">
        <v>0</v>
      </c>
      <c r="M48" s="93">
        <v>33</v>
      </c>
      <c r="N48" s="93" t="s">
        <v>10</v>
      </c>
      <c r="O48" s="59">
        <f>ROUNDUP(TB_Psicologia2[[#This Row],[CH TOTAL]]/16.5,0)</f>
        <v>4</v>
      </c>
      <c r="P48" s="96" cm="1">
        <f t="array" ref="P4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48" s="58"/>
      <c r="R48" s="12" t="s">
        <v>227</v>
      </c>
      <c r="S48" s="12"/>
      <c r="T48" s="12"/>
      <c r="U48" s="12"/>
      <c r="V48" s="10" cm="1">
        <f t="array" ref="V4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48" s="10">
        <f>IF(TB_Psicologia2[[#This Row],[TIPIFICAÇÃO]]="ON.S",ROUNDUP(TB_Psicologia2[[#This Row],[CH TEÓRICA]]/Cursos!$E$3,0),0)</f>
        <v>0</v>
      </c>
      <c r="X48" s="59" cm="1">
        <f t="array" ref="X4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8" s="59" cm="1">
        <f t="array" ref="Y4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48" s="16" t="s">
        <v>234</v>
      </c>
      <c r="AA48" s="10"/>
      <c r="AB48" s="10"/>
      <c r="AC48" s="10"/>
      <c r="AD48" s="10"/>
      <c r="AE48" s="10"/>
    </row>
    <row r="49" spans="2:31" s="61" customFormat="1" ht="14.25" customHeight="1" x14ac:dyDescent="0.3">
      <c r="B49" s="10" t="str">
        <f>$J$2</f>
        <v>PSICOLOGIA</v>
      </c>
      <c r="C49" s="59" t="s">
        <v>281</v>
      </c>
      <c r="D49" s="59">
        <v>7</v>
      </c>
      <c r="E49" s="111" t="s">
        <v>290</v>
      </c>
      <c r="F49" s="91" t="s">
        <v>291</v>
      </c>
      <c r="G49" s="14">
        <f>SUM(TB_Psicologia2[[#This Row],[CH TEÓRICA]:[CH ONLINE]])</f>
        <v>66</v>
      </c>
      <c r="H49" s="103" t="s">
        <v>70</v>
      </c>
      <c r="I49" s="93">
        <v>0</v>
      </c>
      <c r="J49" s="93">
        <v>0</v>
      </c>
      <c r="K49" s="103">
        <v>0</v>
      </c>
      <c r="L49" s="103">
        <v>0</v>
      </c>
      <c r="M49" s="93">
        <v>66</v>
      </c>
      <c r="N49" s="93" t="s">
        <v>4</v>
      </c>
      <c r="O49" s="59">
        <f>ROUNDUP(TB_Psicologia2[[#This Row],[CH TOTAL]]/16.5,0)</f>
        <v>4</v>
      </c>
      <c r="P49" s="96" cm="1">
        <f t="array" ref="P4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49" s="58"/>
      <c r="R49" s="12" t="s">
        <v>227</v>
      </c>
      <c r="S49" s="12"/>
      <c r="T49" s="12"/>
      <c r="U49" s="12"/>
      <c r="V49" s="10" cm="1">
        <f t="array" ref="V4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49" s="10">
        <f>IF(TB_Psicologia2[[#This Row],[TIPIFICAÇÃO]]="ON.S",ROUNDUP(TB_Psicologia2[[#This Row],[CH TEÓRICA]]/Cursos!$E$3,0),0)</f>
        <v>0</v>
      </c>
      <c r="X49" s="59" cm="1">
        <f t="array" ref="X4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49" s="59" cm="1">
        <f t="array" ref="Y4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9" s="16" t="s">
        <v>234</v>
      </c>
      <c r="AA49" s="10"/>
      <c r="AB49" s="10"/>
      <c r="AC49" s="10"/>
      <c r="AD49" s="10"/>
      <c r="AE49" s="10"/>
    </row>
    <row r="50" spans="2:31" s="61" customFormat="1" ht="14.4" x14ac:dyDescent="0.3">
      <c r="B50" s="10" t="str">
        <f t="shared" si="0"/>
        <v>PSICOLOGIA</v>
      </c>
      <c r="C50" s="59" t="s">
        <v>292</v>
      </c>
      <c r="D50" s="59">
        <v>1</v>
      </c>
      <c r="E50" s="91" t="s">
        <v>184</v>
      </c>
      <c r="F50" s="91" t="s">
        <v>293</v>
      </c>
      <c r="G50" s="14">
        <f>SUM(TB_Psicologia2[[#This Row],[CH TEÓRICA]:[CH ONLINE]])</f>
        <v>66</v>
      </c>
      <c r="H50" s="93" t="s">
        <v>77</v>
      </c>
      <c r="I50" s="93">
        <v>33</v>
      </c>
      <c r="J50" s="93">
        <v>0</v>
      </c>
      <c r="K50" s="103">
        <v>0</v>
      </c>
      <c r="L50" s="103">
        <v>0</v>
      </c>
      <c r="M50" s="93">
        <v>33</v>
      </c>
      <c r="N50" s="93" t="s">
        <v>10</v>
      </c>
      <c r="O50" s="59">
        <f>ROUNDUP(TB_Psicologia2[[#This Row],[CH TOTAL]]/16.5,0)</f>
        <v>4</v>
      </c>
      <c r="P50" s="96" cm="1">
        <f t="array" ref="P5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50" s="58"/>
      <c r="R50" s="12" t="s">
        <v>227</v>
      </c>
      <c r="S50" s="12"/>
      <c r="T50" s="12"/>
      <c r="U50" s="12"/>
      <c r="V50" s="10" cm="1">
        <f t="array" ref="V5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50" s="10">
        <f>IF(TB_Psicologia2[[#This Row],[TIPIFICAÇÃO]]="ON.S",ROUNDUP(TB_Psicologia2[[#This Row],[CH TEÓRICA]]/Cursos!$E$3,0),0)</f>
        <v>0</v>
      </c>
      <c r="X50" s="59" cm="1">
        <f t="array" ref="X5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0" s="59" cm="1">
        <f t="array" ref="Y5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50" s="16" t="s">
        <v>234</v>
      </c>
      <c r="AA50" s="10"/>
      <c r="AB50" s="10"/>
      <c r="AC50" s="10"/>
      <c r="AD50" s="10"/>
      <c r="AE50" s="10"/>
    </row>
    <row r="51" spans="2:31" s="61" customFormat="1" ht="14.4" x14ac:dyDescent="0.3">
      <c r="B51" s="10" t="str">
        <f t="shared" si="0"/>
        <v>PSICOLOGIA</v>
      </c>
      <c r="C51" s="59" t="s">
        <v>292</v>
      </c>
      <c r="D51" s="59">
        <v>2</v>
      </c>
      <c r="E51" s="108" t="s">
        <v>161</v>
      </c>
      <c r="F51" s="91" t="s">
        <v>294</v>
      </c>
      <c r="G51" s="14">
        <f>SUM(TB_Psicologia2[[#This Row],[CH TEÓRICA]:[CH ONLINE]])</f>
        <v>99</v>
      </c>
      <c r="H51" s="93" t="s">
        <v>107</v>
      </c>
      <c r="I51" s="93">
        <v>0</v>
      </c>
      <c r="J51" s="93">
        <v>0</v>
      </c>
      <c r="K51" s="103">
        <v>99</v>
      </c>
      <c r="L51" s="103">
        <v>0</v>
      </c>
      <c r="M51" s="93">
        <v>0</v>
      </c>
      <c r="N51" s="93" t="s">
        <v>14</v>
      </c>
      <c r="O51" s="59">
        <f>ROUNDUP(TB_Psicologia2[[#This Row],[CH TOTAL]]/16.5,0)</f>
        <v>6</v>
      </c>
      <c r="P51" s="96" cm="1">
        <f t="array" ref="P5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51" s="58"/>
      <c r="R51" s="12" t="s">
        <v>227</v>
      </c>
      <c r="S51" s="12"/>
      <c r="T51" s="12"/>
      <c r="U51" s="12"/>
      <c r="V51" s="10" cm="1">
        <f t="array" ref="V5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51" s="10">
        <f>IF(TB_Psicologia2[[#This Row],[TIPIFICAÇÃO]]="ON.S",ROUNDUP(TB_Psicologia2[[#This Row],[CH TEÓRICA]]/Cursos!$E$3,0),0)</f>
        <v>0</v>
      </c>
      <c r="X51" s="59" cm="1">
        <f t="array" ref="X5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1" s="59" cm="1">
        <f t="array" ref="Y5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1" s="16" t="s">
        <v>234</v>
      </c>
      <c r="AA51" s="10"/>
      <c r="AB51" s="10"/>
      <c r="AC51" s="10"/>
      <c r="AD51" s="10"/>
      <c r="AE51" s="10"/>
    </row>
    <row r="52" spans="2:31" s="61" customFormat="1" ht="14.4" x14ac:dyDescent="0.3">
      <c r="B52" s="10" t="str">
        <f t="shared" si="0"/>
        <v>PSICOLOGIA</v>
      </c>
      <c r="C52" s="59" t="s">
        <v>292</v>
      </c>
      <c r="D52" s="59">
        <v>3</v>
      </c>
      <c r="E52" s="91" t="s">
        <v>194</v>
      </c>
      <c r="F52" s="91" t="s">
        <v>295</v>
      </c>
      <c r="G52" s="14">
        <f>SUM(TB_Psicologia2[[#This Row],[CH TEÓRICA]:[CH ONLINE]])</f>
        <v>66</v>
      </c>
      <c r="H52" s="93" t="s">
        <v>77</v>
      </c>
      <c r="I52" s="93">
        <v>33</v>
      </c>
      <c r="J52" s="93">
        <v>0</v>
      </c>
      <c r="K52" s="103">
        <v>0</v>
      </c>
      <c r="L52" s="103">
        <v>0</v>
      </c>
      <c r="M52" s="93">
        <v>33</v>
      </c>
      <c r="N52" s="93" t="s">
        <v>10</v>
      </c>
      <c r="O52" s="59">
        <f>ROUNDUP(TB_Psicologia2[[#This Row],[CH TOTAL]]/16.5,0)</f>
        <v>4</v>
      </c>
      <c r="P52" s="96" cm="1">
        <f t="array" ref="P5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52" s="58"/>
      <c r="R52" s="12" t="s">
        <v>227</v>
      </c>
      <c r="S52" s="12"/>
      <c r="T52" s="12"/>
      <c r="U52" s="12"/>
      <c r="V52" s="10" cm="1">
        <f t="array" ref="V5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52" s="10">
        <f>IF(TB_Psicologia2[[#This Row],[TIPIFICAÇÃO]]="ON.S",ROUNDUP(TB_Psicologia2[[#This Row],[CH TEÓRICA]]/Cursos!$E$3,0),0)</f>
        <v>0</v>
      </c>
      <c r="X52" s="59" cm="1">
        <f t="array" ref="X5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2" s="59" cm="1">
        <f t="array" ref="Y5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52" s="16" t="s">
        <v>234</v>
      </c>
      <c r="AA52" s="10"/>
      <c r="AB52" s="10"/>
      <c r="AC52" s="10"/>
      <c r="AD52" s="10"/>
      <c r="AE52" s="10"/>
    </row>
    <row r="53" spans="2:31" s="61" customFormat="1" ht="14.4" x14ac:dyDescent="0.3">
      <c r="B53" s="10" t="str">
        <f t="shared" ref="B53:B57" si="3">$J$2</f>
        <v>PSICOLOGIA</v>
      </c>
      <c r="C53" s="59" t="s">
        <v>292</v>
      </c>
      <c r="D53" s="59">
        <v>4</v>
      </c>
      <c r="E53" s="91" t="s">
        <v>296</v>
      </c>
      <c r="F53" s="91" t="s">
        <v>297</v>
      </c>
      <c r="G53" s="14">
        <f>SUM(TB_Psicologia2[[#This Row],[CH TEÓRICA]:[CH ONLINE]])</f>
        <v>66</v>
      </c>
      <c r="H53" s="93" t="s">
        <v>77</v>
      </c>
      <c r="I53" s="93">
        <v>33</v>
      </c>
      <c r="J53" s="93">
        <v>0</v>
      </c>
      <c r="K53" s="103">
        <v>0</v>
      </c>
      <c r="L53" s="103">
        <v>0</v>
      </c>
      <c r="M53" s="93">
        <v>33</v>
      </c>
      <c r="N53" s="93" t="s">
        <v>10</v>
      </c>
      <c r="O53" s="59">
        <f>ROUNDUP(TB_Psicologia2[[#This Row],[CH TOTAL]]/16.5,0)</f>
        <v>4</v>
      </c>
      <c r="P53" s="96" cm="1">
        <f t="array" ref="P5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53" s="58"/>
      <c r="R53" s="12" t="s">
        <v>227</v>
      </c>
      <c r="S53" s="12"/>
      <c r="T53" s="12"/>
      <c r="U53" s="12"/>
      <c r="V53" s="10" cm="1">
        <f t="array" ref="V5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53" s="10">
        <f>IF(TB_Psicologia2[[#This Row],[TIPIFICAÇÃO]]="ON.S",ROUNDUP(TB_Psicologia2[[#This Row],[CH TEÓRICA]]/Cursos!$E$3,0),0)</f>
        <v>0</v>
      </c>
      <c r="X53" s="59" cm="1">
        <f t="array" ref="X5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3" s="59" cm="1">
        <f t="array" ref="Y5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53" s="16" t="s">
        <v>234</v>
      </c>
      <c r="AA53" s="10"/>
      <c r="AB53" s="10"/>
      <c r="AC53" s="10"/>
      <c r="AD53" s="10"/>
      <c r="AE53" s="10"/>
    </row>
    <row r="54" spans="2:31" s="61" customFormat="1" ht="14.4" x14ac:dyDescent="0.3">
      <c r="B54" s="10" t="str">
        <f t="shared" si="3"/>
        <v>PSICOLOGIA</v>
      </c>
      <c r="C54" s="59" t="s">
        <v>292</v>
      </c>
      <c r="D54" s="59">
        <v>5</v>
      </c>
      <c r="E54" s="91" t="s">
        <v>199</v>
      </c>
      <c r="F54" s="91" t="s">
        <v>298</v>
      </c>
      <c r="G54" s="14">
        <f>SUM(TB_Psicologia2[[#This Row],[CH TEÓRICA]:[CH ONLINE]])</f>
        <v>49</v>
      </c>
      <c r="H54" s="93" t="s">
        <v>77</v>
      </c>
      <c r="I54" s="93">
        <v>16</v>
      </c>
      <c r="J54" s="93">
        <v>0</v>
      </c>
      <c r="K54" s="103">
        <v>0</v>
      </c>
      <c r="L54" s="103">
        <v>0</v>
      </c>
      <c r="M54" s="93">
        <v>33</v>
      </c>
      <c r="N54" s="93" t="s">
        <v>10</v>
      </c>
      <c r="O54" s="59">
        <f>ROUNDUP(TB_Psicologia2[[#This Row],[CH TOTAL]]/16.5,0)</f>
        <v>3</v>
      </c>
      <c r="P54" s="96" cm="1">
        <f t="array" ref="P5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0.24242424242424243</v>
      </c>
      <c r="Q54" s="58"/>
      <c r="R54" s="12" t="s">
        <v>227</v>
      </c>
      <c r="S54" s="12"/>
      <c r="T54" s="12"/>
      <c r="U54" s="12"/>
      <c r="V54" s="10" cm="1">
        <f t="array" ref="V5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1</v>
      </c>
      <c r="W54" s="10">
        <f>IF(TB_Psicologia2[[#This Row],[TIPIFICAÇÃO]]="ON.S",ROUNDUP(TB_Psicologia2[[#This Row],[CH TEÓRICA]]/Cursos!$E$3,0),0)</f>
        <v>0</v>
      </c>
      <c r="X54" s="59" cm="1">
        <f t="array" ref="X5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4" s="59" cm="1">
        <f t="array" ref="Y5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54" s="16" t="s">
        <v>234</v>
      </c>
      <c r="AA54" s="10"/>
      <c r="AB54" s="10"/>
      <c r="AC54" s="10"/>
      <c r="AD54" s="10"/>
      <c r="AE54" s="10"/>
    </row>
    <row r="55" spans="2:31" s="61" customFormat="1" ht="14.4" x14ac:dyDescent="0.3">
      <c r="B55" s="10" t="str">
        <f t="shared" si="3"/>
        <v>PSICOLOGIA</v>
      </c>
      <c r="C55" s="59" t="s">
        <v>292</v>
      </c>
      <c r="D55" s="59">
        <v>6</v>
      </c>
      <c r="E55" s="91" t="s">
        <v>204</v>
      </c>
      <c r="F55" s="91" t="s">
        <v>299</v>
      </c>
      <c r="G55" s="14">
        <f>SUM(TB_Psicologia2[[#This Row],[CH TEÓRICA]:[CH ONLINE]])</f>
        <v>66</v>
      </c>
      <c r="H55" s="93" t="s">
        <v>77</v>
      </c>
      <c r="I55" s="92">
        <v>33</v>
      </c>
      <c r="J55" s="92">
        <v>0</v>
      </c>
      <c r="K55" s="107">
        <v>0</v>
      </c>
      <c r="L55" s="107">
        <v>0</v>
      </c>
      <c r="M55" s="92">
        <v>33</v>
      </c>
      <c r="N55" s="93" t="s">
        <v>10</v>
      </c>
      <c r="O55" s="59">
        <f>ROUNDUP(TB_Psicologia2[[#This Row],[CH TOTAL]]/16.5,0)</f>
        <v>4</v>
      </c>
      <c r="P55" s="96" cm="1">
        <f t="array" ref="P5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55" s="58"/>
      <c r="R55" s="12" t="s">
        <v>227</v>
      </c>
      <c r="S55" s="12"/>
      <c r="T55" s="12"/>
      <c r="U55" s="12"/>
      <c r="V55" s="10" cm="1">
        <f t="array" ref="V5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55" s="10">
        <f>IF(TB_Psicologia2[[#This Row],[TIPIFICAÇÃO]]="ON.S",ROUNDUP(TB_Psicologia2[[#This Row],[CH TEÓRICA]]/Cursos!$E$3,0),0)</f>
        <v>0</v>
      </c>
      <c r="X55" s="59" cm="1">
        <f t="array" ref="X5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5" s="59" cm="1">
        <f t="array" ref="Y5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55" s="16" t="s">
        <v>234</v>
      </c>
      <c r="AA55" s="10"/>
      <c r="AB55" s="10"/>
      <c r="AC55" s="10"/>
      <c r="AD55" s="10"/>
      <c r="AE55" s="10"/>
    </row>
    <row r="56" spans="2:31" s="61" customFormat="1" ht="14.4" x14ac:dyDescent="0.3">
      <c r="B56" s="10" t="str">
        <f t="shared" si="3"/>
        <v>PSICOLOGIA</v>
      </c>
      <c r="C56" s="59" t="s">
        <v>292</v>
      </c>
      <c r="D56" s="59">
        <v>7</v>
      </c>
      <c r="E56" s="91" t="s">
        <v>206</v>
      </c>
      <c r="F56" s="91" t="s">
        <v>300</v>
      </c>
      <c r="G56" s="14">
        <f>SUM(TB_Psicologia2[[#This Row],[CH TEÓRICA]:[CH ONLINE]])</f>
        <v>66</v>
      </c>
      <c r="H56" s="93" t="s">
        <v>77</v>
      </c>
      <c r="I56" s="93">
        <v>33</v>
      </c>
      <c r="J56" s="93">
        <v>0</v>
      </c>
      <c r="K56" s="103">
        <v>0</v>
      </c>
      <c r="L56" s="103">
        <v>0</v>
      </c>
      <c r="M56" s="93">
        <v>33</v>
      </c>
      <c r="N56" s="93" t="s">
        <v>10</v>
      </c>
      <c r="O56" s="59">
        <f>ROUNDUP(TB_Psicologia2[[#This Row],[CH TOTAL]]/16.5,0)</f>
        <v>4</v>
      </c>
      <c r="P56" s="96" cm="1">
        <f t="array" ref="P5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56" s="58"/>
      <c r="R56" s="12" t="s">
        <v>227</v>
      </c>
      <c r="S56" s="12"/>
      <c r="T56" s="12"/>
      <c r="U56" s="12"/>
      <c r="V56" s="10" cm="1">
        <f t="array" ref="V5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56" s="10">
        <f>IF(TB_Psicologia2[[#This Row],[TIPIFICAÇÃO]]="ON.S",ROUNDUP(TB_Psicologia2[[#This Row],[CH TEÓRICA]]/Cursos!$E$3,0),0)</f>
        <v>0</v>
      </c>
      <c r="X56" s="59" cm="1">
        <f t="array" ref="X5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6" s="59" cm="1">
        <f t="array" ref="Y5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56" s="16" t="s">
        <v>234</v>
      </c>
      <c r="AA56" s="10"/>
      <c r="AB56" s="10"/>
      <c r="AC56" s="10"/>
      <c r="AD56" s="10"/>
      <c r="AE56" s="10"/>
    </row>
    <row r="57" spans="2:31" s="61" customFormat="1" ht="14.4" x14ac:dyDescent="0.3">
      <c r="B57" s="10" t="str">
        <f t="shared" si="3"/>
        <v>PSICOLOGIA</v>
      </c>
      <c r="C57" s="59" t="s">
        <v>301</v>
      </c>
      <c r="D57" s="59">
        <v>1</v>
      </c>
      <c r="E57" s="90" t="s">
        <v>302</v>
      </c>
      <c r="F57" s="91" t="s">
        <v>303</v>
      </c>
      <c r="G57" s="14">
        <f>SUM(TB_Psicologia2[[#This Row],[CH TEÓRICA]:[CH ONLINE]])</f>
        <v>33</v>
      </c>
      <c r="H57" s="103" t="s">
        <v>70</v>
      </c>
      <c r="I57" s="103">
        <v>0</v>
      </c>
      <c r="J57" s="103">
        <v>0</v>
      </c>
      <c r="K57" s="103">
        <v>0</v>
      </c>
      <c r="L57" s="103">
        <v>0</v>
      </c>
      <c r="M57" s="103">
        <v>33</v>
      </c>
      <c r="N57" s="103" t="s">
        <v>4</v>
      </c>
      <c r="O57" s="59">
        <f>ROUNDUP(TB_Psicologia2[[#This Row],[CH TOTAL]]/16.5,0)</f>
        <v>2</v>
      </c>
      <c r="P57" s="96" cm="1">
        <f t="array" ref="P5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57" s="58"/>
      <c r="R57" s="12" t="s">
        <v>227</v>
      </c>
      <c r="S57" s="12"/>
      <c r="T57" s="12"/>
      <c r="U57" s="12"/>
      <c r="V57" s="10" cm="1">
        <f t="array" ref="V5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57" s="10">
        <f>IF(TB_Psicologia2[[#This Row],[TIPIFICAÇÃO]]="ON.S",ROUNDUP(TB_Psicologia2[[#This Row],[CH TEÓRICA]]/Cursos!$E$3,0),0)</f>
        <v>0</v>
      </c>
      <c r="X57" s="59" cm="1">
        <f t="array" ref="X5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57" s="59" cm="1">
        <f t="array" ref="Y5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7" s="16" t="s">
        <v>234</v>
      </c>
      <c r="AA57" s="10"/>
      <c r="AB57" s="10"/>
      <c r="AC57" s="10"/>
      <c r="AD57" s="10"/>
      <c r="AE57" s="10"/>
    </row>
    <row r="58" spans="2:31" s="61" customFormat="1" ht="14.4" x14ac:dyDescent="0.3">
      <c r="B58" s="10" t="str">
        <f t="shared" ref="B58:B72" si="4">$J$2</f>
        <v>PSICOLOGIA</v>
      </c>
      <c r="C58" s="59" t="s">
        <v>301</v>
      </c>
      <c r="D58" s="59">
        <v>2</v>
      </c>
      <c r="E58" s="91" t="s">
        <v>201</v>
      </c>
      <c r="F58" s="91" t="s">
        <v>304</v>
      </c>
      <c r="G58" s="14">
        <f>SUM(TB_Psicologia2[[#This Row],[CH TEÓRICA]:[CH ONLINE]])</f>
        <v>150</v>
      </c>
      <c r="H58" s="93" t="s">
        <v>107</v>
      </c>
      <c r="I58" s="93">
        <v>0</v>
      </c>
      <c r="J58" s="93">
        <v>0</v>
      </c>
      <c r="K58" s="103">
        <v>150</v>
      </c>
      <c r="L58" s="103">
        <v>0</v>
      </c>
      <c r="M58" s="93">
        <v>0</v>
      </c>
      <c r="N58" s="93" t="s">
        <v>14</v>
      </c>
      <c r="O58" s="59">
        <f>ROUNDUP(TB_Psicologia2[[#This Row],[CH TOTAL]]/16.5,0)</f>
        <v>10</v>
      </c>
      <c r="P58" s="96" cm="1">
        <f t="array" ref="P5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58" s="58"/>
      <c r="R58" s="12" t="s">
        <v>227</v>
      </c>
      <c r="S58" s="12"/>
      <c r="T58" s="12"/>
      <c r="U58" s="12"/>
      <c r="V58" s="10" cm="1">
        <f t="array" ref="V5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58" s="10">
        <f>IF(TB_Psicologia2[[#This Row],[TIPIFICAÇÃO]]="ON.S",ROUNDUP(TB_Psicologia2[[#This Row],[CH TEÓRICA]]/Cursos!$E$3,0),0)</f>
        <v>0</v>
      </c>
      <c r="X58" s="59" cm="1">
        <f t="array" ref="X5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8" s="59" cm="1">
        <f t="array" ref="Y5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8" s="16" t="s">
        <v>234</v>
      </c>
      <c r="AA58" s="10"/>
      <c r="AB58" s="10"/>
      <c r="AC58" s="10"/>
      <c r="AD58" s="10"/>
      <c r="AE58" s="10"/>
    </row>
    <row r="59" spans="2:31" s="61" customFormat="1" ht="14.4" x14ac:dyDescent="0.3">
      <c r="B59" s="10" t="str">
        <f>$J$2</f>
        <v>PSICOLOGIA</v>
      </c>
      <c r="C59" s="59" t="s">
        <v>301</v>
      </c>
      <c r="D59" s="59">
        <v>3</v>
      </c>
      <c r="E59" s="91" t="s">
        <v>96</v>
      </c>
      <c r="F59" s="91" t="s">
        <v>305</v>
      </c>
      <c r="G59" s="14">
        <f>SUM(TB_Psicologia2[[#This Row],[CH TEÓRICA]:[CH ONLINE]])</f>
        <v>66</v>
      </c>
      <c r="H59" s="93" t="s">
        <v>77</v>
      </c>
      <c r="I59" s="93">
        <v>33</v>
      </c>
      <c r="J59" s="93">
        <v>0</v>
      </c>
      <c r="K59" s="103">
        <v>0</v>
      </c>
      <c r="L59" s="103">
        <v>0</v>
      </c>
      <c r="M59" s="93">
        <v>33</v>
      </c>
      <c r="N59" s="93" t="s">
        <v>10</v>
      </c>
      <c r="O59" s="59">
        <f>ROUNDUP(TB_Psicologia2[[#This Row],[CH TOTAL]]/16.5,0)</f>
        <v>4</v>
      </c>
      <c r="P59" s="96" cm="1">
        <f t="array" ref="P5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59" s="58"/>
      <c r="R59" s="12" t="s">
        <v>227</v>
      </c>
      <c r="S59" s="12"/>
      <c r="T59" s="12"/>
      <c r="U59" s="12"/>
      <c r="V59" s="10" cm="1">
        <f t="array" ref="V5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59" s="10">
        <f>IF(TB_Psicologia2[[#This Row],[TIPIFICAÇÃO]]="ON.S",ROUNDUP(TB_Psicologia2[[#This Row],[CH TEÓRICA]]/Cursos!$E$3,0),0)</f>
        <v>0</v>
      </c>
      <c r="X59" s="59" cm="1">
        <f t="array" ref="X5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9" s="59" cm="1">
        <f t="array" ref="Y5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59" s="16" t="s">
        <v>234</v>
      </c>
      <c r="AA59" s="10"/>
      <c r="AB59" s="10"/>
      <c r="AC59" s="10"/>
      <c r="AD59" s="10"/>
      <c r="AE59" s="10"/>
    </row>
    <row r="60" spans="2:31" s="61" customFormat="1" ht="14.4" x14ac:dyDescent="0.3">
      <c r="B60" s="10" t="str">
        <f>$J$2</f>
        <v>PSICOLOGIA</v>
      </c>
      <c r="C60" s="59" t="s">
        <v>301</v>
      </c>
      <c r="D60" s="59">
        <v>4</v>
      </c>
      <c r="E60" s="90" t="s">
        <v>306</v>
      </c>
      <c r="F60" s="91" t="s">
        <v>307</v>
      </c>
      <c r="G60" s="14">
        <f>SUM(TB_Psicologia2[[#This Row],[CH TEÓRICA]:[CH ONLINE]])</f>
        <v>33</v>
      </c>
      <c r="H60" s="93" t="s">
        <v>77</v>
      </c>
      <c r="I60" s="92">
        <v>17</v>
      </c>
      <c r="J60" s="92">
        <v>0</v>
      </c>
      <c r="K60" s="107">
        <v>0</v>
      </c>
      <c r="L60" s="107">
        <v>0</v>
      </c>
      <c r="M60" s="92">
        <v>16</v>
      </c>
      <c r="N60" s="93" t="s">
        <v>10</v>
      </c>
      <c r="O60" s="59">
        <f>ROUNDUP(TB_Psicologia2[[#This Row],[CH TOTAL]]/16.5,0)</f>
        <v>2</v>
      </c>
      <c r="P60" s="96" cm="1">
        <f t="array" ref="P6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0.25757575757575757</v>
      </c>
      <c r="Q60" s="58"/>
      <c r="R60" s="12" t="s">
        <v>227</v>
      </c>
      <c r="S60" s="12"/>
      <c r="T60" s="12"/>
      <c r="U60" s="12"/>
      <c r="V60" s="10" cm="1">
        <f t="array" ref="V6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60" s="10">
        <f>IF(TB_Psicologia2[[#This Row],[TIPIFICAÇÃO]]="ON.S",ROUNDUP(TB_Psicologia2[[#This Row],[CH TEÓRICA]]/Cursos!$E$3,0),0)</f>
        <v>0</v>
      </c>
      <c r="X60" s="59" cm="1">
        <f t="array" ref="X6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60" s="59" cm="1">
        <f t="array" ref="Y6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60" s="16" t="s">
        <v>234</v>
      </c>
      <c r="AA60" s="10"/>
      <c r="AB60" s="10"/>
      <c r="AC60" s="10"/>
      <c r="AD60" s="10"/>
      <c r="AE60" s="10"/>
    </row>
    <row r="61" spans="2:31" s="61" customFormat="1" ht="14.4" x14ac:dyDescent="0.3">
      <c r="B61" s="10" t="str">
        <f>$J$2</f>
        <v>PSICOLOGIA</v>
      </c>
      <c r="C61" s="59" t="s">
        <v>301</v>
      </c>
      <c r="D61" s="59">
        <v>5</v>
      </c>
      <c r="E61" s="91" t="s">
        <v>308</v>
      </c>
      <c r="F61" s="91" t="s">
        <v>309</v>
      </c>
      <c r="G61" s="14">
        <f>SUM(TB_Psicologia2[[#This Row],[CH TEÓRICA]:[CH ONLINE]])</f>
        <v>49</v>
      </c>
      <c r="H61" s="93" t="s">
        <v>77</v>
      </c>
      <c r="I61" s="93">
        <v>49</v>
      </c>
      <c r="J61" s="93">
        <v>0</v>
      </c>
      <c r="K61" s="103">
        <v>0</v>
      </c>
      <c r="L61" s="103">
        <v>0</v>
      </c>
      <c r="M61" s="93">
        <v>0</v>
      </c>
      <c r="N61" s="93" t="s">
        <v>8</v>
      </c>
      <c r="O61" s="59">
        <f>ROUNDUP(TB_Psicologia2[[#This Row],[CH TOTAL]]/16.5,0)</f>
        <v>3</v>
      </c>
      <c r="P61" s="96" cm="1">
        <f t="array" ref="P6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61" s="58"/>
      <c r="R61" s="12" t="s">
        <v>227</v>
      </c>
      <c r="S61" s="12"/>
      <c r="T61" s="12"/>
      <c r="U61" s="12"/>
      <c r="V61" s="10" cm="1">
        <f t="array" ref="V6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61" s="10">
        <f>IF(TB_Psicologia2[[#This Row],[TIPIFICAÇÃO]]="ON.S",ROUNDUP(TB_Psicologia2[[#This Row],[CH TEÓRICA]]/Cursos!$E$3,0),0)</f>
        <v>0</v>
      </c>
      <c r="X61" s="59" cm="1">
        <f t="array" ref="X6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61" s="59" cm="1">
        <f t="array" ref="Y6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61" s="16" t="s">
        <v>234</v>
      </c>
      <c r="AA61" s="10"/>
      <c r="AB61" s="10"/>
      <c r="AC61" s="10"/>
      <c r="AD61" s="10"/>
      <c r="AE61" s="10"/>
    </row>
    <row r="62" spans="2:31" s="61" customFormat="1" ht="14.4" x14ac:dyDescent="0.3">
      <c r="B62" s="10" t="str">
        <f t="shared" si="4"/>
        <v>PSICOLOGIA</v>
      </c>
      <c r="C62" s="59" t="s">
        <v>310</v>
      </c>
      <c r="D62" s="59">
        <v>1</v>
      </c>
      <c r="E62" s="112" t="s">
        <v>311</v>
      </c>
      <c r="F62" s="91" t="s">
        <v>312</v>
      </c>
      <c r="G62" s="14">
        <f>SUM(TB_Psicologia2[[#This Row],[CH TEÓRICA]:[CH ONLINE]])</f>
        <v>33</v>
      </c>
      <c r="H62" s="93" t="s">
        <v>77</v>
      </c>
      <c r="I62" s="93">
        <v>33</v>
      </c>
      <c r="J62" s="93">
        <v>0</v>
      </c>
      <c r="K62" s="103">
        <v>0</v>
      </c>
      <c r="L62" s="103">
        <v>0</v>
      </c>
      <c r="M62" s="93">
        <v>0</v>
      </c>
      <c r="N62" s="93" t="s">
        <v>8</v>
      </c>
      <c r="O62" s="59">
        <f>ROUNDUP(TB_Psicologia2[[#This Row],[CH TOTAL]]/16.5,0)</f>
        <v>2</v>
      </c>
      <c r="P62" s="96" cm="1">
        <f t="array" ref="P6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62" s="58"/>
      <c r="R62" s="12" t="s">
        <v>227</v>
      </c>
      <c r="S62" s="12"/>
      <c r="T62" s="12"/>
      <c r="U62" s="12"/>
      <c r="V62" s="10" cm="1">
        <f t="array" ref="V6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62" s="10">
        <f>IF(TB_Psicologia2[[#This Row],[TIPIFICAÇÃO]]="ON.S",ROUNDUP(TB_Psicologia2[[#This Row],[CH TEÓRICA]]/Cursos!$E$3,0),0)</f>
        <v>0</v>
      </c>
      <c r="X62" s="59" cm="1">
        <f t="array" ref="X6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62" s="59" cm="1">
        <f t="array" ref="Y6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62" s="16" t="s">
        <v>234</v>
      </c>
      <c r="AA62" s="10"/>
      <c r="AB62" s="10"/>
      <c r="AC62" s="10"/>
      <c r="AD62" s="10"/>
      <c r="AE62" s="10"/>
    </row>
    <row r="63" spans="2:31" s="61" customFormat="1" ht="14.4" x14ac:dyDescent="0.3">
      <c r="B63" s="10" t="str">
        <f t="shared" si="4"/>
        <v>PSICOLOGIA</v>
      </c>
      <c r="C63" s="59" t="s">
        <v>310</v>
      </c>
      <c r="D63" s="59">
        <v>2</v>
      </c>
      <c r="E63" s="91" t="s">
        <v>313</v>
      </c>
      <c r="F63" s="91" t="s">
        <v>314</v>
      </c>
      <c r="G63" s="14">
        <f>SUM(TB_Psicologia2[[#This Row],[CH TEÓRICA]:[CH ONLINE]])</f>
        <v>33</v>
      </c>
      <c r="H63" s="93" t="s">
        <v>77</v>
      </c>
      <c r="I63" s="93">
        <v>33</v>
      </c>
      <c r="J63" s="93">
        <v>0</v>
      </c>
      <c r="K63" s="103">
        <v>0</v>
      </c>
      <c r="L63" s="103">
        <v>0</v>
      </c>
      <c r="M63" s="93">
        <v>0</v>
      </c>
      <c r="N63" s="93" t="s">
        <v>8</v>
      </c>
      <c r="O63" s="59">
        <f>ROUNDUP(TB_Psicologia2[[#This Row],[CH TOTAL]]/16.5,0)</f>
        <v>2</v>
      </c>
      <c r="P63" s="96" cm="1">
        <f t="array" ref="P6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63" s="58"/>
      <c r="R63" s="12" t="s">
        <v>227</v>
      </c>
      <c r="S63" s="12"/>
      <c r="T63" s="12"/>
      <c r="U63" s="12"/>
      <c r="V63" s="10" cm="1">
        <f t="array" ref="V6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63" s="10">
        <f>IF(TB_Psicologia2[[#This Row],[TIPIFICAÇÃO]]="ON.S",ROUNDUP(TB_Psicologia2[[#This Row],[CH TEÓRICA]]/Cursos!$E$3,0),0)</f>
        <v>0</v>
      </c>
      <c r="X63" s="59" cm="1">
        <f t="array" ref="X6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63" s="59" cm="1">
        <f t="array" ref="Y6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63" s="16" t="s">
        <v>234</v>
      </c>
      <c r="AA63" s="10"/>
      <c r="AB63" s="10"/>
      <c r="AC63" s="10"/>
      <c r="AD63" s="10"/>
      <c r="AE63" s="10"/>
    </row>
    <row r="64" spans="2:31" s="61" customFormat="1" ht="14.4" x14ac:dyDescent="0.3">
      <c r="B64" s="10" t="str">
        <f t="shared" si="4"/>
        <v>PSICOLOGIA</v>
      </c>
      <c r="C64" s="59" t="s">
        <v>310</v>
      </c>
      <c r="D64" s="59">
        <v>3</v>
      </c>
      <c r="E64" s="91" t="s">
        <v>315</v>
      </c>
      <c r="F64" s="91" t="s">
        <v>316</v>
      </c>
      <c r="G64" s="14">
        <f>SUM(TB_Psicologia2[[#This Row],[CH TEÓRICA]:[CH ONLINE]])</f>
        <v>49</v>
      </c>
      <c r="H64" s="93" t="s">
        <v>77</v>
      </c>
      <c r="I64" s="93">
        <v>49</v>
      </c>
      <c r="J64" s="93">
        <v>0</v>
      </c>
      <c r="K64" s="103">
        <v>0</v>
      </c>
      <c r="L64" s="103">
        <v>0</v>
      </c>
      <c r="M64" s="93">
        <v>0</v>
      </c>
      <c r="N64" s="93" t="s">
        <v>8</v>
      </c>
      <c r="O64" s="59">
        <f>ROUNDUP(TB_Psicologia2[[#This Row],[CH TOTAL]]/16.5,0)</f>
        <v>3</v>
      </c>
      <c r="P64" s="96" cm="1">
        <f t="array" ref="P6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64" s="58"/>
      <c r="R64" s="12" t="s">
        <v>227</v>
      </c>
      <c r="S64" s="12"/>
      <c r="T64" s="12"/>
      <c r="U64" s="12"/>
      <c r="V64" s="10" cm="1">
        <f t="array" ref="V6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64" s="10">
        <f>IF(TB_Psicologia2[[#This Row],[TIPIFICAÇÃO]]="ON.S",ROUNDUP(TB_Psicologia2[[#This Row],[CH TEÓRICA]]/Cursos!$E$3,0),0)</f>
        <v>0</v>
      </c>
      <c r="X64" s="59" cm="1">
        <f t="array" ref="X6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64" s="59" cm="1">
        <f t="array" ref="Y6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64" s="16" t="s">
        <v>234</v>
      </c>
      <c r="AA64" s="10"/>
      <c r="AB64" s="10"/>
      <c r="AC64" s="10"/>
      <c r="AD64" s="10"/>
      <c r="AE64" s="10"/>
    </row>
    <row r="65" spans="2:31" s="61" customFormat="1" ht="14.4" x14ac:dyDescent="0.3">
      <c r="B65" s="10" t="str">
        <f>$J$2</f>
        <v>PSICOLOGIA</v>
      </c>
      <c r="C65" s="59" t="s">
        <v>310</v>
      </c>
      <c r="D65" s="59">
        <v>4</v>
      </c>
      <c r="E65" s="90" t="s">
        <v>317</v>
      </c>
      <c r="F65" s="91" t="s">
        <v>318</v>
      </c>
      <c r="G65" s="14">
        <f>SUM(TB_Psicologia2[[#This Row],[CH TEÓRICA]:[CH ONLINE]])</f>
        <v>33</v>
      </c>
      <c r="H65" s="103" t="s">
        <v>70</v>
      </c>
      <c r="I65" s="103">
        <v>0</v>
      </c>
      <c r="J65" s="103">
        <v>0</v>
      </c>
      <c r="K65" s="103">
        <v>0</v>
      </c>
      <c r="L65" s="103">
        <v>0</v>
      </c>
      <c r="M65" s="103">
        <v>33</v>
      </c>
      <c r="N65" s="103" t="s">
        <v>4</v>
      </c>
      <c r="O65" s="59">
        <f>ROUNDUP(TB_Psicologia2[[#This Row],[CH TOTAL]]/16.5,0)</f>
        <v>2</v>
      </c>
      <c r="P65" s="96" cm="1">
        <f t="array" ref="P6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65" s="58"/>
      <c r="R65" s="12" t="s">
        <v>227</v>
      </c>
      <c r="S65" s="12"/>
      <c r="T65" s="12"/>
      <c r="U65" s="12"/>
      <c r="V65" s="10" cm="1">
        <f t="array" ref="V6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65" s="10">
        <f>IF(TB_Psicologia2[[#This Row],[TIPIFICAÇÃO]]="ON.S",ROUNDUP(TB_Psicologia2[[#This Row],[CH TEÓRICA]]/Cursos!$E$3,0),0)</f>
        <v>0</v>
      </c>
      <c r="X65" s="59" cm="1">
        <f t="array" ref="X6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65" s="59" cm="1">
        <f t="array" ref="Y6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65" s="16" t="s">
        <v>234</v>
      </c>
      <c r="AA65" s="10"/>
      <c r="AB65" s="10"/>
      <c r="AC65" s="10"/>
      <c r="AD65" s="10"/>
      <c r="AE65" s="10"/>
    </row>
    <row r="66" spans="2:31" s="61" customFormat="1" ht="14.4" x14ac:dyDescent="0.3">
      <c r="B66" s="10" t="str">
        <f>$J$2</f>
        <v>PSICOLOGIA</v>
      </c>
      <c r="C66" s="59" t="s">
        <v>310</v>
      </c>
      <c r="D66" s="59">
        <v>5</v>
      </c>
      <c r="E66" s="91" t="s">
        <v>207</v>
      </c>
      <c r="F66" s="91" t="s">
        <v>319</v>
      </c>
      <c r="G66" s="14">
        <f>SUM(TB_Psicologia2[[#This Row],[CH TEÓRICA]:[CH ONLINE]])</f>
        <v>152</v>
      </c>
      <c r="H66" s="93" t="s">
        <v>320</v>
      </c>
      <c r="I66" s="93">
        <v>0</v>
      </c>
      <c r="J66" s="93">
        <v>0</v>
      </c>
      <c r="K66" s="103">
        <v>152</v>
      </c>
      <c r="L66" s="103">
        <v>0</v>
      </c>
      <c r="M66" s="93">
        <v>0</v>
      </c>
      <c r="N66" s="93" t="s">
        <v>14</v>
      </c>
      <c r="O66" s="59">
        <f>ROUNDUP(TB_Psicologia2[[#This Row],[CH TOTAL]]/16.5,0)</f>
        <v>10</v>
      </c>
      <c r="P66" s="96" cm="1">
        <f t="array" ref="P6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66" s="58"/>
      <c r="R66" s="12" t="s">
        <v>227</v>
      </c>
      <c r="S66" s="12"/>
      <c r="T66" s="12"/>
      <c r="U66" s="12"/>
      <c r="V66" s="10" cm="1">
        <f t="array" ref="V6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66" s="10">
        <f>IF(TB_Psicologia2[[#This Row],[TIPIFICAÇÃO]]="ON.S",ROUNDUP(TB_Psicologia2[[#This Row],[CH TEÓRICA]]/Cursos!$E$3,0),0)</f>
        <v>0</v>
      </c>
      <c r="X66" s="59" cm="1">
        <f t="array" ref="X6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66" s="59" cm="1">
        <f t="array" ref="Y6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66" s="16" t="s">
        <v>234</v>
      </c>
      <c r="AA66" s="10"/>
      <c r="AB66" s="10"/>
      <c r="AC66" s="10"/>
      <c r="AD66" s="10"/>
      <c r="AE66" s="10"/>
    </row>
    <row r="67" spans="2:31" s="61" customFormat="1" ht="14.4" x14ac:dyDescent="0.3">
      <c r="B67" s="10" t="str">
        <f>$J$2</f>
        <v>PSICOLOGIA</v>
      </c>
      <c r="C67" s="59" t="s">
        <v>321</v>
      </c>
      <c r="D67" s="59">
        <v>1</v>
      </c>
      <c r="E67" s="91" t="s">
        <v>322</v>
      </c>
      <c r="F67" s="91" t="s">
        <v>323</v>
      </c>
      <c r="G67" s="14">
        <f>SUM(TB_Psicologia2[[#This Row],[CH TEÓRICA]:[CH ONLINE]])</f>
        <v>49</v>
      </c>
      <c r="H67" s="93" t="s">
        <v>77</v>
      </c>
      <c r="I67" s="93">
        <v>49</v>
      </c>
      <c r="J67" s="93">
        <v>0</v>
      </c>
      <c r="K67" s="103">
        <v>0</v>
      </c>
      <c r="L67" s="103">
        <v>0</v>
      </c>
      <c r="M67" s="93">
        <v>0</v>
      </c>
      <c r="N67" s="93" t="s">
        <v>8</v>
      </c>
      <c r="O67" s="59">
        <f>ROUNDUP(TB_Psicologia2[[#This Row],[CH TOTAL]]/16.5,0)</f>
        <v>3</v>
      </c>
      <c r="P67" s="96" cm="1">
        <f t="array" ref="P6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67" s="58"/>
      <c r="R67" s="12" t="s">
        <v>227</v>
      </c>
      <c r="S67" s="12"/>
      <c r="T67" s="12"/>
      <c r="U67" s="12"/>
      <c r="V67" s="10" cm="1">
        <f t="array" ref="V6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67" s="10">
        <f>IF(TB_Psicologia2[[#This Row],[TIPIFICAÇÃO]]="ON.S",ROUNDUP(TB_Psicologia2[[#This Row],[CH TEÓRICA]]/Cursos!$E$3,0),0)</f>
        <v>0</v>
      </c>
      <c r="X67" s="59" cm="1">
        <f t="array" ref="X6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67" s="59" cm="1">
        <f t="array" ref="Y6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67" s="16" t="s">
        <v>234</v>
      </c>
      <c r="AA67" s="10"/>
      <c r="AB67" s="10"/>
      <c r="AC67" s="10"/>
      <c r="AD67" s="10"/>
      <c r="AE67" s="10"/>
    </row>
    <row r="68" spans="2:31" s="61" customFormat="1" ht="14.4" x14ac:dyDescent="0.3">
      <c r="B68" s="10" t="str">
        <f t="shared" si="4"/>
        <v>PSICOLOGIA</v>
      </c>
      <c r="C68" s="59" t="s">
        <v>321</v>
      </c>
      <c r="D68" s="59">
        <v>2</v>
      </c>
      <c r="E68" s="91" t="s">
        <v>324</v>
      </c>
      <c r="F68" s="91" t="s">
        <v>325</v>
      </c>
      <c r="G68" s="14">
        <f>SUM(TB_Psicologia2[[#This Row],[CH TEÓRICA]:[CH ONLINE]])</f>
        <v>33</v>
      </c>
      <c r="H68" s="93" t="s">
        <v>77</v>
      </c>
      <c r="I68" s="93">
        <v>33</v>
      </c>
      <c r="J68" s="93">
        <v>0</v>
      </c>
      <c r="K68" s="103">
        <v>0</v>
      </c>
      <c r="L68" s="103">
        <v>0</v>
      </c>
      <c r="M68" s="93">
        <v>0</v>
      </c>
      <c r="N68" s="93" t="s">
        <v>8</v>
      </c>
      <c r="O68" s="59">
        <f>ROUNDUP(TB_Psicologia2[[#This Row],[CH TOTAL]]/16.5,0)</f>
        <v>2</v>
      </c>
      <c r="P68" s="96" cm="1">
        <f t="array" ref="P6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68" s="58"/>
      <c r="R68" s="12" t="s">
        <v>227</v>
      </c>
      <c r="S68" s="12"/>
      <c r="T68" s="12"/>
      <c r="U68" s="12"/>
      <c r="V68" s="10" cm="1">
        <f t="array" ref="V6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68" s="10">
        <f>IF(TB_Psicologia2[[#This Row],[TIPIFICAÇÃO]]="ON.S",ROUNDUP(TB_Psicologia2[[#This Row],[CH TEÓRICA]]/Cursos!$E$3,0),0)</f>
        <v>0</v>
      </c>
      <c r="X68" s="59" cm="1">
        <f t="array" ref="X6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68" s="59" cm="1">
        <f t="array" ref="Y6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68" s="16" t="s">
        <v>234</v>
      </c>
      <c r="AA68" s="10"/>
      <c r="AB68" s="10"/>
      <c r="AC68" s="10"/>
      <c r="AD68" s="10"/>
      <c r="AE68" s="10"/>
    </row>
    <row r="69" spans="2:31" s="61" customFormat="1" ht="14.4" x14ac:dyDescent="0.3">
      <c r="B69" s="10" t="str">
        <f t="shared" si="4"/>
        <v>PSICOLOGIA</v>
      </c>
      <c r="C69" s="59" t="s">
        <v>321</v>
      </c>
      <c r="D69" s="59">
        <v>3</v>
      </c>
      <c r="E69" s="91" t="s">
        <v>104</v>
      </c>
      <c r="F69" s="91" t="s">
        <v>326</v>
      </c>
      <c r="G69" s="14">
        <f>SUM(TB_Psicologia2[[#This Row],[CH TEÓRICA]:[CH ONLINE]])</f>
        <v>33</v>
      </c>
      <c r="H69" s="93" t="s">
        <v>77</v>
      </c>
      <c r="I69" s="93">
        <v>33</v>
      </c>
      <c r="J69" s="93">
        <v>0</v>
      </c>
      <c r="K69" s="103">
        <v>0</v>
      </c>
      <c r="L69" s="103">
        <v>0</v>
      </c>
      <c r="M69" s="93">
        <v>0</v>
      </c>
      <c r="N69" s="93" t="s">
        <v>8</v>
      </c>
      <c r="O69" s="59">
        <f>ROUNDUP(TB_Psicologia2[[#This Row],[CH TOTAL]]/16.5,0)</f>
        <v>2</v>
      </c>
      <c r="P69" s="96" cm="1">
        <f t="array" ref="P6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69" s="58"/>
      <c r="R69" s="12" t="s">
        <v>227</v>
      </c>
      <c r="S69" s="12"/>
      <c r="T69" s="12"/>
      <c r="U69" s="12"/>
      <c r="V69" s="10" cm="1">
        <f t="array" ref="V6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69" s="10">
        <f>IF(TB_Psicologia2[[#This Row],[TIPIFICAÇÃO]]="ON.S",ROUNDUP(TB_Psicologia2[[#This Row],[CH TEÓRICA]]/Cursos!$E$3,0),0)</f>
        <v>0</v>
      </c>
      <c r="X69" s="59" cm="1">
        <f t="array" ref="X6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69" s="59" cm="1">
        <f t="array" ref="Y6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69" s="16" t="s">
        <v>234</v>
      </c>
      <c r="AA69" s="10"/>
      <c r="AB69" s="10"/>
      <c r="AC69" s="10"/>
      <c r="AD69" s="10"/>
      <c r="AE69" s="10"/>
    </row>
    <row r="70" spans="2:31" s="61" customFormat="1" ht="14.4" x14ac:dyDescent="0.3">
      <c r="B70" s="10" t="str">
        <f>$J$2</f>
        <v>PSICOLOGIA</v>
      </c>
      <c r="C70" s="59" t="s">
        <v>321</v>
      </c>
      <c r="D70" s="59">
        <v>4</v>
      </c>
      <c r="E70" s="91" t="s">
        <v>106</v>
      </c>
      <c r="F70" s="91" t="s">
        <v>327</v>
      </c>
      <c r="G70" s="14">
        <f>SUM(TB_Psicologia2[[#This Row],[CH TEÓRICA]:[CH ONLINE]])</f>
        <v>152</v>
      </c>
      <c r="H70" s="93" t="s">
        <v>107</v>
      </c>
      <c r="I70" s="93">
        <v>0</v>
      </c>
      <c r="J70" s="93">
        <v>0</v>
      </c>
      <c r="K70" s="103">
        <v>152</v>
      </c>
      <c r="L70" s="103">
        <v>0</v>
      </c>
      <c r="M70" s="93">
        <v>0</v>
      </c>
      <c r="N70" s="93" t="s">
        <v>14</v>
      </c>
      <c r="O70" s="59">
        <f>ROUNDUP(TB_Psicologia2[[#This Row],[CH TOTAL]]/16.5,0)</f>
        <v>10</v>
      </c>
      <c r="P70" s="96" cm="1">
        <f t="array" ref="P7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70" s="58"/>
      <c r="R70" s="12" t="s">
        <v>227</v>
      </c>
      <c r="S70" s="12"/>
      <c r="T70" s="12"/>
      <c r="U70" s="12"/>
      <c r="V70" s="10" cm="1">
        <f t="array" ref="V7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70" s="10">
        <f>IF(TB_Psicologia2[[#This Row],[TIPIFICAÇÃO]]="ON.S",ROUNDUP(TB_Psicologia2[[#This Row],[CH TEÓRICA]]/Cursos!$E$3,0),0)</f>
        <v>0</v>
      </c>
      <c r="X70" s="59" cm="1">
        <f t="array" ref="X7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70" s="59" cm="1">
        <f t="array" ref="Y7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70" s="16" t="s">
        <v>234</v>
      </c>
      <c r="AA70" s="10"/>
      <c r="AB70" s="10"/>
      <c r="AC70" s="10"/>
      <c r="AD70" s="10"/>
      <c r="AE70" s="10"/>
    </row>
    <row r="71" spans="2:31" s="61" customFormat="1" ht="14.4" x14ac:dyDescent="0.3">
      <c r="B71" s="10" t="str">
        <f>$J$2</f>
        <v>PSICOLOGIA</v>
      </c>
      <c r="C71" s="59" t="s">
        <v>321</v>
      </c>
      <c r="D71" s="59">
        <v>5</v>
      </c>
      <c r="E71" s="91" t="s">
        <v>328</v>
      </c>
      <c r="F71" s="91" t="s">
        <v>329</v>
      </c>
      <c r="G71" s="14">
        <f>SUM(TB_Psicologia2[[#This Row],[CH TEÓRICA]:[CH ONLINE]])</f>
        <v>33</v>
      </c>
      <c r="H71" s="93" t="s">
        <v>77</v>
      </c>
      <c r="I71" s="93">
        <v>33</v>
      </c>
      <c r="J71" s="93">
        <v>0</v>
      </c>
      <c r="K71" s="103">
        <v>0</v>
      </c>
      <c r="L71" s="103">
        <v>0</v>
      </c>
      <c r="M71" s="93">
        <v>0</v>
      </c>
      <c r="N71" s="93" t="s">
        <v>16</v>
      </c>
      <c r="O71" s="59">
        <f>ROUNDUP(TB_Psicologia2[[#This Row],[CH TOTAL]]/16.5,0)</f>
        <v>2</v>
      </c>
      <c r="P71" s="96" cm="1">
        <f t="array" ref="P7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71" s="58"/>
      <c r="R71" s="12" t="s">
        <v>227</v>
      </c>
      <c r="S71" s="12"/>
      <c r="T71" s="12"/>
      <c r="U71" s="12"/>
      <c r="V71" s="10" cm="1">
        <f t="array" ref="V7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71" s="10">
        <f>IF(TB_Psicologia2[[#This Row],[TIPIFICAÇÃO]]="ON.S",ROUNDUP(TB_Psicologia2[[#This Row],[CH TEÓRICA]]/Cursos!$E$3,0),0)</f>
        <v>0</v>
      </c>
      <c r="X71" s="59" cm="1">
        <f t="array" ref="X7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71" s="59" cm="1">
        <f t="array" ref="Y7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71" s="16" t="s">
        <v>234</v>
      </c>
      <c r="AA71" s="10"/>
      <c r="AB71" s="10"/>
      <c r="AC71" s="10"/>
      <c r="AD71" s="10"/>
      <c r="AE71" s="10"/>
    </row>
    <row r="72" spans="2:31" ht="14.4" x14ac:dyDescent="0.3">
      <c r="B72" s="7" t="str">
        <f t="shared" si="4"/>
        <v>PSICOLOGIA</v>
      </c>
      <c r="C72" s="46" t="s">
        <v>18</v>
      </c>
      <c r="D72" s="46"/>
      <c r="E72" s="49" t="s">
        <v>330</v>
      </c>
      <c r="F72" s="49" t="s">
        <v>18</v>
      </c>
      <c r="G72" s="13">
        <v>53</v>
      </c>
      <c r="H72" s="50" t="s">
        <v>18</v>
      </c>
      <c r="I72" s="50"/>
      <c r="J72" s="50"/>
      <c r="K72" s="45"/>
      <c r="L72" s="45"/>
      <c r="M72" s="50">
        <v>53</v>
      </c>
      <c r="N72" s="50" t="s">
        <v>18</v>
      </c>
      <c r="O72" s="46"/>
      <c r="P72" s="57"/>
      <c r="Q72" s="48"/>
      <c r="R72" s="12"/>
      <c r="S72" s="12"/>
      <c r="T72" s="12"/>
      <c r="U72" s="12"/>
      <c r="V72" s="10" cm="1">
        <f t="array" ref="V7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72" s="10">
        <f>IF(TB_Psicologia2[[#This Row],[TIPIFICAÇÃO]]="ON.S",ROUNDUP(TB_Psicologia2[[#This Row],[CH TEÓRICA]]/Cursos!$E$3,0),0)</f>
        <v>0</v>
      </c>
      <c r="X72" s="46" cm="1">
        <f t="array" ref="X7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72" s="46" cm="1">
        <f t="array" ref="Y7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72" s="16" t="s">
        <v>234</v>
      </c>
      <c r="AA72" s="10"/>
      <c r="AB72" s="10"/>
      <c r="AC72" s="10"/>
      <c r="AD72" s="10"/>
      <c r="AE72" s="10"/>
    </row>
    <row r="73" spans="2:31" ht="14.4" x14ac:dyDescent="0.3">
      <c r="B73" s="21"/>
      <c r="C73" s="21"/>
      <c r="D73" s="21"/>
      <c r="E73" s="21"/>
      <c r="F73" s="21"/>
      <c r="G73" s="22"/>
      <c r="H73" s="21"/>
      <c r="I73" s="21"/>
      <c r="J73" s="21"/>
      <c r="K73" s="21"/>
      <c r="L73" s="21"/>
      <c r="M73" s="21"/>
      <c r="N73" s="1"/>
      <c r="O73" s="23"/>
      <c r="P73" s="23"/>
      <c r="Q73" s="23"/>
      <c r="R73" s="23"/>
      <c r="S73" s="23"/>
      <c r="T73" s="23"/>
      <c r="U73" s="23"/>
      <c r="V73" s="23"/>
      <c r="W73" s="23"/>
      <c r="Y73" s="23"/>
      <c r="Z73" s="23"/>
      <c r="AA73" s="23"/>
      <c r="AB73" s="23"/>
      <c r="AC73" s="23"/>
    </row>
    <row r="74" spans="2:31" ht="14.4" x14ac:dyDescent="0.3">
      <c r="B74" s="21"/>
      <c r="C74" s="21"/>
      <c r="D74" s="21"/>
      <c r="E74" s="41" t="s">
        <v>331</v>
      </c>
      <c r="F74" s="41"/>
      <c r="G74" s="41">
        <f>SUBTOTAL(9,TB_Psicologia2[CH TOTAL])</f>
        <v>4000</v>
      </c>
      <c r="H74" s="41"/>
      <c r="I74" s="41">
        <f>SUBTOTAL(9,TB_Psicologia2[CH TEÓRICA])</f>
        <v>1446</v>
      </c>
      <c r="J74" s="41">
        <f>SUBTOTAL(9,TB_Psicologia2[CH PRÁTICA])</f>
        <v>130</v>
      </c>
      <c r="K74" s="41">
        <f>SUBTOTAL(9,TB_Psicologia2[CH ESTÁGIO])</f>
        <v>800</v>
      </c>
      <c r="L74" s="41">
        <f>SUBTOTAL(9,TB_Psicologia2[CH EXTENSÃO])</f>
        <v>400</v>
      </c>
      <c r="M74" s="41">
        <f>SUBTOTAL(9,TB_Psicologia2[CH ONLINE])</f>
        <v>1224</v>
      </c>
      <c r="N74" s="41"/>
      <c r="O74" s="41">
        <f>SUBTOTAL(9,O9:O71)</f>
        <v>243</v>
      </c>
      <c r="P74" s="100">
        <f>SUBTOTAL(9,P9:P71)</f>
        <v>36.469696969696969</v>
      </c>
      <c r="Q74" s="41"/>
      <c r="R74" s="41"/>
      <c r="S74" s="41"/>
      <c r="T74" s="41"/>
      <c r="U74" s="41"/>
      <c r="V74" s="41" t="e">
        <f>SUBTOTAL(9,V9:V28,#REF!,#REF!,#REF!,V30:V44,V45:V51,V53:V54,V69:V72,#REF!)</f>
        <v>#REF!</v>
      </c>
      <c r="W74" s="41" t="e">
        <f>SUBTOTAL(9,W9:W28,#REF!,#REF!,#REF!,W30:W44,W45:W51,W53:W54,W69:W72,#REF!)</f>
        <v>#REF!</v>
      </c>
      <c r="X74" s="41" t="e">
        <f>SUBTOTAL(9,X9:X28,#REF!,#REF!,#REF!,X30:X44,X45:X51,X53:X54,X69:X72,#REF!)</f>
        <v>#REF!</v>
      </c>
      <c r="Y74" s="41" t="e">
        <f>SUBTOTAL(9,Y9:Y28,#REF!,#REF!,#REF!,Y30:Y44,Y45:Y51,Y53:Y54,Y69:Y72,#REF!)</f>
        <v>#REF!</v>
      </c>
      <c r="Z74" s="41"/>
      <c r="AA74" s="41"/>
      <c r="AB74" s="41"/>
      <c r="AC74" s="41"/>
      <c r="AD74" s="41"/>
    </row>
    <row r="75" spans="2:31" ht="14.4" x14ac:dyDescent="0.3">
      <c r="B75" s="21"/>
      <c r="C75" s="21"/>
      <c r="D75" s="21"/>
      <c r="E75" s="41" t="s">
        <v>332</v>
      </c>
      <c r="F75" s="41"/>
      <c r="G75" s="41">
        <f>SUM(TB_Psicologia2[CH TOTAL])</f>
        <v>4000</v>
      </c>
      <c r="H75" s="41"/>
      <c r="I75" s="41">
        <f>SUM(TB_Psicologia2[CH TEÓRICA])</f>
        <v>1446</v>
      </c>
      <c r="J75" s="41">
        <f>SUM(TB_Psicologia2[CH PRÁTICA])</f>
        <v>130</v>
      </c>
      <c r="K75" s="41">
        <f>SUM(TB_Psicologia2[CH ESTÁGIO])</f>
        <v>800</v>
      </c>
      <c r="L75" s="41">
        <f>SUM(TB_Psicologia2[CH EXTENSÃO])</f>
        <v>400</v>
      </c>
      <c r="M75" s="41">
        <f>SUM(TB_Psicologia2[CH ONLINE])</f>
        <v>1224</v>
      </c>
      <c r="N75" s="41"/>
      <c r="O75" s="41">
        <f>SUM(O9:O71)</f>
        <v>243</v>
      </c>
      <c r="P75" s="100">
        <f>SUM(P9:P71)</f>
        <v>36.469696969696969</v>
      </c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</row>
    <row r="76" spans="2:31" ht="14.4" x14ac:dyDescent="0.3">
      <c r="D76" s="40"/>
      <c r="E76" s="41" t="s">
        <v>333</v>
      </c>
      <c r="F76" s="41"/>
      <c r="G76" s="42">
        <f>ROUND(G75*45/60,0)</f>
        <v>3000</v>
      </c>
      <c r="H76" s="42"/>
      <c r="I76" s="42">
        <f t="shared" ref="I76:O76" si="5">ROUND(I75*45/60,0)</f>
        <v>1085</v>
      </c>
      <c r="J76" s="42">
        <f t="shared" si="5"/>
        <v>98</v>
      </c>
      <c r="K76" s="42">
        <f t="shared" si="5"/>
        <v>600</v>
      </c>
      <c r="L76" s="42">
        <f t="shared" si="5"/>
        <v>300</v>
      </c>
      <c r="M76" s="42">
        <f t="shared" si="5"/>
        <v>918</v>
      </c>
      <c r="N76" s="42"/>
      <c r="O76" s="42">
        <f t="shared" si="5"/>
        <v>182</v>
      </c>
      <c r="P76" s="43"/>
      <c r="Q76" s="43"/>
      <c r="R76" s="43"/>
      <c r="S76" s="43"/>
      <c r="T76" s="43"/>
      <c r="U76" s="43"/>
      <c r="V76" s="43" t="e">
        <f>ROUND(#REF!*50/60,0)</f>
        <v>#REF!</v>
      </c>
      <c r="W76" s="43" t="e">
        <f>ROUND(#REF!*50/60,0)</f>
        <v>#REF!</v>
      </c>
      <c r="X76" s="43" t="e">
        <f>ROUND(#REF!*50/60,0)</f>
        <v>#REF!</v>
      </c>
      <c r="Y76" s="43" t="e">
        <f>ROUND(#REF!*50/60,0)</f>
        <v>#REF!</v>
      </c>
      <c r="Z76" s="43"/>
      <c r="AA76" s="43"/>
      <c r="AB76" s="43"/>
      <c r="AC76" s="43"/>
      <c r="AD76" s="43"/>
    </row>
    <row r="77" spans="2:31" ht="14.4" x14ac:dyDescent="0.3">
      <c r="G77" s="53"/>
      <c r="H77" s="54" t="s">
        <v>334</v>
      </c>
      <c r="I77" s="44">
        <f>IFERROR(I75/$G$75,0)</f>
        <v>0.36149999999999999</v>
      </c>
      <c r="J77" s="44">
        <f>IFERROR(J75/$G$75,0)</f>
        <v>3.2500000000000001E-2</v>
      </c>
      <c r="K77" s="44">
        <f>IFERROR(K75/$G$75,0)</f>
        <v>0.2</v>
      </c>
      <c r="L77" s="44">
        <f>IFERROR(L75/$G$75,0)</f>
        <v>0.1</v>
      </c>
      <c r="M77" s="44">
        <f>IFERROR(M75/$G$75,0)</f>
        <v>0.30599999999999999</v>
      </c>
    </row>
    <row r="81" spans="5:8" ht="14.4" x14ac:dyDescent="0.3">
      <c r="E81" s="41" t="s">
        <v>335</v>
      </c>
      <c r="F81" s="41"/>
      <c r="G81" s="41">
        <f>SUM(I75:L75)</f>
        <v>2776</v>
      </c>
      <c r="H81" s="55">
        <f>IFERROR(G81/G75,0)</f>
        <v>0.69399999999999995</v>
      </c>
    </row>
    <row r="82" spans="5:8" ht="14.4" x14ac:dyDescent="0.3">
      <c r="E82" s="41" t="s">
        <v>52</v>
      </c>
      <c r="F82" s="41"/>
      <c r="G82" s="41">
        <f>G75-G81</f>
        <v>1224</v>
      </c>
      <c r="H82" s="55">
        <f>IFERROR(G82/G75,0)</f>
        <v>0.30599999999999999</v>
      </c>
    </row>
    <row r="92" spans="5:8" ht="14.4" x14ac:dyDescent="0.3">
      <c r="E92" s="89"/>
    </row>
  </sheetData>
  <sheetProtection autoFilter="0"/>
  <mergeCells count="2">
    <mergeCell ref="J2:N2"/>
    <mergeCell ref="Q5:Q7"/>
  </mergeCells>
  <phoneticPr fontId="11" type="noConversion"/>
  <dataValidations count="3">
    <dataValidation type="list" allowBlank="1" showInputMessage="1" showErrorMessage="1" sqref="F51 F33:F39 F31 F17:F18 F25:F27 F41 F43 F57 F45:F48 F20 F65 F60" xr:uid="{79577CE4-7C30-413C-BA1B-0809D27E161D}">
      <formula1>INDIRECT($J$2)</formula1>
    </dataValidation>
    <dataValidation allowBlank="1" showDropDown="1" showInputMessage="1" showErrorMessage="1" sqref="F32 F10 F13 F21 F28 F42" xr:uid="{2883CAFB-EF69-4D2F-A617-605A6250F7D2}"/>
    <dataValidation type="list" errorStyle="information" allowBlank="1" showInputMessage="1" showErrorMessage="1" error="Disciplina não consta na base de Matrizes 2024" sqref="F52 F58 F62" xr:uid="{598285B6-E6AB-4732-A2FA-ADCF29079966}">
      <formula1>INDIRECT($I$2)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DD800C0-AEC4-42CE-A5DC-FB614260BAFC}">
          <x14:formula1>
            <xm:f>Cursos!$B$3:$B$33</xm:f>
          </x14:formula1>
          <xm:sqref>J2:N2</xm:sqref>
        </x14:dataValidation>
        <x14:dataValidation type="list" allowBlank="1" showInputMessage="1" showErrorMessage="1" xr:uid="{E9CDD99D-946B-44B2-8DEE-6D10C6013724}">
          <x14:formula1>
            <xm:f>Cursos!$H$3:$H$10</xm:f>
          </x14:formula1>
          <xm:sqref>N53:N57 N13 N50:N51 N63:N72 N59:N61 N10:N11 N16:N48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5D4E1-71FE-4181-925F-B4A6FE9C867D}">
  <dimension ref="B1:AC38"/>
  <sheetViews>
    <sheetView showGridLines="0" zoomScale="80" zoomScaleNormal="8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AA7" sqref="AA7"/>
    </sheetView>
  </sheetViews>
  <sheetFormatPr defaultRowHeight="14.4" x14ac:dyDescent="0.3"/>
  <cols>
    <col min="1" max="1" width="1.88671875" customWidth="1"/>
    <col min="2" max="2" width="34.109375" style="1" customWidth="1"/>
    <col min="3" max="3" width="20" style="1" customWidth="1"/>
    <col min="4" max="4" width="2" customWidth="1"/>
    <col min="5" max="6" width="1.5546875" customWidth="1"/>
    <col min="7" max="7" width="15.5546875" bestFit="1" customWidth="1"/>
    <col min="8" max="8" width="14.5546875" customWidth="1"/>
    <col min="9" max="9" width="15.109375" customWidth="1"/>
    <col min="10" max="12" width="1.5546875" customWidth="1"/>
    <col min="13" max="13" width="17.5546875" bestFit="1" customWidth="1"/>
    <col min="14" max="14" width="17.44140625" customWidth="1"/>
    <col min="15" max="15" width="15.44140625" customWidth="1"/>
    <col min="16" max="18" width="1.5546875" customWidth="1"/>
    <col min="19" max="19" width="24.109375" bestFit="1" customWidth="1"/>
    <col min="20" max="20" width="13.33203125" customWidth="1"/>
    <col min="21" max="21" width="13.6640625" customWidth="1"/>
    <col min="22" max="25" width="1.5546875" customWidth="1"/>
    <col min="26" max="26" width="18.88671875" customWidth="1"/>
    <col min="27" max="27" width="20.5546875" bestFit="1" customWidth="1"/>
    <col min="28" max="28" width="13.109375" style="1" bestFit="1" customWidth="1"/>
    <col min="29" max="29" width="5.6640625" customWidth="1"/>
    <col min="30" max="30" width="11.44140625" bestFit="1" customWidth="1"/>
    <col min="31" max="31" width="10.44140625" bestFit="1" customWidth="1"/>
  </cols>
  <sheetData>
    <row r="1" spans="2:29" x14ac:dyDescent="0.3">
      <c r="B1" s="123" t="s">
        <v>342</v>
      </c>
    </row>
    <row r="2" spans="2:29" x14ac:dyDescent="0.3">
      <c r="B2" s="123"/>
    </row>
    <row r="3" spans="2:29" x14ac:dyDescent="0.3">
      <c r="B3" s="123"/>
      <c r="AA3" s="69" t="s">
        <v>343</v>
      </c>
      <c r="AB3" s="125" t="s">
        <v>344</v>
      </c>
      <c r="AC3" s="125"/>
    </row>
    <row r="4" spans="2:29" x14ac:dyDescent="0.3">
      <c r="B4" s="67" t="s">
        <v>213</v>
      </c>
      <c r="C4" s="67" t="s">
        <v>46</v>
      </c>
      <c r="G4" s="67" t="s">
        <v>214</v>
      </c>
      <c r="H4" s="67" t="s">
        <v>46</v>
      </c>
      <c r="I4" s="67" t="s">
        <v>344</v>
      </c>
      <c r="M4" s="67" t="s">
        <v>54</v>
      </c>
      <c r="N4" s="67" t="s">
        <v>46</v>
      </c>
      <c r="O4" s="67" t="s">
        <v>344</v>
      </c>
      <c r="S4" s="67" t="s">
        <v>47</v>
      </c>
      <c r="T4" s="67" t="s">
        <v>46</v>
      </c>
      <c r="U4" s="67" t="s">
        <v>344</v>
      </c>
      <c r="Z4" s="67" t="s">
        <v>345</v>
      </c>
      <c r="AA4" s="67"/>
      <c r="AB4" s="67"/>
      <c r="AC4" s="80"/>
    </row>
    <row r="5" spans="2:29" x14ac:dyDescent="0.3">
      <c r="B5" s="1" t="s">
        <v>37</v>
      </c>
      <c r="C5" s="126">
        <v>4000</v>
      </c>
      <c r="G5" s="1" t="s">
        <v>321</v>
      </c>
      <c r="H5" s="126">
        <v>300</v>
      </c>
      <c r="I5" s="68">
        <v>7.4999999999999997E-2</v>
      </c>
      <c r="M5" s="1" t="s">
        <v>18</v>
      </c>
      <c r="N5" s="126">
        <v>53</v>
      </c>
      <c r="O5" s="68">
        <v>1.325E-2</v>
      </c>
      <c r="S5" s="1" t="s">
        <v>18</v>
      </c>
      <c r="T5" s="126">
        <v>53</v>
      </c>
      <c r="U5" s="126">
        <v>53</v>
      </c>
      <c r="Z5" s="1" t="s">
        <v>48</v>
      </c>
      <c r="AA5" s="126">
        <v>1446</v>
      </c>
      <c r="AB5" s="44">
        <f>AA5/$C$5</f>
        <v>0.36149999999999999</v>
      </c>
      <c r="AC5" s="124">
        <f>SUM(AB5:AB8)</f>
        <v>0.69400000000000006</v>
      </c>
    </row>
    <row r="6" spans="2:29" x14ac:dyDescent="0.3">
      <c r="B6" s="1" t="s">
        <v>346</v>
      </c>
      <c r="C6" s="126">
        <v>4000</v>
      </c>
      <c r="G6" s="1" t="s">
        <v>232</v>
      </c>
      <c r="H6" s="126">
        <v>411</v>
      </c>
      <c r="I6" s="68">
        <v>0.10274999999999999</v>
      </c>
      <c r="M6" s="1" t="s">
        <v>14</v>
      </c>
      <c r="N6" s="126">
        <v>800</v>
      </c>
      <c r="O6" s="68">
        <v>0.2</v>
      </c>
      <c r="S6" s="1" t="s">
        <v>114</v>
      </c>
      <c r="T6" s="126">
        <v>33</v>
      </c>
      <c r="U6" s="126">
        <v>33</v>
      </c>
      <c r="Z6" s="1" t="s">
        <v>49</v>
      </c>
      <c r="AA6" s="126">
        <v>130</v>
      </c>
      <c r="AB6" s="44">
        <f t="shared" ref="AB6:AB9" si="0">AA6/$C$5</f>
        <v>3.2500000000000001E-2</v>
      </c>
      <c r="AC6" s="124"/>
    </row>
    <row r="7" spans="2:29" x14ac:dyDescent="0.3">
      <c r="B7"/>
      <c r="C7"/>
      <c r="G7" s="1" t="s">
        <v>242</v>
      </c>
      <c r="H7" s="126">
        <v>409</v>
      </c>
      <c r="I7" s="68">
        <v>0.10224999999999999</v>
      </c>
      <c r="M7" s="1" t="s">
        <v>12</v>
      </c>
      <c r="N7" s="126">
        <v>400</v>
      </c>
      <c r="O7" s="68">
        <v>0.1</v>
      </c>
      <c r="S7" s="1" t="s">
        <v>136</v>
      </c>
      <c r="T7" s="126">
        <v>66</v>
      </c>
      <c r="U7" s="126">
        <v>66</v>
      </c>
      <c r="Z7" s="1" t="s">
        <v>50</v>
      </c>
      <c r="AA7" s="126">
        <v>800</v>
      </c>
      <c r="AB7" s="44">
        <f t="shared" si="0"/>
        <v>0.2</v>
      </c>
      <c r="AC7" s="124"/>
    </row>
    <row r="8" spans="2:29" x14ac:dyDescent="0.3">
      <c r="G8" s="1" t="s">
        <v>251</v>
      </c>
      <c r="H8" s="126">
        <v>409</v>
      </c>
      <c r="I8" s="68">
        <v>0.10224999999999999</v>
      </c>
      <c r="M8" s="1" t="s">
        <v>10</v>
      </c>
      <c r="N8" s="126">
        <v>1957</v>
      </c>
      <c r="O8" s="68">
        <v>0.48925000000000002</v>
      </c>
      <c r="S8" s="1" t="s">
        <v>77</v>
      </c>
      <c r="T8" s="126">
        <v>2318</v>
      </c>
      <c r="U8" s="126">
        <v>2318</v>
      </c>
      <c r="Z8" s="1" t="s">
        <v>51</v>
      </c>
      <c r="AA8" s="126">
        <v>400</v>
      </c>
      <c r="AB8" s="44">
        <f t="shared" si="0"/>
        <v>0.1</v>
      </c>
      <c r="AC8" s="124"/>
    </row>
    <row r="9" spans="2:29" x14ac:dyDescent="0.3">
      <c r="G9" s="1" t="s">
        <v>262</v>
      </c>
      <c r="H9" s="126">
        <v>375</v>
      </c>
      <c r="I9" s="68">
        <v>9.375E-2</v>
      </c>
      <c r="M9" s="1" t="s">
        <v>4</v>
      </c>
      <c r="N9" s="126">
        <v>363</v>
      </c>
      <c r="O9" s="68">
        <v>9.0749999999999997E-2</v>
      </c>
      <c r="S9" s="1" t="s">
        <v>107</v>
      </c>
      <c r="T9" s="126">
        <v>800</v>
      </c>
      <c r="U9" s="126">
        <v>800</v>
      </c>
      <c r="Z9" s="1" t="s">
        <v>52</v>
      </c>
      <c r="AA9" s="126">
        <v>1224</v>
      </c>
      <c r="AB9" s="44">
        <f t="shared" si="0"/>
        <v>0.30599999999999999</v>
      </c>
      <c r="AC9" s="79">
        <f>AB9</f>
        <v>0.30599999999999999</v>
      </c>
    </row>
    <row r="10" spans="2:29" x14ac:dyDescent="0.3">
      <c r="G10" s="1" t="s">
        <v>272</v>
      </c>
      <c r="H10" s="126">
        <v>442</v>
      </c>
      <c r="I10" s="68">
        <v>0.1105</v>
      </c>
      <c r="M10" s="1" t="s">
        <v>8</v>
      </c>
      <c r="N10" s="126">
        <v>394</v>
      </c>
      <c r="O10" s="68">
        <v>9.8500000000000004E-2</v>
      </c>
      <c r="S10" s="1" t="s">
        <v>122</v>
      </c>
      <c r="T10" s="126">
        <v>400</v>
      </c>
      <c r="U10" s="126">
        <v>400</v>
      </c>
      <c r="Z10" s="78" t="s">
        <v>46</v>
      </c>
      <c r="AA10" s="127">
        <v>4000</v>
      </c>
      <c r="AB10" s="78"/>
    </row>
    <row r="11" spans="2:29" x14ac:dyDescent="0.3">
      <c r="G11" s="1" t="s">
        <v>281</v>
      </c>
      <c r="H11" s="126">
        <v>492</v>
      </c>
      <c r="I11" s="68">
        <v>0.123</v>
      </c>
      <c r="M11" s="1" t="s">
        <v>16</v>
      </c>
      <c r="N11" s="126">
        <v>33</v>
      </c>
      <c r="O11" s="68">
        <v>8.2500000000000004E-3</v>
      </c>
      <c r="S11" s="1" t="s">
        <v>70</v>
      </c>
      <c r="T11" s="126">
        <v>330</v>
      </c>
      <c r="U11" s="126">
        <v>330</v>
      </c>
    </row>
    <row r="12" spans="2:29" x14ac:dyDescent="0.3">
      <c r="G12" s="1" t="s">
        <v>292</v>
      </c>
      <c r="H12" s="126">
        <v>478</v>
      </c>
      <c r="I12" s="68">
        <v>0.1195</v>
      </c>
      <c r="M12" s="1" t="s">
        <v>346</v>
      </c>
      <c r="N12" s="126">
        <v>4000</v>
      </c>
      <c r="O12" s="68">
        <v>1</v>
      </c>
      <c r="S12" s="1" t="s">
        <v>346</v>
      </c>
      <c r="T12" s="126">
        <v>4000</v>
      </c>
      <c r="U12" s="126">
        <v>4000</v>
      </c>
    </row>
    <row r="13" spans="2:29" x14ac:dyDescent="0.3">
      <c r="G13" s="1" t="s">
        <v>301</v>
      </c>
      <c r="H13" s="126">
        <v>331</v>
      </c>
      <c r="I13" s="68">
        <v>8.2750000000000004E-2</v>
      </c>
    </row>
    <row r="14" spans="2:29" x14ac:dyDescent="0.3">
      <c r="G14" s="1" t="s">
        <v>310</v>
      </c>
      <c r="H14" s="126">
        <v>300</v>
      </c>
      <c r="I14" s="68">
        <v>7.4999999999999997E-2</v>
      </c>
    </row>
    <row r="15" spans="2:29" x14ac:dyDescent="0.3">
      <c r="G15" s="1" t="s">
        <v>18</v>
      </c>
      <c r="H15" s="126">
        <v>53</v>
      </c>
      <c r="I15" s="68">
        <v>1.325E-2</v>
      </c>
    </row>
    <row r="16" spans="2:29" x14ac:dyDescent="0.3">
      <c r="G16" s="1" t="s">
        <v>346</v>
      </c>
      <c r="H16" s="126">
        <v>4000</v>
      </c>
      <c r="I16" s="68">
        <v>1</v>
      </c>
    </row>
    <row r="26" spans="2:3" x14ac:dyDescent="0.3">
      <c r="B26"/>
      <c r="C26"/>
    </row>
    <row r="27" spans="2:3" x14ac:dyDescent="0.3">
      <c r="B27"/>
      <c r="C27"/>
    </row>
    <row r="28" spans="2:3" x14ac:dyDescent="0.3">
      <c r="B28"/>
      <c r="C28"/>
    </row>
    <row r="29" spans="2:3" x14ac:dyDescent="0.3">
      <c r="B29"/>
      <c r="C29"/>
    </row>
    <row r="30" spans="2:3" x14ac:dyDescent="0.3">
      <c r="B30"/>
      <c r="C30"/>
    </row>
    <row r="31" spans="2:3" x14ac:dyDescent="0.3">
      <c r="B31"/>
      <c r="C31"/>
    </row>
    <row r="32" spans="2:3" x14ac:dyDescent="0.3">
      <c r="B32"/>
      <c r="C32"/>
    </row>
    <row r="33" spans="2:3" x14ac:dyDescent="0.3">
      <c r="B33"/>
      <c r="C33"/>
    </row>
    <row r="34" spans="2:3" x14ac:dyDescent="0.3">
      <c r="B34"/>
      <c r="C34"/>
    </row>
    <row r="35" spans="2:3" x14ac:dyDescent="0.3">
      <c r="B35"/>
      <c r="C35"/>
    </row>
    <row r="36" spans="2:3" x14ac:dyDescent="0.3">
      <c r="B36"/>
      <c r="C36"/>
    </row>
    <row r="37" spans="2:3" x14ac:dyDescent="0.3">
      <c r="B37"/>
      <c r="C37"/>
    </row>
    <row r="38" spans="2:3" x14ac:dyDescent="0.3">
      <c r="B38"/>
      <c r="C38"/>
    </row>
  </sheetData>
  <mergeCells count="3">
    <mergeCell ref="B1:B3"/>
    <mergeCell ref="AC5:AC8"/>
    <mergeCell ref="AB3:AC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a791d1c5-085d-4d66-bcc5-7edb4cec76eb" xsi:nil="true"/>
    <lcf76f155ced4ddcb4097134ff3c332f xmlns="5326a41b-5115-4cdb-a3db-40d19b0ad7d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44A10BCD533EE4D87E451EA2EE37BD6" ma:contentTypeVersion="16" ma:contentTypeDescription="Crie um novo documento." ma:contentTypeScope="" ma:versionID="cd67f3b5a93cb5cdb1915733d88bf41d">
  <xsd:schema xmlns:xsd="http://www.w3.org/2001/XMLSchema" xmlns:xs="http://www.w3.org/2001/XMLSchema" xmlns:p="http://schemas.microsoft.com/office/2006/metadata/properties" xmlns:ns1="http://schemas.microsoft.com/sharepoint/v3" xmlns:ns2="5326a41b-5115-4cdb-a3db-40d19b0ad7da" xmlns:ns3="a791d1c5-085d-4d66-bcc5-7edb4cec76eb" targetNamespace="http://schemas.microsoft.com/office/2006/metadata/properties" ma:root="true" ma:fieldsID="37e3af22c45fb7b4bf7904a364da5e9e" ns1:_="" ns2:_="" ns3:_="">
    <xsd:import namespace="http://schemas.microsoft.com/sharepoint/v3"/>
    <xsd:import namespace="5326a41b-5115-4cdb-a3db-40d19b0ad7da"/>
    <xsd:import namespace="a791d1c5-085d-4d66-bcc5-7edb4cec76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26a41b-5115-4cdb-a3db-40d19b0ad7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b2e35d7-0bf6-4cd4-a167-eb472820a8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91d1c5-085d-4d66-bcc5-7edb4cec76eb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9931264a-67b7-4391-8f61-e988093f5240}" ma:internalName="TaxCatchAll" ma:showField="CatchAllData" ma:web="a791d1c5-085d-4d66-bcc5-7edb4cec76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0 7 a 8 5 d 6 a - c 0 2 8 - 4 1 2 c - 9 2 5 c - 0 d b 6 a d 0 6 a 9 b 9 "   x m l n s = " h t t p : / / s c h e m a s . m i c r o s o f t . c o m / D a t a M a s h u p " > A A A A A N Y G A A B Q S w M E F A A C A A g A W 4 0 z X I 6 v B S q l A A A A 9 g A A A B I A H A B D b 2 5 m a W c v U G F j a 2 F n Z S 5 4 b W w g o h g A K K A U A A A A A A A A A A A A A A A A A A A A A A A A A A A A h Y 9 B D o I w F E S v Q r q n L V W j I Z + S 6 F Y S o 4 l x 2 9 Q K j V A I L Z a 7 u f B I X k G M o u 5 c z p u 3 m L l f b 5 D 2 V R l c V G t 1 b R I U Y Y o C Z W R 9 1 C Z P U O d O 4 Q K l H D Z C n k W u g k E 2 N u 7 t M U G F c 0 1 M i P c e + w m u 2 5 w w S i N y y N Y 7 W a h K o I + s / 8 u h N t Y J I x X i s H + N 4 Q x H M 4 q n b I 4 p k B F C p s 1 X Y M P e Z / s D Y d W V r m s V b 1 y 4 3 A I Z I 5 D 3 B / 4 A U E s D B B Q A A g A I A F u N M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b j T N c O g 5 c f c 8 D A A A A G A A A E w A c A E Z v c m 1 1 b G F z L 1 N l Y 3 R p b 2 4 x L m 0 g o h g A K K A U A A A A A A A A A A A A A A A A A A A A A A A A A A A A 7 V h N b 9 t G E L 0 b 8 H 8 Y q B c Z Y N T a d X x o 4 x Y s t b K J S C R B M k 1 b y y j W 0 i Z a h N o V d q l U g a C D 2 0 P R c 5 E f k F N O O e X W K 6 / 9 U V 2 S t s V P W w o E N 4 C s i 6 B 5 + z E 7 M + / t j i Q Z h J Q z 8 N L v / W 9 3 d 3 Z 3 5 A g L M o S 2 Y c E x B C T c 3 Q H 1 6 X A W E m V A s w E J W s + 5 e H X B + a t m h w a k Z c Q Y C 2 W z Y X z T f y a J k H 0 i 6 A C 3 2 J Q R 2 d c 7 P + v g 6 K 5 v G q a j G z b y w G v p / R P k + d E f N h i 2 7 b b B O 0 X w C B w 3 + u v R c 9 t 9 C s h z k G H q X d P z d Q 8 s 3 T B t S z c 9 O P j q 4 H H f 8 U z D 7 t o n p t 6 / c 0 a / p / u u + Q u 0 E b i o g 1 z 0 7 + + W G h Y v d N S a B X L W 2 N O A T Y N A g 1 B M y Z 6 W n v e L R h y A X 7 0 R I W F D n T s 5 / / z M D M n 4 O I E a 2 l P K h s e N d M T 5 4 q y N Q 3 x + M 9 v A F y R 6 j 4 M R l + A I P u a v 6 Z D L e C U f X 6 i Y J b a Q n B I 8 V P F q 5 r b T 4 O w K 1 o P A G + A A C 3 k c O 3 e + 9 M 6 n E w 5 6 E B K B h 3 y 5 r C 8 w k y + 4 G B s 8 m I 6 Z / 2 Z C 4 s V r v N H m 8 0 Z 0 K Q i W o M 4 V v Q t V 0 p Q V Q j V N W W b h Q o N 5 I 0 l v 9 I + a A C W s T e W A T g L K M E w E n 3 A Z 4 t I Y h 4 j o A 1 d e a m C y 8 O i w F X u V r n w K v u 3 r 3 T L i m 0 5 c G T 3 H t p D l o 7 J P a i a K / n Z N Q 6 9 c V p X F p V 8 H x o V 3 e W L a 1 e B P P r I 8 V Z i V q G 1 1 T Q t V Q H b v W e / 7 k p v q G G Z H u R H 9 m S 6 Y R + 0 f P O T + G I N v k Z d D F 8 t E d y k b q f w o o o U q 1 T h T Q h 4 J F G 9 d / l u c 4 X w 9 a E D w Y A T N s 4 r 8 n M O T 7 5 K C 3 9 v b 3 a G s d p + s G K j y 5 O P o A 6 N p / b y g U i q 9 w D T x Z p s 1 o j o q d b J R E 8 N N K 8 m t T t 2 r u F y 7 A p K 8 n L I h B w 6 G i r D p 3 5 A B s z d 3 C c n 1 k I y O 5 O x r q 0 h 2 4 l J E i l B G Q o p Q R k B K U E Y + i t i N e O S B n H R c W y u V I w Y X O d b m M 5 W l L L J 0 V c 5 b z M 4 k A G n R F 4 m Y Q J u l X W a 3 e 2 V Y 5 n J W 9 L o 6 2 M M l v Z l L e l W u n Y i p i u o 2 k y 2 N Q D X b U m y z d M v u d 7 8 3 2 g p c i j c r G X v R u 1 l L / Y w + x r k u F 6 c e T B m X X y Y H K 6 M P 9 P y E N / R q 5 O 3 h c C r o U N X V N h N 4 G Y V q E i / x O 4 i 8 D t O K m 6 Y X W o z v V 3 S h s f 2 g x v 5 1 j f 2 w x v 6 4 x n 5 U 1 4 a t / Q o v N m R r a t T + / y J S m Y n l D G T A c h o y Y D k X G f B w V Y 7 u F x p Q X 9 B g h M H A Q h A q 8 J Y 3 n o V o 1 D S c x Z h t u N G s d u J e r 2 N E Z 7 d W 8 c N 7 d 7 3 3 7 u f 1 t 5 M j 6 Y A H / C X F V W x P 3 T H 4 + I I y 0 p y 3 D U u 7 5 Y 8 q L W 2 O t K u n q p a 5 8 b Q K e V l 8 W r E m v q 0 i w Z 9 F q P 8 D U E s B A i 0 A F A A C A A g A W 4 0 z X I 6 v B S q l A A A A 9 g A A A B I A A A A A A A A A A A A A A A A A A A A A A E N v b m Z p Z y 9 Q Y W N r Y W d l L n h t b F B L A Q I t A B Q A A g A I A F u N M 1 w P y u m r p A A A A O k A A A A T A A A A A A A A A A A A A A A A A P E A A A B b Q 2 9 u d G V u d F 9 U e X B l c 1 0 u e G 1 s U E s B A i 0 A F A A C A A g A W 4 0 z X D o O X H 3 P A w A A A B g A A B M A A A A A A A A A A A A A A A A A 4 g E A A E Z v c m 1 1 b G F z L 1 N l Y 3 R p b 2 4 x L m 1 Q S w U G A A A A A A M A A w D C A A A A /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2 0 A A A A A A A B 5 b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E N O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z l l O G I x Z T Y t N z N i Z C 0 0 M W M 4 L W I 0 Y 2 E t M D E 3 M G E w O W I 1 M T M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v D g X J l Y X M g d G V t w 6 F 0 a W N h c y Z x d W 9 0 O y w m c X V v d D t D b 2 5 0 Z c O 6 Z G 9 z I C Z x d W 9 0 O y w m c X V v d D t E a X N j a X B s a W 5 h I H B y b 3 B v c 3 R h J n F 1 b 3 Q 7 L C Z x d W 9 0 O 1 B l c s O t b 2 R v J n F 1 b 3 Q 7 L C Z x d W 9 0 O 0 N I I F R P V E F M J n F 1 b 3 Q 7 L C Z x d W 9 0 O 1 R J U E 8 g Q 0 9 N U E 9 O R U 5 U R S Z x d W 9 0 O y w m c X V v d D t D S C B U R c O T U k l D Q S Z x d W 9 0 O y w m c X V v d D t D S C B Q U s O B V E l D Q S Z x d W 9 0 O y w m c X V v d D t D S C B F U 1 T D g U d J T y Z x d W 9 0 O y w m c X V v d D t D S C B F W F R F T l P D g 0 8 m c X V v d D s s J n F 1 b 3 Q 7 Q 0 g g T 0 5 M S U 5 F J n F 1 b 3 Q 7 L C Z x d W 9 0 O 0 N P T V V N P y Z x d W 9 0 O y w m c X V v d D t U S V B J R k l D Q c O H w 4 N P J n F 1 b 3 Q 7 L C Z x d W 9 0 O 0 9 C U 0 V S V k H D h 8 O V R V M m c X V v d D t d I i A v P j x F b n R y e S B U e X B l P S J G a W x s Q 2 9 s d W 1 u V H l w Z X M i I F Z h b H V l P S J z Q m d Z R 0 F 3 T U d B d 0 1 E Q X d N R 0 J n W T 0 i I C 8 + P E V u d H J 5 I F R 5 c G U 9 I k Z p b G x M Y X N 0 V X B k Y X R l Z C I g V m F s d W U 9 I m Q y M D I 1 L T A 3 L T A 5 V D E z O j A w O j U 3 L j U 4 M D Q 1 N z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N i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N O L 1 R p c G 8 g Q W x 0 Z X J h Z G 8 u e 8 O B c m V h c y B 0 Z W 3 D o X R p Y 2 F z L D B 9 J n F 1 b 3 Q 7 L C Z x d W 9 0 O 1 N l Y 3 R p b 2 4 x L 0 R D T i 9 U a X B v I E F s d G V y Y W R v L n t D b 2 5 0 Z c O 6 Z G 9 z I C w x f S Z x d W 9 0 O y w m c X V v d D t T Z W N 0 a W 9 u M S 9 E Q 0 4 v V G l w b y B B b H R l c m F k b y 5 7 R G l z Y 2 l w b G l u Y S B w c m 9 w b 3 N 0 Y S w y f S Z x d W 9 0 O y w m c X V v d D t T Z W N 0 a W 9 u M S 9 E Q 0 4 v V G l w b y B B b H R l c m F k b y 5 7 U G V y w 6 1 v Z G 8 s M 3 0 m c X V v d D s s J n F 1 b 3 Q 7 U 2 V j d G l v b j E v R E N O L 1 R p c G 8 g Q W x 0 Z X J h Z G 8 u e 0 N I I F R P V E F M L D R 9 J n F 1 b 3 Q 7 L C Z x d W 9 0 O 1 N l Y 3 R p b 2 4 x L 0 R D T i 9 U a X B v I E F s d G V y Y W R v L n t U S V B P I E N P T V B P T k V O V E U s N X 0 m c X V v d D s s J n F 1 b 3 Q 7 U 2 V j d G l v b j E v R E N O L 1 R p c G 8 g Q W x 0 Z X J h Z G 8 u e 0 N I I F R F w 5 N S S U N B L D Z 9 J n F 1 b 3 Q 7 L C Z x d W 9 0 O 1 N l Y 3 R p b 2 4 x L 0 R D T i 9 U a X B v I E F s d G V y Y W R v L n t D S C B Q U s O B V E l D Q S w 3 f S Z x d W 9 0 O y w m c X V v d D t T Z W N 0 a W 9 u M S 9 E Q 0 4 v V G l w b y B B b H R l c m F k b y 5 7 Q 0 g g R V N U w 4 F H S U 8 s O H 0 m c X V v d D s s J n F 1 b 3 Q 7 U 2 V j d G l v b j E v R E N O L 1 R p c G 8 g Q W x 0 Z X J h Z G 8 u e 0 N I I E V Y V E V O U 8 O D T y w 5 f S Z x d W 9 0 O y w m c X V v d D t T Z W N 0 a W 9 u M S 9 E Q 0 4 v V G l w b y B B b H R l c m F k b y 5 7 Q 0 g g T 0 5 M S U 5 F L D E w f S Z x d W 9 0 O y w m c X V v d D t T Z W N 0 a W 9 u M S 9 E Q 0 4 v V G l w b y B B b H R l c m F k b y 5 7 Q 0 9 N V U 0 / L D E x f S Z x d W 9 0 O y w m c X V v d D t T Z W N 0 a W 9 u M S 9 E Q 0 4 v V G l w b y B B b H R l c m F k b y 5 7 V E l Q S U Z J Q 0 H D h 8 O D T y w x M n 0 m c X V v d D s s J n F 1 b 3 Q 7 U 2 V j d G l v b j E v R E N O L 1 R p c G 8 g Q W x 0 Z X J h Z G 8 u e 0 9 C U 0 V S V k H D h 8 O V R V M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E Q 0 4 v V G l w b y B B b H R l c m F k b y 5 7 w 4 F y Z W F z I H R l b c O h d G l j Y X M s M H 0 m c X V v d D s s J n F 1 b 3 Q 7 U 2 V j d G l v b j E v R E N O L 1 R p c G 8 g Q W x 0 Z X J h Z G 8 u e 0 N v b n R l w 7 p k b 3 M g L D F 9 J n F 1 b 3 Q 7 L C Z x d W 9 0 O 1 N l Y 3 R p b 2 4 x L 0 R D T i 9 U a X B v I E F s d G V y Y W R v L n t E a X N j a X B s a W 5 h I H B y b 3 B v c 3 R h L D J 9 J n F 1 b 3 Q 7 L C Z x d W 9 0 O 1 N l Y 3 R p b 2 4 x L 0 R D T i 9 U a X B v I E F s d G V y Y W R v L n t Q Z X L D r W 9 k b y w z f S Z x d W 9 0 O y w m c X V v d D t T Z W N 0 a W 9 u M S 9 E Q 0 4 v V G l w b y B B b H R l c m F k b y 5 7 Q 0 g g V E 9 U Q U w s N H 0 m c X V v d D s s J n F 1 b 3 Q 7 U 2 V j d G l v b j E v R E N O L 1 R p c G 8 g Q W x 0 Z X J h Z G 8 u e 1 R J U E 8 g Q 0 9 N U E 9 O R U 5 U R S w 1 f S Z x d W 9 0 O y w m c X V v d D t T Z W N 0 a W 9 u M S 9 E Q 0 4 v V G l w b y B B b H R l c m F k b y 5 7 Q 0 g g V E X D k 1 J J Q 0 E s N n 0 m c X V v d D s s J n F 1 b 3 Q 7 U 2 V j d G l v b j E v R E N O L 1 R p c G 8 g Q W x 0 Z X J h Z G 8 u e 0 N I I F B S w 4 F U S U N B L D d 9 J n F 1 b 3 Q 7 L C Z x d W 9 0 O 1 N l Y 3 R p b 2 4 x L 0 R D T i 9 U a X B v I E F s d G V y Y W R v L n t D S C B F U 1 T D g U d J T y w 4 f S Z x d W 9 0 O y w m c X V v d D t T Z W N 0 a W 9 u M S 9 E Q 0 4 v V G l w b y B B b H R l c m F k b y 5 7 Q 0 g g R V h U R U 5 T w 4 N P L D l 9 J n F 1 b 3 Q 7 L C Z x d W 9 0 O 1 N l Y 3 R p b 2 4 x L 0 R D T i 9 U a X B v I E F s d G V y Y W R v L n t D S C B P T k x J T k U s M T B 9 J n F 1 b 3 Q 7 L C Z x d W 9 0 O 1 N l Y 3 R p b 2 4 x L 0 R D T i 9 U a X B v I E F s d G V y Y W R v L n t D T 0 1 V T T 8 s M T F 9 J n F 1 b 3 Q 7 L C Z x d W 9 0 O 1 N l Y 3 R p b 2 4 x L 0 R D T i 9 U a X B v I E F s d G V y Y W R v L n t U S V B J R k l D Q c O H w 4 N P L D E y f S Z x d W 9 0 O y w m c X V v d D t T Z W N 0 a W 9 u M S 9 E Q 0 4 v V G l w b y B B b H R l c m F k b y 5 7 T 0 J T R V J W Q c O H w 5 V F U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D T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i 9 E Q 0 4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0 l Q z M l Q U R u a W 9 z J T I w U H J v Z m l z c 2 l v b m F p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B k M W Y x Y 2 U y L W Y 1 M W M t N G I y N i 1 h Y T c w L W R i M T g 0 Y 2 R m O T J m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R G 9 t w 6 1 u a W 8 g c 2 V n d W 5 k b y B v I E N S R U Z J V E 8 m c X V v d D s s J n F 1 b 3 Q 7 R G l z Y 2 l w b G l u Y S B w c m 9 w b 3 N 0 Y S Z x d W 9 0 O y w m c X V v d D t Q Z X L D r W 9 k b y Z x d W 9 0 O y w m c X V v d D t D S C B U T 1 R B T C Z x d W 9 0 O y w m c X V v d D t U S V B P I E N P T V B P T k V O V E U m c X V v d D s s J n F 1 b 3 Q 7 Q 0 g g V E X D k 1 J J Q 0 E m c X V v d D s s J n F 1 b 3 Q 7 Q 0 g g U F L D g V R J Q 0 E m c X V v d D s s J n F 1 b 3 Q 7 Q 0 g g R V N U w 4 F H S U 8 m c X V v d D s s J n F 1 b 3 Q 7 Q 0 g g R V h U R U 5 T w 4 N P J n F 1 b 3 Q 7 L C Z x d W 9 0 O 0 N I I E 9 O T E l O R S Z x d W 9 0 O y w m c X V v d D t D T 0 1 V T T 8 m c X V v d D s s J n F 1 b 3 Q 7 V E l Q S U Z J Q 0 H D h 8 O D T y Z x d W 9 0 O 1 0 i I C 8 + P E V u d H J 5 I F R 5 c G U 9 I k Z p b G x D b 2 x 1 b W 5 U e X B l c y I g V m F s d W U 9 I n N B Q U F B Q X d B Q U F B Q U F B Q U F B I i A v P j x F b n R y e S B U e X B l P S J G a W x s T G F z d F V w Z G F 0 Z W Q i I F Z h b H V l P S J k M j A y N S 0 w N y 0 w O V Q x M z o w M D o 1 N y 4 1 O D A 1 N j U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D Y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v b c O t b m l v c y B Q c m 9 m a X N z a W 9 u Y W l z L 1 R p c G 8 g Q W x 0 Z X J h Z G 8 u e 0 R v b c O t b m l v I H N l Z 3 V u Z G 8 g b y B D U k V G S V R P L D B 9 J n F 1 b 3 Q 7 L C Z x d W 9 0 O 1 N l Y 3 R p b 2 4 x L 0 R v b c O t b m l v c y B Q c m 9 m a X N z a W 9 u Y W l z L 1 R p c G 8 g Q W x 0 Z X J h Z G 8 u e 0 R p c 2 N p c G x p b m E g c H J v c G 9 z d G E s M X 0 m c X V v d D s s J n F 1 b 3 Q 7 U 2 V j d G l v b j E v R G 9 t w 6 1 u a W 9 z I F B y b 2 Z p c 3 N p b 2 5 h a X M v V G l w b y B B b H R l c m F k b y 5 7 U G V y w 6 1 v Z G 8 s M n 0 m c X V v d D s s J n F 1 b 3 Q 7 U 2 V j d G l v b j E v R G 9 t w 6 1 u a W 9 z I F B y b 2 Z p c 3 N p b 2 5 h a X M v V G l w b y B B b H R l c m F k b y 5 7 Q 0 g g V E 9 U Q U w s M 3 0 m c X V v d D s s J n F 1 b 3 Q 7 U 2 V j d G l v b j E v R G 9 t w 6 1 u a W 9 z I F B y b 2 Z p c 3 N p b 2 5 h a X M v V G l w b y B B b H R l c m F k b y 5 7 V E l Q T y B D T 0 1 Q T 0 5 F T l R F L D R 9 J n F 1 b 3 Q 7 L C Z x d W 9 0 O 1 N l Y 3 R p b 2 4 x L 0 R v b c O t b m l v c y B Q c m 9 m a X N z a W 9 u Y W l z L 1 R p c G 8 g Q W x 0 Z X J h Z G 8 u e 0 N I I F R F w 5 N S S U N B L D V 9 J n F 1 b 3 Q 7 L C Z x d W 9 0 O 1 N l Y 3 R p b 2 4 x L 0 R v b c O t b m l v c y B Q c m 9 m a X N z a W 9 u Y W l z L 1 R p c G 8 g Q W x 0 Z X J h Z G 8 u e 0 N I I F B S w 4 F U S U N B L D Z 9 J n F 1 b 3 Q 7 L C Z x d W 9 0 O 1 N l Y 3 R p b 2 4 x L 0 R v b c O t b m l v c y B Q c m 9 m a X N z a W 9 u Y W l z L 1 R p c G 8 g Q W x 0 Z X J h Z G 8 u e 0 N I I E V T V M O B R 0 l P L D d 9 J n F 1 b 3 Q 7 L C Z x d W 9 0 O 1 N l Y 3 R p b 2 4 x L 0 R v b c O t b m l v c y B Q c m 9 m a X N z a W 9 u Y W l z L 1 R p c G 8 g Q W x 0 Z X J h Z G 8 u e 0 N I I E V Y V E V O U 8 O D T y w 4 f S Z x d W 9 0 O y w m c X V v d D t T Z W N 0 a W 9 u M S 9 E b 2 3 D r W 5 p b 3 M g U H J v Z m l z c 2 l v b m F p c y 9 U a X B v I E F s d G V y Y W R v L n t D S C B P T k x J T k U s O X 0 m c X V v d D s s J n F 1 b 3 Q 7 U 2 V j d G l v b j E v R G 9 t w 6 1 u a W 9 z I F B y b 2 Z p c 3 N p b 2 5 h a X M v V G l w b y B B b H R l c m F k b y 5 7 Q 0 9 N V U 0 / L D E w f S Z x d W 9 0 O y w m c X V v d D t T Z W N 0 a W 9 u M S 9 E b 2 3 D r W 5 p b 3 M g U H J v Z m l z c 2 l v b m F p c y 9 U a X B v I E F s d G V y Y W R v L n t U S V B J R k l D Q c O H w 4 N P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R G 9 t w 6 1 u a W 9 z I F B y b 2 Z p c 3 N p b 2 5 h a X M v V G l w b y B B b H R l c m F k b y 5 7 R G 9 t w 6 1 u a W 8 g c 2 V n d W 5 k b y B v I E N S R U Z J V E 8 s M H 0 m c X V v d D s s J n F 1 b 3 Q 7 U 2 V j d G l v b j E v R G 9 t w 6 1 u a W 9 z I F B y b 2 Z p c 3 N p b 2 5 h a X M v V G l w b y B B b H R l c m F k b y 5 7 R G l z Y 2 l w b G l u Y S B w c m 9 w b 3 N 0 Y S w x f S Z x d W 9 0 O y w m c X V v d D t T Z W N 0 a W 9 u M S 9 E b 2 3 D r W 5 p b 3 M g U H J v Z m l z c 2 l v b m F p c y 9 U a X B v I E F s d G V y Y W R v L n t Q Z X L D r W 9 k b y w y f S Z x d W 9 0 O y w m c X V v d D t T Z W N 0 a W 9 u M S 9 E b 2 3 D r W 5 p b 3 M g U H J v Z m l z c 2 l v b m F p c y 9 U a X B v I E F s d G V y Y W R v L n t D S C B U T 1 R B T C w z f S Z x d W 9 0 O y w m c X V v d D t T Z W N 0 a W 9 u M S 9 E b 2 3 D r W 5 p b 3 M g U H J v Z m l z c 2 l v b m F p c y 9 U a X B v I E F s d G V y Y W R v L n t U S V B P I E N P T V B P T k V O V E U s N H 0 m c X V v d D s s J n F 1 b 3 Q 7 U 2 V j d G l v b j E v R G 9 t w 6 1 u a W 9 z I F B y b 2 Z p c 3 N p b 2 5 h a X M v V G l w b y B B b H R l c m F k b y 5 7 Q 0 g g V E X D k 1 J J Q 0 E s N X 0 m c X V v d D s s J n F 1 b 3 Q 7 U 2 V j d G l v b j E v R G 9 t w 6 1 u a W 9 z I F B y b 2 Z p c 3 N p b 2 5 h a X M v V G l w b y B B b H R l c m F k b y 5 7 Q 0 g g U F L D g V R J Q 0 E s N n 0 m c X V v d D s s J n F 1 b 3 Q 7 U 2 V j d G l v b j E v R G 9 t w 6 1 u a W 9 z I F B y b 2 Z p c 3 N p b 2 5 h a X M v V G l w b y B B b H R l c m F k b y 5 7 Q 0 g g R V N U w 4 F H S U 8 s N 3 0 m c X V v d D s s J n F 1 b 3 Q 7 U 2 V j d G l v b j E v R G 9 t w 6 1 u a W 9 z I F B y b 2 Z p c 3 N p b 2 5 h a X M v V G l w b y B B b H R l c m F k b y 5 7 Q 0 g g R V h U R U 5 T w 4 N P L D h 9 J n F 1 b 3 Q 7 L C Z x d W 9 0 O 1 N l Y 3 R p b 2 4 x L 0 R v b c O t b m l v c y B Q c m 9 m a X N z a W 9 u Y W l z L 1 R p c G 8 g Q W x 0 Z X J h Z G 8 u e 0 N I I E 9 O T E l O R S w 5 f S Z x d W 9 0 O y w m c X V v d D t T Z W N 0 a W 9 u M S 9 E b 2 3 D r W 5 p b 3 M g U H J v Z m l z c 2 l v b m F p c y 9 U a X B v I E F s d G V y Y W R v L n t D T 0 1 V T T 8 s M T B 9 J n F 1 b 3 Q 7 L C Z x d W 9 0 O 1 N l Y 3 R p b 2 4 x L 0 R v b c O t b m l v c y B Q c m 9 m a X N z a W 9 u Y W l z L 1 R p c G 8 g Q W x 0 Z X J h Z G 8 u e 1 R J U E l G S U N B w 4 f D g 0 8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b 2 0 l Q z M l Q U R u a W 9 z J T I w U H J v Z m l z c 2 l v b m F p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b S V D M y V B R G 5 p b 3 M l M j B Q c m 9 m a X N z a W 9 u Y W l z L 0 R v b S V D M y V B R G 5 p b 3 M l M j B Q c m 9 m a X N z a W 9 u Y W l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9 t J U M z J U F E b m l v c y U y M F B y b 2 Z p c 3 N p b 2 5 h a X M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b S V D M y V B R G 5 p b 3 M l M j B Q c m 9 m a X N z a W 9 u Y W l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O Q U R F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z J k Y z c 0 M T c t Z D I 5 O C 0 0 O G J m L T g 4 M j U t O T g 1 Y T M z Z m Y x Z W I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5 0 Z c O 6 Z G 9 z I G R v I E V O Q U R F J n F 1 b 3 Q 7 L C Z x d W 9 0 O 0 R p c 2 N p c G x p b m E g c H J v c G 9 z d G E m c X V v d D s s J n F 1 b 3 Q 7 U G V y w 6 1 v Z G 8 m c X V v d D s s J n F 1 b 3 Q 7 Q 0 g g V E 9 U Q U w m c X V v d D s s J n F 1 b 3 Q 7 V E l Q T y B D T 0 1 Q T 0 5 F T l R F J n F 1 b 3 Q 7 L C Z x d W 9 0 O 0 N I I F R F w 5 N S S U N B J n F 1 b 3 Q 7 L C Z x d W 9 0 O 0 N I I F B S w 4 F U S U N B J n F 1 b 3 Q 7 L C Z x d W 9 0 O 0 N I I E V T V M O B R 0 l P J n F 1 b 3 Q 7 L C Z x d W 9 0 O 0 N I I E V Y V E V O U 8 O D T y Z x d W 9 0 O y w m c X V v d D t D S C B P T k x J T k U m c X V v d D s s J n F 1 b 3 Q 7 Q 0 9 N V U 0 / J n F 1 b 3 Q 7 L C Z x d W 9 0 O 1 R J U E l G S U N B w 4 f D g 0 8 m c X V v d D t d I i A v P j x F b n R y e S B U e X B l P S J G a W x s Q 2 9 s d W 1 u V H l w Z X M i I F Z h b H V l P S J z Q m d Z R E F 3 W U R B d 0 1 E Q X d Z R y I g L z 4 8 R W 5 0 c n k g V H l w Z T 0 i R m l s b E x h c 3 R V c G R h d G V k I i B W Y W x 1 Z T 0 i Z D I w M j U t M D c t M D l U M T M 6 M D A 6 N T c u N T k 4 M D I 4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5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T k F E R S 9 U a X B v I E F s d G V y Y W R v L n t D b 2 5 0 Z c O 6 Z G 9 z I G R v I E V O Q U R F L D B 9 J n F 1 b 3 Q 7 L C Z x d W 9 0 O 1 N l Y 3 R p b 2 4 x L 0 V O Q U R F L 1 R p c G 8 g Q W x 0 Z X J h Z G 8 u e 0 R p c 2 N p c G x p b m E g c H J v c G 9 z d G E s M X 0 m c X V v d D s s J n F 1 b 3 Q 7 U 2 V j d G l v b j E v R U 5 B R E U v V G l w b y B B b H R l c m F k b y 5 7 U G V y w 6 1 v Z G 8 s M n 0 m c X V v d D s s J n F 1 b 3 Q 7 U 2 V j d G l v b j E v R U 5 B R E U v V G l w b y B B b H R l c m F k b y 5 7 Q 0 g g V E 9 U Q U w s M 3 0 m c X V v d D s s J n F 1 b 3 Q 7 U 2 V j d G l v b j E v R U 5 B R E U v V G l w b y B B b H R l c m F k b y 5 7 V E l Q T y B D T 0 1 Q T 0 5 F T l R F L D R 9 J n F 1 b 3 Q 7 L C Z x d W 9 0 O 1 N l Y 3 R p b 2 4 x L 0 V O Q U R F L 1 R p c G 8 g Q W x 0 Z X J h Z G 8 u e 0 N I I F R F w 5 N S S U N B L D V 9 J n F 1 b 3 Q 7 L C Z x d W 9 0 O 1 N l Y 3 R p b 2 4 x L 0 V O Q U R F L 1 R p c G 8 g Q W x 0 Z X J h Z G 8 u e 0 N I I F B S w 4 F U S U N B L D Z 9 J n F 1 b 3 Q 7 L C Z x d W 9 0 O 1 N l Y 3 R p b 2 4 x L 0 V O Q U R F L 1 R p c G 8 g Q W x 0 Z X J h Z G 8 u e 0 N I I E V T V M O B R 0 l P L D d 9 J n F 1 b 3 Q 7 L C Z x d W 9 0 O 1 N l Y 3 R p b 2 4 x L 0 V O Q U R F L 1 R p c G 8 g Q W x 0 Z X J h Z G 8 u e 0 N I I E V Y V E V O U 8 O D T y w 4 f S Z x d W 9 0 O y w m c X V v d D t T Z W N 0 a W 9 u M S 9 F T k F E R S 9 U a X B v I E F s d G V y Y W R v L n t D S C B P T k x J T k U s O X 0 m c X V v d D s s J n F 1 b 3 Q 7 U 2 V j d G l v b j E v R U 5 B R E U v V G l w b y B B b H R l c m F k b y 5 7 Q 0 9 N V U 0 / L D E w f S Z x d W 9 0 O y w m c X V v d D t T Z W N 0 a W 9 u M S 9 F T k F E R S 9 U a X B v I E F s d G V y Y W R v L n t U S V B J R k l D Q c O H w 4 N P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R U 5 B R E U v V G l w b y B B b H R l c m F k b y 5 7 Q 2 9 u d G X D u m R v c y B k b y B F T k F E R S w w f S Z x d W 9 0 O y w m c X V v d D t T Z W N 0 a W 9 u M S 9 F T k F E R S 9 U a X B v I E F s d G V y Y W R v L n t E a X N j a X B s a W 5 h I H B y b 3 B v c 3 R h L D F 9 J n F 1 b 3 Q 7 L C Z x d W 9 0 O 1 N l Y 3 R p b 2 4 x L 0 V O Q U R F L 1 R p c G 8 g Q W x 0 Z X J h Z G 8 u e 1 B l c s O t b 2 R v L D J 9 J n F 1 b 3 Q 7 L C Z x d W 9 0 O 1 N l Y 3 R p b 2 4 x L 0 V O Q U R F L 1 R p c G 8 g Q W x 0 Z X J h Z G 8 u e 0 N I I F R P V E F M L D N 9 J n F 1 b 3 Q 7 L C Z x d W 9 0 O 1 N l Y 3 R p b 2 4 x L 0 V O Q U R F L 1 R p c G 8 g Q W x 0 Z X J h Z G 8 u e 1 R J U E 8 g Q 0 9 N U E 9 O R U 5 U R S w 0 f S Z x d W 9 0 O y w m c X V v d D t T Z W N 0 a W 9 u M S 9 F T k F E R S 9 U a X B v I E F s d G V y Y W R v L n t D S C B U R c O T U k l D Q S w 1 f S Z x d W 9 0 O y w m c X V v d D t T Z W N 0 a W 9 u M S 9 F T k F E R S 9 U a X B v I E F s d G V y Y W R v L n t D S C B Q U s O B V E l D Q S w 2 f S Z x d W 9 0 O y w m c X V v d D t T Z W N 0 a W 9 u M S 9 F T k F E R S 9 U a X B v I E F s d G V y Y W R v L n t D S C B F U 1 T D g U d J T y w 3 f S Z x d W 9 0 O y w m c X V v d D t T Z W N 0 a W 9 u M S 9 F T k F E R S 9 U a X B v I E F s d G V y Y W R v L n t D S C B F W F R F T l P D g 0 8 s O H 0 m c X V v d D s s J n F 1 b 3 Q 7 U 2 V j d G l v b j E v R U 5 B R E U v V G l w b y B B b H R l c m F k b y 5 7 Q 0 g g T 0 5 M S U 5 F L D l 9 J n F 1 b 3 Q 7 L C Z x d W 9 0 O 1 N l Y 3 R p b 2 4 x L 0 V O Q U R F L 1 R p c G 8 g Q W x 0 Z X J h Z G 8 u e 0 N P T V V N P y w x M H 0 m c X V v d D s s J n F 1 b 3 Q 7 U 2 V j d G l v b j E v R U 5 B R E U v V G l w b y B B b H R l c m F k b y 5 7 V E l Q S U Z J Q 0 H D h 8 O D T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O Q U R F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5 B R E U v R U 5 B R E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T k F E R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5 B R E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1 c G 9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W Z i M T V k M j M t Z T h m M y 0 0 N m F j L W J h Z D Y t N j I 2 Y W E z Y W E w Z W I z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E a X N j a X B s a W 5 h I H B y b 3 B v c 3 R h J n F 1 b 3 Q 7 L C Z x d W 9 0 O 1 R p c G 8 m c X V v d D s s J n F 1 b 3 Q 7 T c O h e C 4 g d G X D s 3 J p Y 2 E m c X V v d D s s J n F 1 b 3 Q 7 Q W x 1 b m 9 z L 0 d y d X B v J n F 1 b 3 Q 7 L C Z x d W 9 0 O 1 B l c s O t b 2 R v J n F 1 b 3 Q 7 L C Z x d W 9 0 O 0 N I I F R P V E F M J n F 1 b 3 Q 7 L C Z x d W 9 0 O 1 R J U E 8 g Q 0 9 N U E 9 O R U 5 U R S Z x d W 9 0 O y w m c X V v d D t D S C B U R c O T U k l D Q S Z x d W 9 0 O y w m c X V v d D t D S C B Q U s O B V E l D Q S Z x d W 9 0 O y w m c X V v d D t D S C B F U 1 T D g U d J T y Z x d W 9 0 O y w m c X V v d D t D S C B F W F R F T l P D g 0 8 m c X V v d D s s J n F 1 b 3 Q 7 Q 0 g g T 0 5 M S U 5 F J n F 1 b 3 Q 7 L C Z x d W 9 0 O 0 N P T V V N P y Z x d W 9 0 O y w m c X V v d D t U S V B J R k l D Q c O H w 4 N P J n F 1 b 3 Q 7 L C Z x d W 9 0 O 0 9 C U 0 V S V k H D h 8 O V R V M m c X V v d D t d I i A v P j x F b n R y e S B U e X B l P S J G a W x s Q 2 9 s d W 1 u V H l w Z X M i I F Z h b H V l P S J z Q m d Z R E F 3 T U R C Z 0 1 E Q X d N R E J n W U c i I C 8 + P E V u d H J 5 I F R 5 c G U 9 I k Z p b G x M Y X N 0 V X B k Y X R l Z C I g V m F s d W U 9 I m Q y M D I 1 L T A 3 L T A 5 V D E z O j A w O j U 3 L j Y w M z A z M j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M C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3 J 1 c G 9 z L 1 R p c G 8 g Q W x 0 Z X J h Z G 8 u e 0 R p c 2 N p c G x p b m E g c H J v c G 9 z d G E s M H 0 m c X V v d D s s J n F 1 b 3 Q 7 U 2 V j d G l v b j E v R 3 J 1 c G 9 z L 1 R p c G 8 g Q W x 0 Z X J h Z G 8 u e 1 R p c G 8 s M X 0 m c X V v d D s s J n F 1 b 3 Q 7 U 2 V j d G l v b j E v R 3 J 1 c G 9 z L 1 R p c G 8 g Q W x 0 Z X J h Z G 8 u e 0 3 D o X g u I H R l w 7 N y a W N h L D J 9 J n F 1 b 3 Q 7 L C Z x d W 9 0 O 1 N l Y 3 R p b 2 4 x L 0 d y d X B v c y 9 U a X B v I E F s d G V y Y W R v L n t B b H V u b 3 M v R 3 J 1 c G 8 s M 3 0 m c X V v d D s s J n F 1 b 3 Q 7 U 2 V j d G l v b j E v R 3 J 1 c G 9 z L 1 R p c G 8 g Q W x 0 Z X J h Z G 8 u e 1 B l c s O t b 2 R v L D R 9 J n F 1 b 3 Q 7 L C Z x d W 9 0 O 1 N l Y 3 R p b 2 4 x L 0 d y d X B v c y 9 U a X B v I E F s d G V y Y W R v L n t D S C B U T 1 R B T C w 1 f S Z x d W 9 0 O y w m c X V v d D t T Z W N 0 a W 9 u M S 9 H c n V w b 3 M v V G l w b y B B b H R l c m F k b y 5 7 V E l Q T y B D T 0 1 Q T 0 5 F T l R F L D Z 9 J n F 1 b 3 Q 7 L C Z x d W 9 0 O 1 N l Y 3 R p b 2 4 x L 0 d y d X B v c y 9 U a X B v I E F s d G V y Y W R v L n t D S C B U R c O T U k l D Q S w 3 f S Z x d W 9 0 O y w m c X V v d D t T Z W N 0 a W 9 u M S 9 H c n V w b 3 M v V G l w b y B B b H R l c m F k b y 5 7 Q 0 g g U F L D g V R J Q 0 E s O H 0 m c X V v d D s s J n F 1 b 3 Q 7 U 2 V j d G l v b j E v R 3 J 1 c G 9 z L 1 R p c G 8 g Q W x 0 Z X J h Z G 8 u e 0 N I I E V T V M O B R 0 l P L D l 9 J n F 1 b 3 Q 7 L C Z x d W 9 0 O 1 N l Y 3 R p b 2 4 x L 0 d y d X B v c y 9 U a X B v I E F s d G V y Y W R v L n t D S C B F W F R F T l P D g 0 8 s M T B 9 J n F 1 b 3 Q 7 L C Z x d W 9 0 O 1 N l Y 3 R p b 2 4 x L 0 d y d X B v c y 9 U a X B v I E F s d G V y Y W R v L n t D S C B P T k x J T k U s M T F 9 J n F 1 b 3 Q 7 L C Z x d W 9 0 O 1 N l Y 3 R p b 2 4 x L 0 d y d X B v c y 9 U a X B v I E F s d G V y Y W R v L n t D T 0 1 V T T 8 s M T J 9 J n F 1 b 3 Q 7 L C Z x d W 9 0 O 1 N l Y 3 R p b 2 4 x L 0 d y d X B v c y 9 U a X B v I E F s d G V y Y W R v L n t U S V B J R k l D Q c O H w 4 N P L D E z f S Z x d W 9 0 O y w m c X V v d D t T Z W N 0 a W 9 u M S 9 H c n V w b 3 M v V G l w b y B B b H R l c m F k b y 5 7 T 0 J T R V J W Q c O H w 5 V F U y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d y d X B v c y 9 U a X B v I E F s d G V y Y W R v L n t E a X N j a X B s a W 5 h I H B y b 3 B v c 3 R h L D B 9 J n F 1 b 3 Q 7 L C Z x d W 9 0 O 1 N l Y 3 R p b 2 4 x L 0 d y d X B v c y 9 U a X B v I E F s d G V y Y W R v L n t U a X B v L D F 9 J n F 1 b 3 Q 7 L C Z x d W 9 0 O 1 N l Y 3 R p b 2 4 x L 0 d y d X B v c y 9 U a X B v I E F s d G V y Y W R v L n t N w 6 F 4 L i B 0 Z c O z c m l j Y S w y f S Z x d W 9 0 O y w m c X V v d D t T Z W N 0 a W 9 u M S 9 H c n V w b 3 M v V G l w b y B B b H R l c m F k b y 5 7 Q W x 1 b m 9 z L 0 d y d X B v L D N 9 J n F 1 b 3 Q 7 L C Z x d W 9 0 O 1 N l Y 3 R p b 2 4 x L 0 d y d X B v c y 9 U a X B v I E F s d G V y Y W R v L n t Q Z X L D r W 9 k b y w 0 f S Z x d W 9 0 O y w m c X V v d D t T Z W N 0 a W 9 u M S 9 H c n V w b 3 M v V G l w b y B B b H R l c m F k b y 5 7 Q 0 g g V E 9 U Q U w s N X 0 m c X V v d D s s J n F 1 b 3 Q 7 U 2 V j d G l v b j E v R 3 J 1 c G 9 z L 1 R p c G 8 g Q W x 0 Z X J h Z G 8 u e 1 R J U E 8 g Q 0 9 N U E 9 O R U 5 U R S w 2 f S Z x d W 9 0 O y w m c X V v d D t T Z W N 0 a W 9 u M S 9 H c n V w b 3 M v V G l w b y B B b H R l c m F k b y 5 7 Q 0 g g V E X D k 1 J J Q 0 E s N 3 0 m c X V v d D s s J n F 1 b 3 Q 7 U 2 V j d G l v b j E v R 3 J 1 c G 9 z L 1 R p c G 8 g Q W x 0 Z X J h Z G 8 u e 0 N I I F B S w 4 F U S U N B L D h 9 J n F 1 b 3 Q 7 L C Z x d W 9 0 O 1 N l Y 3 R p b 2 4 x L 0 d y d X B v c y 9 U a X B v I E F s d G V y Y W R v L n t D S C B F U 1 T D g U d J T y w 5 f S Z x d W 9 0 O y w m c X V v d D t T Z W N 0 a W 9 u M S 9 H c n V w b 3 M v V G l w b y B B b H R l c m F k b y 5 7 Q 0 g g R V h U R U 5 T w 4 N P L D E w f S Z x d W 9 0 O y w m c X V v d D t T Z W N 0 a W 9 u M S 9 H c n V w b 3 M v V G l w b y B B b H R l c m F k b y 5 7 Q 0 g g T 0 5 M S U 5 F L D E x f S Z x d W 9 0 O y w m c X V v d D t T Z W N 0 a W 9 u M S 9 H c n V w b 3 M v V G l w b y B B b H R l c m F k b y 5 7 Q 0 9 N V U 0 / L D E y f S Z x d W 9 0 O y w m c X V v d D t T Z W N 0 a W 9 u M S 9 H c n V w b 3 M v V G l w b y B B b H R l c m F k b y 5 7 V E l Q S U Z J Q 0 H D h 8 O D T y w x M 3 0 m c X V v d D s s J n F 1 b 3 Q 7 U 2 V j d G l v b j E v R 3 J 1 c G 9 z L 1 R p c G 8 g Q W x 0 Z X J h Z G 8 u e 0 9 C U 0 V S V k H D h 8 O V R V M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V w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V w b 3 M v R 3 J 1 c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1 c G 9 z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V w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d X J p Z G F k Z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M 3 M T g 4 M D E y L T U 2 M G E t N D U y O C 0 5 Y T E 5 L W I z Z j l i Z D N j Z T k z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d H V y a W R h Z G U v V G l w b y B B b H R l c m F k b z E u e 0 R p c 2 N p c G x p b m E g c H J v c G 9 z d G E s M H 0 m c X V v d D s s J n F 1 b 3 Q 7 U 2 V j d G l v b j E v T W F 0 d X J p Z G F k Z S 9 U a X B v I E F s d G V y Y W R v M S 5 7 V G l w b y w x f S Z x d W 9 0 O y w m c X V v d D t T Z W N 0 a W 9 u M S 9 N Y X R 1 c m l k Y W R l L 1 R p c G 8 g Q W x 0 Z X J h Z G 8 x L n t E a X N j a X B s a W 5 h I D E s M n 0 m c X V v d D s s J n F 1 b 3 Q 7 U 2 V j d G l v b j E v T W F 0 d X J p Z G F k Z S 9 U a X B v I E F s d G V y Y W R v M S 5 7 R G l z Y 2 l w b G l u Y S A y L D N 9 J n F 1 b 3 Q 7 L C Z x d W 9 0 O 1 N l Y 3 R p b 2 4 x L 0 1 h d H V y a W R h Z G U v V G l w b y B B b H R l c m F k b z E u e 0 R p c 2 N p c G x p b m E g M y w 0 f S Z x d W 9 0 O y w m c X V v d D t T Z W N 0 a W 9 u M S 9 N Y X R 1 c m l k Y W R l L 1 R p c G 8 g Q W x 0 Z X J h Z G 8 x L n t E a X N j a X B s a W 5 h I D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T W F 0 d X J p Z G F k Z S 9 U a X B v I E F s d G V y Y W R v M S 5 7 R G l z Y 2 l w b G l u Y S B w c m 9 w b 3 N 0 Y S w w f S Z x d W 9 0 O y w m c X V v d D t T Z W N 0 a W 9 u M S 9 N Y X R 1 c m l k Y W R l L 1 R p c G 8 g Q W x 0 Z X J h Z G 8 x L n t U a X B v L D F 9 J n F 1 b 3 Q 7 L C Z x d W 9 0 O 1 N l Y 3 R p b 2 4 x L 0 1 h d H V y a W R h Z G U v V G l w b y B B b H R l c m F k b z E u e 0 R p c 2 N p c G x p b m E g M S w y f S Z x d W 9 0 O y w m c X V v d D t T Z W N 0 a W 9 u M S 9 N Y X R 1 c m l k Y W R l L 1 R p c G 8 g Q W x 0 Z X J h Z G 8 x L n t E a X N j a X B s a W 5 h I D I s M 3 0 m c X V v d D s s J n F 1 b 3 Q 7 U 2 V j d G l v b j E v T W F 0 d X J p Z G F k Z S 9 U a X B v I E F s d G V y Y W R v M S 5 7 R G l z Y 2 l w b G l u Y S A z L D R 9 J n F 1 b 3 Q 7 L C Z x d W 9 0 O 1 N l Y 3 R p b 2 4 x L 0 1 h d H V y a W R h Z G U v V G l w b y B B b H R l c m F k b z E u e 0 R p c 2 N p c G x p b m E g N C w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R G l z Y 2 l w b G l u Y S B w c m 9 w b 3 N 0 Y S Z x d W 9 0 O y w m c X V v d D t U a X B v J n F 1 b 3 Q 7 L C Z x d W 9 0 O 0 R p c 2 N p c G x p b m E g M S Z x d W 9 0 O y w m c X V v d D t E a X N j a X B s a W 5 h I D I m c X V v d D s s J n F 1 b 3 Q 7 R G l z Y 2 l w b G l u Y S A z J n F 1 b 3 Q 7 L C Z x d W 9 0 O 0 R p c 2 N p c G x p b m E g N C Z x d W 9 0 O 1 0 i I C 8 + P E V u d H J 5 I F R 5 c G U 9 I k Z p b G x D b 2 x 1 b W 5 U e X B l c y I g V m F s d W U 9 I n N C Z 1 l H Q m d Z R y I g L z 4 8 R W 5 0 c n k g V H l w Z T 0 i R m l s b E x h c 3 R V c G R h d G V k I i B W Y W x 1 Z T 0 i Z D I w M j U t M D c t M D h U M T k 6 M j k 6 M j M u M j k y N D I 1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k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N Y X R 1 c m l k Y W R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d X J p Z G F k Z S 9 N Y X R 1 c m l k Y W R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d X J p Z G F k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l s a G E l M j B D Y X J y Z W l y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Z k M D d l Y m Y z L T J k Y T I t N D E w M S 0 4 N D Z m L T J h Y j J h N j M w O T U 2 Z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R W l 4 b y Z x d W 9 0 O y w m c X V v d D t E a X N j a X B s a W 5 h I H B y b 3 B v c 3 R h J n F 1 b 3 Q 7 L C Z x d W 9 0 O 1 B l c s O t b 2 R v J n F 1 b 3 Q 7 L C Z x d W 9 0 O 0 N I I F R P V E F M J n F 1 b 3 Q 7 L C Z x d W 9 0 O 1 R J U E 8 g Q 0 9 N U E 9 O R U 5 U R S Z x d W 9 0 O y w m c X V v d D t D S C B U R c O T U k l D Q S Z x d W 9 0 O y w m c X V v d D t D S C B Q U s O B V E l D Q S Z x d W 9 0 O y w m c X V v d D t D S C B F U 1 T D g U d J T y Z x d W 9 0 O y w m c X V v d D t D S C B F W F R F T l P D g 0 8 m c X V v d D s s J n F 1 b 3 Q 7 Q 0 g g T 0 5 M S U 5 F J n F 1 b 3 Q 7 L C Z x d W 9 0 O 0 N P T V V N P y Z x d W 9 0 O y w m c X V v d D t U S V B J R k l D Q c O H w 4 N P J n F 1 b 3 Q 7 X S I g L z 4 8 R W 5 0 c n k g V H l w Z T 0 i R m l s b E N v b H V t b l R 5 c G V z I i B W Y W x 1 Z T 0 i c 0 J n W U R B d 1 l E Q X d N R E F 3 W U c i I C 8 + P E V u d H J 5 I F R 5 c G U 9 I k Z p b G x M Y X N 0 V X B k Y X R l Z C I g V m F s d W U 9 I m Q y M D I 1 L T A 3 L T A 5 V D E z O j A w O j U 3 L j Y w N j A y N j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H J p b G h h I E N h c n J l a X J h L 1 R p c G 8 g Q W x 0 Z X J h Z G 8 u e 0 V p e G 8 s M H 0 m c X V v d D s s J n F 1 b 3 Q 7 U 2 V j d G l v b j E v V H J p b G h h I E N h c n J l a X J h L 1 R p c G 8 g Q W x 0 Z X J h Z G 8 u e 0 R p c 2 N p c G x p b m E g c H J v c G 9 z d G E s M X 0 m c X V v d D s s J n F 1 b 3 Q 7 U 2 V j d G l v b j E v V H J p b G h h I E N h c n J l a X J h L 1 R p c G 8 g Q W x 0 Z X J h Z G 8 u e 1 B l c s O t b 2 R v L D J 9 J n F 1 b 3 Q 7 L C Z x d W 9 0 O 1 N l Y 3 R p b 2 4 x L 1 R y a W x o Y S B D Y X J y Z W l y Y S 9 U a X B v I E F s d G V y Y W R v L n t D S C B U T 1 R B T C w z f S Z x d W 9 0 O y w m c X V v d D t T Z W N 0 a W 9 u M S 9 U c m l s a G E g Q 2 F y c m V p c m E v V G l w b y B B b H R l c m F k b y 5 7 V E l Q T y B D T 0 1 Q T 0 5 F T l R F L D R 9 J n F 1 b 3 Q 7 L C Z x d W 9 0 O 1 N l Y 3 R p b 2 4 x L 1 R y a W x o Y S B D Y X J y Z W l y Y S 9 U a X B v I E F s d G V y Y W R v L n t D S C B U R c O T U k l D Q S w 1 f S Z x d W 9 0 O y w m c X V v d D t T Z W N 0 a W 9 u M S 9 U c m l s a G E g Q 2 F y c m V p c m E v V G l w b y B B b H R l c m F k b y 5 7 Q 0 g g U F L D g V R J Q 0 E s N n 0 m c X V v d D s s J n F 1 b 3 Q 7 U 2 V j d G l v b j E v V H J p b G h h I E N h c n J l a X J h L 1 R p c G 8 g Q W x 0 Z X J h Z G 8 u e 0 N I I E V T V M O B R 0 l P L D d 9 J n F 1 b 3 Q 7 L C Z x d W 9 0 O 1 N l Y 3 R p b 2 4 x L 1 R y a W x o Y S B D Y X J y Z W l y Y S 9 U a X B v I E F s d G V y Y W R v L n t D S C B F W F R F T l P D g 0 8 s O H 0 m c X V v d D s s J n F 1 b 3 Q 7 U 2 V j d G l v b j E v V H J p b G h h I E N h c n J l a X J h L 1 R p c G 8 g Q W x 0 Z X J h Z G 8 u e 0 N I I E 9 O T E l O R S w 5 f S Z x d W 9 0 O y w m c X V v d D t T Z W N 0 a W 9 u M S 9 U c m l s a G E g Q 2 F y c m V p c m E v V G l w b y B B b H R l c m F k b y 5 7 Q 0 9 N V U 0 / L D E w f S Z x d W 9 0 O y w m c X V v d D t T Z W N 0 a W 9 u M S 9 U c m l s a G E g Q 2 F y c m V p c m E v V G l w b y B B b H R l c m F k b y 5 7 V E l Q S U Z J Q 0 H D h 8 O D T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y a W x o Y S B D Y X J y Z W l y Y S 9 U a X B v I E F s d G V y Y W R v L n t F a X h v L D B 9 J n F 1 b 3 Q 7 L C Z x d W 9 0 O 1 N l Y 3 R p b 2 4 x L 1 R y a W x o Y S B D Y X J y Z W l y Y S 9 U a X B v I E F s d G V y Y W R v L n t E a X N j a X B s a W 5 h I H B y b 3 B v c 3 R h L D F 9 J n F 1 b 3 Q 7 L C Z x d W 9 0 O 1 N l Y 3 R p b 2 4 x L 1 R y a W x o Y S B D Y X J y Z W l y Y S 9 U a X B v I E F s d G V y Y W R v L n t Q Z X L D r W 9 k b y w y f S Z x d W 9 0 O y w m c X V v d D t T Z W N 0 a W 9 u M S 9 U c m l s a G E g Q 2 F y c m V p c m E v V G l w b y B B b H R l c m F k b y 5 7 Q 0 g g V E 9 U Q U w s M 3 0 m c X V v d D s s J n F 1 b 3 Q 7 U 2 V j d G l v b j E v V H J p b G h h I E N h c n J l a X J h L 1 R p c G 8 g Q W x 0 Z X J h Z G 8 u e 1 R J U E 8 g Q 0 9 N U E 9 O R U 5 U R S w 0 f S Z x d W 9 0 O y w m c X V v d D t T Z W N 0 a W 9 u M S 9 U c m l s a G E g Q 2 F y c m V p c m E v V G l w b y B B b H R l c m F k b y 5 7 Q 0 g g V E X D k 1 J J Q 0 E s N X 0 m c X V v d D s s J n F 1 b 3 Q 7 U 2 V j d G l v b j E v V H J p b G h h I E N h c n J l a X J h L 1 R p c G 8 g Q W x 0 Z X J h Z G 8 u e 0 N I I F B S w 4 F U S U N B L D Z 9 J n F 1 b 3 Q 7 L C Z x d W 9 0 O 1 N l Y 3 R p b 2 4 x L 1 R y a W x o Y S B D Y X J y Z W l y Y S 9 U a X B v I E F s d G V y Y W R v L n t D S C B F U 1 T D g U d J T y w 3 f S Z x d W 9 0 O y w m c X V v d D t T Z W N 0 a W 9 u M S 9 U c m l s a G E g Q 2 F y c m V p c m E v V G l w b y B B b H R l c m F k b y 5 7 Q 0 g g R V h U R U 5 T w 4 N P L D h 9 J n F 1 b 3 Q 7 L C Z x d W 9 0 O 1 N l Y 3 R p b 2 4 x L 1 R y a W x o Y S B D Y X J y Z W l y Y S 9 U a X B v I E F s d G V y Y W R v L n t D S C B P T k x J T k U s O X 0 m c X V v d D s s J n F 1 b 3 Q 7 U 2 V j d G l v b j E v V H J p b G h h I E N h c n J l a X J h L 1 R p c G 8 g Q W x 0 Z X J h Z G 8 u e 0 N P T V V N P y w x M H 0 m c X V v d D s s J n F 1 b 3 Q 7 U 2 V j d G l v b j E v V H J p b G h h I E N h c n J l a X J h L 1 R p c G 8 g Q W x 0 Z X J h Z G 8 u e 1 R J U E l G S U N B w 4 f D g 0 8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c m l s a G E l M j B D Y X J y Z W l y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a W x o Y S U y M E N h c n J l a X J h L 1 R y a W x o Y S U y M E N h c n J l a X J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p b G h h J T I w Q 2 F y c m V p c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a W x o Y S U y M E N h c n J l a X J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O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i 9 M a W 5 o Y X M l M j B G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l s a G E l M j B D Y X J y Z W l y Y S 9 M a W 5 o Y X M l M j B G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2 l j b 2 x v Z 2 l h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m J h M T I y O W I t M z A 1 M i 0 0 Y W Z l L W E x M m U t Z D N k O T c w Z j V l Z j A 3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U Y X J n Z X Q i I F Z h b H V l P S J z U H N p Y 2 9 s b 2 d p Y V 8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2 l j b 2 x v Z 2 l h L 0 Z v b n R l L n v D g X J l Y X M g d G V t w 6 F 0 a W N h c y w w f S Z x d W 9 0 O y w m c X V v d D t T Z W N 0 a W 9 u M S 9 Q c 2 l j b 2 x v Z 2 l h L 0 Z v b n R l L n t D b 2 5 0 Z c O 6 Z G 9 z I C w x f S Z x d W 9 0 O y w m c X V v d D t T Z W N 0 a W 9 u M S 9 Q c 2 l j b 2 x v Z 2 l h L 1 R p c G 8 g Q W x 0 Z X J h Z G 8 u e 0 R p c 2 N p c G x p b m E g c H J v c G 9 z d G E s M n 0 m c X V v d D s s J n F 1 b 3 Q 7 U 2 V j d G l v b j E v U H N p Y 2 9 s b 2 d p Y S 9 G b 2 5 0 Z S 5 7 U G V y w 6 1 v Z G 8 s M 3 0 m c X V v d D s s J n F 1 b 3 Q 7 U 2 V j d G l v b j E v U H N p Y 2 9 s b 2 d p Y S 9 G b 2 5 0 Z S 5 7 Q 0 g g V E 9 U Q U w s N H 0 m c X V v d D s s J n F 1 b 3 Q 7 U 2 V j d G l v b j E v U H N p Y 2 9 s b 2 d p Y S 9 G b 2 5 0 Z S 5 7 V E l Q T y B D T 0 1 Q T 0 5 F T l R F L D V 9 J n F 1 b 3 Q 7 L C Z x d W 9 0 O 1 N l Y 3 R p b 2 4 x L 1 B z a W N v b G 9 n a W E v R m 9 u d G U u e 0 N I I F R F w 5 N S S U N B L D Z 9 J n F 1 b 3 Q 7 L C Z x d W 9 0 O 1 N l Y 3 R p b 2 4 x L 1 B z a W N v b G 9 n a W E v R m 9 u d G U u e 0 N I I F B S w 4 F U S U N B L D d 9 J n F 1 b 3 Q 7 L C Z x d W 9 0 O 1 N l Y 3 R p b 2 4 x L 1 B z a W N v b G 9 n a W E v R m 9 u d G U u e 0 N I I E V T V M O B R 0 l P L D h 9 J n F 1 b 3 Q 7 L C Z x d W 9 0 O 1 N l Y 3 R p b 2 4 x L 1 B z a W N v b G 9 n a W E v R m 9 u d G U u e 0 N I I E V Y V E V O U 8 O D T y w 5 f S Z x d W 9 0 O y w m c X V v d D t T Z W N 0 a W 9 u M S 9 Q c 2 l j b 2 x v Z 2 l h L 0 Z v b n R l L n t D S C B P T k x J T k U s M T B 9 J n F 1 b 3 Q 7 L C Z x d W 9 0 O 1 N l Y 3 R p b 2 4 x L 1 B z a W N v b G 9 n a W E v R m 9 u d G U u e 0 N P T V V N P y w x M X 0 m c X V v d D s s J n F 1 b 3 Q 7 U 2 V j d G l v b j E v U H N p Y 2 9 s b 2 d p Y S 9 G b 2 5 0 Z S 5 7 V E l Q S U Z J Q 0 H D h 8 O D T y w x M n 0 m c X V v d D s s J n F 1 b 3 Q 7 U 2 V j d G l v b j E v U H N p Y 2 9 s b 2 d p Y S 9 G b 2 5 0 Z S 5 7 T 0 J T R V J W Q c O H w 5 V F U y w x M 3 0 m c X V v d D s s J n F 1 b 3 Q 7 U 2 V j d G l v b j E v U H N p Y 2 9 s b 2 d p Y S 9 G b 2 5 0 Z S 5 7 R G 9 t w 6 1 u a W 8 g c 2 V n d W 5 k b y B v I E N S R U Z J V E 8 s M T R 9 J n F 1 b 3 Q 7 L C Z x d W 9 0 O 1 N l Y 3 R p b 2 4 x L 1 B z a W N v b G 9 n a W E v R m 9 u d G U u e 0 N v b n R l w 7 p k b 3 M g Z G 8 g R U 5 B R E U s M T V 9 J n F 1 b 3 Q 7 L C Z x d W 9 0 O 1 N l Y 3 R p b 2 4 x L 1 B z a W N v b G 9 n a W E v R m 9 u d G U u e 1 R p c G 8 s M T Z 9 J n F 1 b 3 Q 7 L C Z x d W 9 0 O 1 N l Y 3 R p b 2 4 x L 1 B z a W N v b G 9 n a W E v R m 9 u d G U u e 0 3 D o X g u I H R l w 7 N y a W N h L D E 3 f S Z x d W 9 0 O y w m c X V v d D t T Z W N 0 a W 9 u M S 9 Q c 2 l j b 2 x v Z 2 l h L 0 Z v b n R l L n t B b H V u b 3 M v R 3 J 1 c G 8 s M T h 9 J n F 1 b 3 Q 7 L C Z x d W 9 0 O 1 N l Y 3 R p b 2 4 x L 1 B z a W N v b G 9 n a W E v R m 9 u d G U u e 0 R p c 2 N p c G x p b m E g M S w x O X 0 m c X V v d D s s J n F 1 b 3 Q 7 U 2 V j d G l v b j E v U H N p Y 2 9 s b 2 d p Y S 9 G b 2 5 0 Z S 5 7 R G l z Y 2 l w b G l u Y S A y L D I w f S Z x d W 9 0 O y w m c X V v d D t T Z W N 0 a W 9 u M S 9 Q c 2 l j b 2 x v Z 2 l h L 0 Z v b n R l L n t E a X N j a X B s a W 5 h I D M s M j F 9 J n F 1 b 3 Q 7 L C Z x d W 9 0 O 1 N l Y 3 R p b 2 4 x L 1 B z a W N v b G 9 n a W E v R m 9 u d G U u e 0 R p c 2 N p c G x p b m E g N C w y M n 0 m c X V v d D s s J n F 1 b 3 Q 7 U 2 V j d G l v b j E v U H N p Y 2 9 s b 2 d p Y S 9 G b 2 5 0 Z S 5 7 R W l 4 b y w y M 3 0 m c X V v d D t d L C Z x d W 9 0 O 0 N v b H V t b k N v d W 5 0 J n F 1 b 3 Q 7 O j I 0 L C Z x d W 9 0 O 0 t l e U N v b H V t b k 5 h b W V z J n F 1 b 3 Q 7 O l t d L C Z x d W 9 0 O 0 N v b H V t b k l k Z W 5 0 a X R p Z X M m c X V v d D s 6 W y Z x d W 9 0 O 1 N l Y 3 R p b 2 4 x L 1 B z a W N v b G 9 n a W E v R m 9 u d G U u e 8 O B c m V h c y B 0 Z W 3 D o X R p Y 2 F z L D B 9 J n F 1 b 3 Q 7 L C Z x d W 9 0 O 1 N l Y 3 R p b 2 4 x L 1 B z a W N v b G 9 n a W E v R m 9 u d G U u e 0 N v b n R l w 7 p k b 3 M g L D F 9 J n F 1 b 3 Q 7 L C Z x d W 9 0 O 1 N l Y 3 R p b 2 4 x L 1 B z a W N v b G 9 n a W E v V G l w b y B B b H R l c m F k b y 5 7 R G l z Y 2 l w b G l u Y S B w c m 9 w b 3 N 0 Y S w y f S Z x d W 9 0 O y w m c X V v d D t T Z W N 0 a W 9 u M S 9 Q c 2 l j b 2 x v Z 2 l h L 0 Z v b n R l L n t Q Z X L D r W 9 k b y w z f S Z x d W 9 0 O y w m c X V v d D t T Z W N 0 a W 9 u M S 9 Q c 2 l j b 2 x v Z 2 l h L 0 Z v b n R l L n t D S C B U T 1 R B T C w 0 f S Z x d W 9 0 O y w m c X V v d D t T Z W N 0 a W 9 u M S 9 Q c 2 l j b 2 x v Z 2 l h L 0 Z v b n R l L n t U S V B P I E N P T V B P T k V O V E U s N X 0 m c X V v d D s s J n F 1 b 3 Q 7 U 2 V j d G l v b j E v U H N p Y 2 9 s b 2 d p Y S 9 G b 2 5 0 Z S 5 7 Q 0 g g V E X D k 1 J J Q 0 E s N n 0 m c X V v d D s s J n F 1 b 3 Q 7 U 2 V j d G l v b j E v U H N p Y 2 9 s b 2 d p Y S 9 G b 2 5 0 Z S 5 7 Q 0 g g U F L D g V R J Q 0 E s N 3 0 m c X V v d D s s J n F 1 b 3 Q 7 U 2 V j d G l v b j E v U H N p Y 2 9 s b 2 d p Y S 9 G b 2 5 0 Z S 5 7 Q 0 g g R V N U w 4 F H S U 8 s O H 0 m c X V v d D s s J n F 1 b 3 Q 7 U 2 V j d G l v b j E v U H N p Y 2 9 s b 2 d p Y S 9 G b 2 5 0 Z S 5 7 Q 0 g g R V h U R U 5 T w 4 N P L D l 9 J n F 1 b 3 Q 7 L C Z x d W 9 0 O 1 N l Y 3 R p b 2 4 x L 1 B z a W N v b G 9 n a W E v R m 9 u d G U u e 0 N I I E 9 O T E l O R S w x M H 0 m c X V v d D s s J n F 1 b 3 Q 7 U 2 V j d G l v b j E v U H N p Y 2 9 s b 2 d p Y S 9 G b 2 5 0 Z S 5 7 Q 0 9 N V U 0 / L D E x f S Z x d W 9 0 O y w m c X V v d D t T Z W N 0 a W 9 u M S 9 Q c 2 l j b 2 x v Z 2 l h L 0 Z v b n R l L n t U S V B J R k l D Q c O H w 4 N P L D E y f S Z x d W 9 0 O y w m c X V v d D t T Z W N 0 a W 9 u M S 9 Q c 2 l j b 2 x v Z 2 l h L 0 Z v b n R l L n t P Q l N F U l Z B w 4 f D l U V T L D E z f S Z x d W 9 0 O y w m c X V v d D t T Z W N 0 a W 9 u M S 9 Q c 2 l j b 2 x v Z 2 l h L 0 Z v b n R l L n t E b 2 3 D r W 5 p b y B z Z W d 1 b m R v I G 8 g Q 1 J F R k l U T y w x N H 0 m c X V v d D s s J n F 1 b 3 Q 7 U 2 V j d G l v b j E v U H N p Y 2 9 s b 2 d p Y S 9 G b 2 5 0 Z S 5 7 Q 2 9 u d G X D u m R v c y B k b y B F T k F E R S w x N X 0 m c X V v d D s s J n F 1 b 3 Q 7 U 2 V j d G l v b j E v U H N p Y 2 9 s b 2 d p Y S 9 G b 2 5 0 Z S 5 7 V G l w b y w x N n 0 m c X V v d D s s J n F 1 b 3 Q 7 U 2 V j d G l v b j E v U H N p Y 2 9 s b 2 d p Y S 9 G b 2 5 0 Z S 5 7 T c O h e C 4 g d G X D s 3 J p Y 2 E s M T d 9 J n F 1 b 3 Q 7 L C Z x d W 9 0 O 1 N l Y 3 R p b 2 4 x L 1 B z a W N v b G 9 n a W E v R m 9 u d G U u e 0 F s d W 5 v c y 9 H c n V w b y w x O H 0 m c X V v d D s s J n F 1 b 3 Q 7 U 2 V j d G l v b j E v U H N p Y 2 9 s b 2 d p Y S 9 G b 2 5 0 Z S 5 7 R G l z Y 2 l w b G l u Y S A x L D E 5 f S Z x d W 9 0 O y w m c X V v d D t T Z W N 0 a W 9 u M S 9 Q c 2 l j b 2 x v Z 2 l h L 0 Z v b n R l L n t E a X N j a X B s a W 5 h I D I s M j B 9 J n F 1 b 3 Q 7 L C Z x d W 9 0 O 1 N l Y 3 R p b 2 4 x L 1 B z a W N v b G 9 n a W E v R m 9 u d G U u e 0 R p c 2 N p c G x p b m E g M y w y M X 0 m c X V v d D s s J n F 1 b 3 Q 7 U 2 V j d G l v b j E v U H N p Y 2 9 s b 2 d p Y S 9 G b 2 5 0 Z S 5 7 R G l z Y 2 l w b G l u Y S A 0 L D I y f S Z x d W 9 0 O y w m c X V v d D t T Z W N 0 a W 9 u M S 9 Q c 2 l j b 2 x v Z 2 l h L 0 Z v b n R l L n t F a X h v L D I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w 4 F y Z W F z I H R l b c O h d G l j Y X M m c X V v d D s s J n F 1 b 3 Q 7 Q 2 9 u d G X D u m R v c y A m c X V v d D s s J n F 1 b 3 Q 7 R G l z Y 2 l w b G l u Y S B w c m 9 w b 3 N 0 Y S Z x d W 9 0 O y w m c X V v d D t Q Z X L D r W 9 k b y Z x d W 9 0 O y w m c X V v d D t D S C B U T 1 R B T C Z x d W 9 0 O y w m c X V v d D t U S V B P I E N P T V B P T k V O V E U m c X V v d D s s J n F 1 b 3 Q 7 Q 0 g g V E X D k 1 J J Q 0 E m c X V v d D s s J n F 1 b 3 Q 7 Q 0 g g U F L D g V R J Q 0 E m c X V v d D s s J n F 1 b 3 Q 7 Q 0 g g R V N U w 4 F H S U 8 m c X V v d D s s J n F 1 b 3 Q 7 Q 0 g g R V h U R U 5 T w 4 N P J n F 1 b 3 Q 7 L C Z x d W 9 0 O 0 N I I E 9 O T E l O R S Z x d W 9 0 O y w m c X V v d D t D T 0 1 V T T 8 m c X V v d D s s J n F 1 b 3 Q 7 V E l Q S U Z J Q 0 H D h 8 O D T y Z x d W 9 0 O y w m c X V v d D t P Q l N F U l Z B w 4 f D l U V T J n F 1 b 3 Q 7 L C Z x d W 9 0 O 0 R v b c O t b m l v I H N l Z 3 V u Z G 8 g b y B D U k V G S V R P J n F 1 b 3 Q 7 L C Z x d W 9 0 O 0 N v b n R l w 7 p k b 3 M g Z G 8 g R U 5 B R E U m c X V v d D s s J n F 1 b 3 Q 7 V G l w b y Z x d W 9 0 O y w m c X V v d D t N w 6 F 4 L i B 0 Z c O z c m l j Y S Z x d W 9 0 O y w m c X V v d D t B b H V u b 3 M v R 3 J 1 c G 8 m c X V v d D s s J n F 1 b 3 Q 7 R G l z Y 2 l w b G l u Y S A x J n F 1 b 3 Q 7 L C Z x d W 9 0 O 0 R p c 2 N p c G x p b m E g M i Z x d W 9 0 O y w m c X V v d D t E a X N j a X B s a W 5 h I D M m c X V v d D s s J n F 1 b 3 Q 7 R G l z Y 2 l w b G l u Y S A 0 J n F 1 b 3 Q 7 L C Z x d W 9 0 O 0 V p e G 8 m c X V v d D t d I i A v P j x F b n R y e S B U e X B l P S J G a W x s Q 2 9 s d W 1 u V H l w Z X M i I F Z h b H V l P S J z Q m d Z R 0 F B T U F B Q U F B Q U F B Q U F B W U F C Z 1 l E Q X d Z R 0 J n W U c i I C 8 + P E V u d H J 5 I F R 5 c G U 9 I k Z p b G x M Y X N 0 V X B k Y X R l Z C I g V m F s d W U 9 I m Q y M D I 1 L T A 3 L T A 4 V D E 5 O j I 5 O j I 5 L j Y 4 M D A 3 M j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z k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c 2 l j b 2 x v Z 2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p Y 2 9 s b 2 d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2 l j b 2 x v Z 2 l h L 0 x p b m h h c y U y M E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H V y a W R h Z G U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H V y a W R h Z G U v V G l w b y U y M E F s d G V y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0 l W 3 x Q S s 0 T r R m I Z G x 2 I 7 X A A A A A A I A A A A A A B B m A A A A A Q A A I A A A A B x H P R k D q e C S V a a G 8 e d r c 3 u U 6 A Z I U F s p u e r P b / R n N A Z j A A A A A A 6 A A A A A A g A A I A A A A F 0 J f L V s t O k V f v A h + L N 6 U Y E y V x L v I o 5 8 O 5 x I 1 L 7 6 t + z R U A A A A I p J 0 M s d 2 V I 0 s s B / b U z b i v d D x A v 0 b J s z R 4 H 8 k d z v X a n O 8 p 5 u 6 J T c U B n G p t 8 r H I 3 7 c l w g c / h z G q 3 h F 7 x V Y 5 X y z 7 n I 5 x f v M + 4 c e 7 s H v K i l Y w t 6 Q A A A A K X c l C H L Y L k R l A + R e 7 6 t M h s D Z W x b q j u z T V Q 3 7 R h G u E o 7 t i 8 G 1 J f 5 e m E D E L n U m O P 6 u 8 y C R l A Y W Y 5 B x v V l g P V d H s E = < / D a t a M a s h u p > 
</file>

<file path=customXml/itemProps1.xml><?xml version="1.0" encoding="utf-8"?>
<ds:datastoreItem xmlns:ds="http://schemas.openxmlformats.org/officeDocument/2006/customXml" ds:itemID="{12C315BF-B2F5-4208-90A6-FAE2FEB4C4B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a791d1c5-085d-4d66-bcc5-7edb4cec76eb"/>
    <ds:schemaRef ds:uri="5326a41b-5115-4cdb-a3db-40d19b0ad7da"/>
  </ds:schemaRefs>
</ds:datastoreItem>
</file>

<file path=customXml/itemProps2.xml><?xml version="1.0" encoding="utf-8"?>
<ds:datastoreItem xmlns:ds="http://schemas.openxmlformats.org/officeDocument/2006/customXml" ds:itemID="{D83227ED-ADB9-408C-B7DE-96977352EC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326a41b-5115-4cdb-a3db-40d19b0ad7da"/>
    <ds:schemaRef ds:uri="a791d1c5-085d-4d66-bcc5-7edb4cec76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ACAA11-2961-4117-8398-3B2DF64C89E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D998707-4B26-45D2-BF60-9CE634C2827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Cursos</vt:lpstr>
      <vt:lpstr>Psicologia</vt:lpstr>
      <vt:lpstr>Frame 1</vt:lpstr>
      <vt:lpstr>Frame 2</vt:lpstr>
      <vt:lpstr>Resumo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Giuliana Diettrich</dc:creator>
  <cp:keywords/>
  <dc:description/>
  <cp:lastModifiedBy>Wilma Alves Amorim Marinho</cp:lastModifiedBy>
  <cp:revision/>
  <dcterms:created xsi:type="dcterms:W3CDTF">2023-08-14T11:41:55Z</dcterms:created>
  <dcterms:modified xsi:type="dcterms:W3CDTF">2026-01-19T20:44:30Z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0x010100244A10BCD533EE4D87E451EA2EE37BD6</vt:lpwstr>
  </property>
  <property fmtid="{D5CDD505-2E9C-101B-9397-08002B2CF9AE}" pid="3" name="MediaServiceImageTags">
    <vt:lpwstr/>
  </property>
  <property fmtid="{D5CDD505-2E9C-101B-9397-08002B2CF9AE}" pid="4" name="Order">
    <vt:r8>79700</vt:r8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xd_Signature">
    <vt:bool>false</vt:bool>
  </property>
</Properties>
</file>