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G:\My Drive\Book\Book Website Materials\Downloadable resources\"/>
    </mc:Choice>
  </mc:AlternateContent>
  <xr:revisionPtr revIDLastSave="0" documentId="13_ncr:1_{E0CC0622-CBEA-4861-9F5E-D2CE7394B642}" xr6:coauthVersionLast="47" xr6:coauthVersionMax="47" xr10:uidLastSave="{00000000-0000-0000-0000-000000000000}"/>
  <bookViews>
    <workbookView xWindow="-90" yWindow="-90" windowWidth="19380" windowHeight="11460" xr2:uid="{E3A77157-C43B-42B9-B283-3B39AD23A811}"/>
  </bookViews>
  <sheets>
    <sheet name="Navigation" sheetId="4" r:id="rId1"/>
    <sheet name="Introduction" sheetId="2" r:id="rId2"/>
    <sheet name="Parameters and assumptions " sheetId="3" r:id="rId3"/>
    <sheet name="Emissions table" sheetId="7" r:id="rId4"/>
    <sheet name="IT asset registry" sheetId="10" r:id="rId5"/>
    <sheet name="Emissions baseline" sheetId="9" r:id="rId6"/>
    <sheet name="Multi-year simulation" sheetId="11" r:id="rId7"/>
    <sheet name="Emissions calculation Summary" sheetId="12" r:id="rId8"/>
    <sheet name="Categories" sheetId="8" r:id="rId9"/>
  </sheets>
  <definedNames>
    <definedName name="categories">Categories!$C$5:$C$9</definedName>
    <definedName name="energyEfficiencyImprovement">'Parameters and assumptions '!$E$30</definedName>
    <definedName name="ITAD_Recovery_Percentage">'Parameters and assumptions '!$E$32</definedName>
    <definedName name="scope">Categories!$F$5:$F$7</definedName>
    <definedName name="startYear">'Parameters and assumptions '!$E$28</definedName>
    <definedName name="tons_CO2">'Emissions baseline'!$K$52</definedName>
    <definedName name="type">Categories!$D$5:$D$32</definedName>
    <definedName name="units">Categories!$E$5:$E$7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39" i="11" l="1"/>
  <c r="AR39" i="11" s="1"/>
  <c r="AP38" i="11"/>
  <c r="AR38" i="11" s="1"/>
  <c r="AP37" i="11"/>
  <c r="AR37" i="11" s="1"/>
  <c r="AP36" i="11"/>
  <c r="AR36" i="11" s="1"/>
  <c r="AP35" i="11"/>
  <c r="AR35" i="11" s="1"/>
  <c r="AP34" i="11"/>
  <c r="AR34" i="11" s="1"/>
  <c r="AP33" i="11"/>
  <c r="AP32" i="11"/>
  <c r="AP31" i="11"/>
  <c r="AP30" i="11"/>
  <c r="AL39" i="11"/>
  <c r="AN39" i="11" s="1"/>
  <c r="AL38" i="11"/>
  <c r="AN38" i="11" s="1"/>
  <c r="AL37" i="11"/>
  <c r="AN37" i="11" s="1"/>
  <c r="AL36" i="11"/>
  <c r="AN36" i="11" s="1"/>
  <c r="AL35" i="11"/>
  <c r="AN35" i="11" s="1"/>
  <c r="AL34" i="11"/>
  <c r="AN34" i="11" s="1"/>
  <c r="AL33" i="11"/>
  <c r="AL32" i="11"/>
  <c r="AL31" i="11"/>
  <c r="AL30" i="11"/>
  <c r="AH39" i="11"/>
  <c r="AJ39" i="11" s="1"/>
  <c r="AH38" i="11"/>
  <c r="AJ38" i="11" s="1"/>
  <c r="AH37" i="11"/>
  <c r="AJ37" i="11" s="1"/>
  <c r="AH36" i="11"/>
  <c r="AJ36" i="11" s="1"/>
  <c r="AH35" i="11"/>
  <c r="AJ35" i="11" s="1"/>
  <c r="AH34" i="11"/>
  <c r="AJ34" i="11" s="1"/>
  <c r="AH33" i="11"/>
  <c r="AH32" i="11"/>
  <c r="AH31" i="11"/>
  <c r="AH30" i="11"/>
  <c r="AD39" i="11"/>
  <c r="AF39" i="11" s="1"/>
  <c r="AD38" i="11"/>
  <c r="AF38" i="11" s="1"/>
  <c r="AD37" i="11"/>
  <c r="AF37" i="11" s="1"/>
  <c r="AD36" i="11"/>
  <c r="AF36" i="11" s="1"/>
  <c r="AD35" i="11"/>
  <c r="AF35" i="11" s="1"/>
  <c r="AD34" i="11"/>
  <c r="AF34" i="11" s="1"/>
  <c r="AD33" i="11"/>
  <c r="AD32" i="11"/>
  <c r="AD31" i="11"/>
  <c r="AD30" i="11"/>
  <c r="Z39" i="11"/>
  <c r="AB39" i="11" s="1"/>
  <c r="Z38" i="11"/>
  <c r="AB38" i="11" s="1"/>
  <c r="Z37" i="11"/>
  <c r="AB37" i="11" s="1"/>
  <c r="Z36" i="11"/>
  <c r="AB36" i="11" s="1"/>
  <c r="Z35" i="11"/>
  <c r="AB35" i="11" s="1"/>
  <c r="Z34" i="11"/>
  <c r="AB34" i="11" s="1"/>
  <c r="Z33" i="11"/>
  <c r="Z32" i="11"/>
  <c r="Z31" i="11"/>
  <c r="Z30" i="11"/>
  <c r="V39" i="11"/>
  <c r="X39" i="11" s="1"/>
  <c r="V38" i="11"/>
  <c r="X38" i="11" s="1"/>
  <c r="V37" i="11"/>
  <c r="X37" i="11" s="1"/>
  <c r="V36" i="11"/>
  <c r="X36" i="11" s="1"/>
  <c r="V35" i="11"/>
  <c r="X35" i="11" s="1"/>
  <c r="V34" i="11"/>
  <c r="X34" i="11" s="1"/>
  <c r="V33" i="11"/>
  <c r="V32" i="11"/>
  <c r="V31" i="11"/>
  <c r="V30" i="11"/>
  <c r="R39" i="11"/>
  <c r="T39" i="11" s="1"/>
  <c r="R38" i="11"/>
  <c r="T38" i="11" s="1"/>
  <c r="R37" i="11"/>
  <c r="T37" i="11" s="1"/>
  <c r="R36" i="11"/>
  <c r="T36" i="11" s="1"/>
  <c r="R35" i="11"/>
  <c r="R34" i="11"/>
  <c r="T34" i="11" s="1"/>
  <c r="R33" i="11"/>
  <c r="R32" i="11"/>
  <c r="R31" i="11"/>
  <c r="R30" i="11"/>
  <c r="N39" i="11"/>
  <c r="P39" i="11" s="1"/>
  <c r="N38" i="11"/>
  <c r="P38" i="11" s="1"/>
  <c r="N37" i="11"/>
  <c r="P37" i="11" s="1"/>
  <c r="N36" i="11"/>
  <c r="P36" i="11" s="1"/>
  <c r="N35" i="11"/>
  <c r="P35" i="11" s="1"/>
  <c r="N34" i="11"/>
  <c r="P34" i="11" s="1"/>
  <c r="N33" i="11"/>
  <c r="N32" i="11"/>
  <c r="P32" i="11" s="1"/>
  <c r="N31" i="11"/>
  <c r="N30" i="11"/>
  <c r="T35" i="11"/>
  <c r="J39" i="11"/>
  <c r="L39" i="11" s="1"/>
  <c r="J38" i="11"/>
  <c r="L38" i="11" s="1"/>
  <c r="J37" i="11"/>
  <c r="L37" i="11" s="1"/>
  <c r="J36" i="11"/>
  <c r="L36" i="11" s="1"/>
  <c r="J35" i="11"/>
  <c r="L35" i="11" s="1"/>
  <c r="J34" i="11"/>
  <c r="L34" i="11" s="1"/>
  <c r="J33" i="11"/>
  <c r="L33" i="11" s="1"/>
  <c r="J32" i="11"/>
  <c r="J31" i="11"/>
  <c r="L31" i="11" s="1"/>
  <c r="J30" i="11"/>
  <c r="L30" i="11" s="1"/>
  <c r="F30" i="11"/>
  <c r="J41" i="10"/>
  <c r="K41" i="10"/>
  <c r="L41" i="10"/>
  <c r="M41" i="10"/>
  <c r="N41" i="10"/>
  <c r="J42" i="10"/>
  <c r="K42" i="10"/>
  <c r="L42" i="10"/>
  <c r="M42" i="10"/>
  <c r="N42" i="10"/>
  <c r="J43" i="10"/>
  <c r="K43" i="10"/>
  <c r="L43" i="10"/>
  <c r="M43" i="10"/>
  <c r="N43" i="10"/>
  <c r="J45" i="10"/>
  <c r="K45" i="10"/>
  <c r="L45" i="10"/>
  <c r="M45" i="10"/>
  <c r="AM45" i="11" s="1"/>
  <c r="AN45" i="11" s="1"/>
  <c r="N45" i="10"/>
  <c r="J46" i="10"/>
  <c r="K46" i="10"/>
  <c r="L46" i="10"/>
  <c r="M46" i="10"/>
  <c r="N46" i="10"/>
  <c r="I41" i="10"/>
  <c r="I42" i="10"/>
  <c r="I43" i="10"/>
  <c r="I45" i="10"/>
  <c r="I46" i="10"/>
  <c r="H46" i="10"/>
  <c r="S46" i="11" s="1"/>
  <c r="T46" i="11" s="1"/>
  <c r="H45" i="10"/>
  <c r="H43" i="10"/>
  <c r="H42" i="10"/>
  <c r="H41" i="10"/>
  <c r="G46" i="10"/>
  <c r="O46" i="11" s="1"/>
  <c r="P46" i="11" s="1"/>
  <c r="G45" i="10"/>
  <c r="G43" i="10"/>
  <c r="O43" i="11" s="1"/>
  <c r="P43" i="11" s="1"/>
  <c r="G42" i="10"/>
  <c r="G41" i="10"/>
  <c r="O41" i="11" s="1"/>
  <c r="P41" i="11" s="1"/>
  <c r="F46" i="10"/>
  <c r="K46" i="11" s="1"/>
  <c r="L46" i="11" s="1"/>
  <c r="F45" i="10"/>
  <c r="F44" i="10"/>
  <c r="F42" i="10"/>
  <c r="F43" i="10"/>
  <c r="K44" i="11"/>
  <c r="L44" i="11" s="1"/>
  <c r="K45" i="11"/>
  <c r="L45" i="11" s="1"/>
  <c r="K42" i="11"/>
  <c r="L42" i="11" s="1"/>
  <c r="F41" i="10"/>
  <c r="E29" i="10"/>
  <c r="F39" i="11"/>
  <c r="H39" i="11" s="1"/>
  <c r="F37" i="9"/>
  <c r="H37" i="9" s="1"/>
  <c r="AQ24" i="11"/>
  <c r="AR24" i="11" s="1"/>
  <c r="AM24" i="11"/>
  <c r="AN24" i="11" s="1"/>
  <c r="AI24" i="11"/>
  <c r="AJ24" i="11" s="1"/>
  <c r="AE24" i="11"/>
  <c r="AF24" i="11" s="1"/>
  <c r="AA24" i="11"/>
  <c r="AB24" i="11" s="1"/>
  <c r="W24" i="11"/>
  <c r="X24" i="11" s="1"/>
  <c r="S24" i="11"/>
  <c r="T24" i="11" s="1"/>
  <c r="O24" i="11"/>
  <c r="P24" i="11" s="1"/>
  <c r="K24" i="11"/>
  <c r="L24" i="11" s="1"/>
  <c r="G24" i="11"/>
  <c r="F31" i="11"/>
  <c r="H31" i="11" s="1"/>
  <c r="F31" i="9"/>
  <c r="H31" i="9" s="1"/>
  <c r="AQ25" i="11"/>
  <c r="AR25" i="11" s="1"/>
  <c r="AM25" i="11"/>
  <c r="AN25" i="11" s="1"/>
  <c r="AI25" i="11"/>
  <c r="AJ25" i="11" s="1"/>
  <c r="AE25" i="11"/>
  <c r="AF25" i="11" s="1"/>
  <c r="AA25" i="11"/>
  <c r="AB25" i="11" s="1"/>
  <c r="W25" i="11"/>
  <c r="X25" i="11" s="1"/>
  <c r="S25" i="11"/>
  <c r="T25" i="11" s="1"/>
  <c r="O25" i="11"/>
  <c r="P25" i="11" s="1"/>
  <c r="K25" i="11"/>
  <c r="L25" i="11" s="1"/>
  <c r="G25" i="11"/>
  <c r="H25" i="11" s="1"/>
  <c r="G23" i="11"/>
  <c r="AE45" i="11"/>
  <c r="AF45" i="11" s="1"/>
  <c r="AQ45" i="11"/>
  <c r="AR45" i="11" s="1"/>
  <c r="AA46" i="11"/>
  <c r="AB46" i="11" s="1"/>
  <c r="AI46" i="11"/>
  <c r="AJ46" i="11" s="1"/>
  <c r="AQ46" i="11"/>
  <c r="AR46" i="11" s="1"/>
  <c r="W45" i="11"/>
  <c r="X45" i="11" s="1"/>
  <c r="S43" i="11"/>
  <c r="T43" i="11" s="1"/>
  <c r="O45" i="11"/>
  <c r="P45" i="11" s="1"/>
  <c r="S45" i="11"/>
  <c r="T45" i="11" s="1"/>
  <c r="E11" i="10"/>
  <c r="E10" i="10" s="1"/>
  <c r="O10" i="10"/>
  <c r="F12" i="10"/>
  <c r="G12" i="10"/>
  <c r="H12" i="10"/>
  <c r="I12" i="10"/>
  <c r="J12" i="10"/>
  <c r="K12" i="10"/>
  <c r="L12" i="10"/>
  <c r="M12" i="10"/>
  <c r="N12" i="10"/>
  <c r="F22" i="10"/>
  <c r="G22" i="10"/>
  <c r="H22" i="10"/>
  <c r="I22" i="10"/>
  <c r="J22" i="10"/>
  <c r="K22" i="10"/>
  <c r="L22" i="10"/>
  <c r="M22" i="10"/>
  <c r="N22" i="10"/>
  <c r="F48" i="10"/>
  <c r="G48" i="10"/>
  <c r="H48" i="10"/>
  <c r="I48" i="10"/>
  <c r="J48" i="10"/>
  <c r="K48" i="10"/>
  <c r="L48" i="10"/>
  <c r="M48" i="10"/>
  <c r="N48" i="10"/>
  <c r="G42" i="11"/>
  <c r="H42" i="11" s="1"/>
  <c r="G41" i="11"/>
  <c r="H41" i="11" s="1"/>
  <c r="G40" i="9"/>
  <c r="H40" i="9" s="1"/>
  <c r="F29" i="9"/>
  <c r="H29" i="9" s="1"/>
  <c r="G22" i="9"/>
  <c r="H22" i="9" s="1"/>
  <c r="G23" i="9"/>
  <c r="H23" i="9" s="1"/>
  <c r="H18" i="7"/>
  <c r="B9" i="12"/>
  <c r="B10" i="12" s="1"/>
  <c r="B11" i="12" s="1"/>
  <c r="B12" i="12" s="1"/>
  <c r="B13" i="12" s="1"/>
  <c r="B14" i="12" s="1"/>
  <c r="B15" i="12" s="1"/>
  <c r="B16" i="12" s="1"/>
  <c r="B17" i="12" s="1"/>
  <c r="B18" i="12" s="1"/>
  <c r="E7" i="11"/>
  <c r="I7" i="11" s="1"/>
  <c r="M7" i="11" s="1"/>
  <c r="Q7" i="11" s="1"/>
  <c r="U7" i="11" s="1"/>
  <c r="Y7" i="11" s="1"/>
  <c r="AC7" i="11" s="1"/>
  <c r="AG7" i="11" s="1"/>
  <c r="AK7" i="11" s="1"/>
  <c r="AO7" i="11" s="1"/>
  <c r="E8" i="10"/>
  <c r="F8" i="10" s="1"/>
  <c r="G8" i="10" s="1"/>
  <c r="H8" i="10" s="1"/>
  <c r="I8" i="10" s="1"/>
  <c r="J8" i="10" s="1"/>
  <c r="K8" i="10" s="1"/>
  <c r="L8" i="10" s="1"/>
  <c r="M8" i="10" s="1"/>
  <c r="N8" i="10" s="1"/>
  <c r="H9" i="7"/>
  <c r="H10" i="7"/>
  <c r="H11" i="7"/>
  <c r="H12" i="7"/>
  <c r="H13" i="7"/>
  <c r="H14" i="7"/>
  <c r="H15" i="7"/>
  <c r="H16" i="7"/>
  <c r="H17" i="7"/>
  <c r="H19" i="7"/>
  <c r="H20" i="7"/>
  <c r="H21" i="7"/>
  <c r="H22" i="7"/>
  <c r="H23" i="7"/>
  <c r="H24" i="7"/>
  <c r="H25" i="7"/>
  <c r="H26" i="7"/>
  <c r="H8" i="7"/>
  <c r="AQ47" i="11"/>
  <c r="AR47" i="11" s="1"/>
  <c r="AQ28" i="11"/>
  <c r="AR28" i="11" s="1"/>
  <c r="AQ27" i="11"/>
  <c r="AR27" i="11" s="1"/>
  <c r="AQ26" i="11"/>
  <c r="AR26" i="11" s="1"/>
  <c r="AQ23" i="11"/>
  <c r="AP14" i="11"/>
  <c r="AP13" i="11"/>
  <c r="AQ21" i="11"/>
  <c r="AR21" i="11" s="1"/>
  <c r="AQ20" i="11"/>
  <c r="AR20" i="11" s="1"/>
  <c r="AQ19" i="11"/>
  <c r="AR19" i="11" s="1"/>
  <c r="AQ18" i="11"/>
  <c r="AQ17" i="11"/>
  <c r="AR17" i="11" s="1"/>
  <c r="AQ16" i="11"/>
  <c r="AR16" i="11" s="1"/>
  <c r="AQ15" i="11"/>
  <c r="AQ14" i="11"/>
  <c r="AQ13" i="11"/>
  <c r="AP15" i="11"/>
  <c r="AO15" i="11"/>
  <c r="AO14" i="11"/>
  <c r="AO13" i="11"/>
  <c r="AR51" i="11"/>
  <c r="AR50" i="11"/>
  <c r="AR49" i="11"/>
  <c r="AO48" i="11"/>
  <c r="AP48" i="11"/>
  <c r="AQ48" i="11"/>
  <c r="AO40" i="11"/>
  <c r="AP40" i="11"/>
  <c r="AO29" i="11"/>
  <c r="AQ29" i="11"/>
  <c r="AO22" i="11"/>
  <c r="AP22" i="11"/>
  <c r="AM47" i="11"/>
  <c r="AN47" i="11" s="1"/>
  <c r="AM46" i="11"/>
  <c r="AN46" i="11" s="1"/>
  <c r="AM28" i="11"/>
  <c r="AN28" i="11" s="1"/>
  <c r="AM27" i="11"/>
  <c r="AN27" i="11" s="1"/>
  <c r="AM26" i="11"/>
  <c r="AN26" i="11" s="1"/>
  <c r="AM23" i="11"/>
  <c r="AN23" i="11" s="1"/>
  <c r="AM21" i="11"/>
  <c r="AN21" i="11" s="1"/>
  <c r="AM20" i="11"/>
  <c r="AN20" i="11" s="1"/>
  <c r="AM19" i="11"/>
  <c r="AN19" i="11" s="1"/>
  <c r="AM18" i="11"/>
  <c r="AN18" i="11" s="1"/>
  <c r="AM17" i="11"/>
  <c r="AN17" i="11" s="1"/>
  <c r="AM16" i="11"/>
  <c r="AN16" i="11" s="1"/>
  <c r="AM15" i="11"/>
  <c r="AM14" i="11"/>
  <c r="AM13" i="11"/>
  <c r="AL15" i="11"/>
  <c r="AL14" i="11"/>
  <c r="AL13" i="11"/>
  <c r="AK14" i="11"/>
  <c r="AK13" i="11"/>
  <c r="AK15" i="11"/>
  <c r="AN51" i="11"/>
  <c r="AN50" i="11"/>
  <c r="AN49" i="11"/>
  <c r="AK48" i="11"/>
  <c r="AL48" i="11"/>
  <c r="AM48" i="11"/>
  <c r="AK40" i="11"/>
  <c r="AL40" i="11"/>
  <c r="AK29" i="11"/>
  <c r="AM29" i="11"/>
  <c r="AK22" i="11"/>
  <c r="AL22" i="11"/>
  <c r="AI45" i="11"/>
  <c r="AJ45" i="11" s="1"/>
  <c r="AI47" i="11"/>
  <c r="AJ47" i="11" s="1"/>
  <c r="AI27" i="11"/>
  <c r="AJ27" i="11" s="1"/>
  <c r="AI26" i="11"/>
  <c r="AJ26" i="11" s="1"/>
  <c r="AI23" i="11"/>
  <c r="AI28" i="11"/>
  <c r="AJ28" i="11" s="1"/>
  <c r="AI21" i="11"/>
  <c r="AJ21" i="11" s="1"/>
  <c r="AI20" i="11"/>
  <c r="AJ20" i="11" s="1"/>
  <c r="AI19" i="11"/>
  <c r="AJ19" i="11" s="1"/>
  <c r="AI18" i="11"/>
  <c r="AJ18" i="11" s="1"/>
  <c r="AI17" i="11"/>
  <c r="AJ17" i="11" s="1"/>
  <c r="AI16" i="11"/>
  <c r="AJ16" i="11" s="1"/>
  <c r="AI15" i="11"/>
  <c r="AI14" i="11"/>
  <c r="AI13" i="11"/>
  <c r="AH15" i="11"/>
  <c r="AH14" i="11"/>
  <c r="AH13" i="11"/>
  <c r="AG15" i="11"/>
  <c r="AG14" i="11"/>
  <c r="AG13" i="11"/>
  <c r="AJ51" i="11"/>
  <c r="AJ50" i="11"/>
  <c r="AJ49" i="11"/>
  <c r="AG48" i="11"/>
  <c r="AH48" i="11"/>
  <c r="AI48" i="11"/>
  <c r="AG40" i="11"/>
  <c r="AH40" i="11"/>
  <c r="AG29" i="11"/>
  <c r="AI29" i="11"/>
  <c r="AG22" i="11"/>
  <c r="AH22" i="11"/>
  <c r="AF51" i="11"/>
  <c r="AF50" i="11"/>
  <c r="AF49" i="11"/>
  <c r="AE47" i="11"/>
  <c r="AF47" i="11" s="1"/>
  <c r="AE46" i="11"/>
  <c r="AF46" i="11" s="1"/>
  <c r="AE27" i="11"/>
  <c r="AF27" i="11" s="1"/>
  <c r="AE26" i="11"/>
  <c r="AF26" i="11" s="1"/>
  <c r="AE23" i="11"/>
  <c r="AF23" i="11" s="1"/>
  <c r="AE28" i="11"/>
  <c r="AF28" i="11" s="1"/>
  <c r="AE21" i="11"/>
  <c r="AF21" i="11" s="1"/>
  <c r="AE20" i="11"/>
  <c r="AF20" i="11" s="1"/>
  <c r="AE19" i="11"/>
  <c r="AF19" i="11" s="1"/>
  <c r="AE18" i="11"/>
  <c r="AF18" i="11" s="1"/>
  <c r="AE17" i="11"/>
  <c r="AF17" i="11" s="1"/>
  <c r="AE16" i="11"/>
  <c r="AF16" i="11" s="1"/>
  <c r="AE15" i="11"/>
  <c r="AE14" i="11"/>
  <c r="AE13" i="11"/>
  <c r="AD15" i="11"/>
  <c r="AD14" i="11"/>
  <c r="AD13" i="11"/>
  <c r="AC14" i="11"/>
  <c r="AC13" i="11"/>
  <c r="AC15" i="11"/>
  <c r="AC48" i="11"/>
  <c r="AD48" i="11"/>
  <c r="AE48" i="11"/>
  <c r="AC40" i="11"/>
  <c r="AD40" i="11"/>
  <c r="AC29" i="11"/>
  <c r="AE29" i="11"/>
  <c r="AC22" i="11"/>
  <c r="AD22" i="11"/>
  <c r="AB51" i="11"/>
  <c r="AB50" i="11"/>
  <c r="AB49" i="11"/>
  <c r="AA47" i="11"/>
  <c r="AB47" i="11" s="1"/>
  <c r="AA45" i="11"/>
  <c r="AB45" i="11" s="1"/>
  <c r="AA28" i="11"/>
  <c r="AB28" i="11" s="1"/>
  <c r="AA27" i="11"/>
  <c r="AB27" i="11" s="1"/>
  <c r="AA26" i="11"/>
  <c r="AB26" i="11" s="1"/>
  <c r="AA23" i="11"/>
  <c r="AA21" i="11"/>
  <c r="AB21" i="11" s="1"/>
  <c r="AA20" i="11"/>
  <c r="AB20" i="11" s="1"/>
  <c r="AA19" i="11"/>
  <c r="AB19" i="11" s="1"/>
  <c r="AA18" i="11"/>
  <c r="AB18" i="11" s="1"/>
  <c r="AA17" i="11"/>
  <c r="AB17" i="11" s="1"/>
  <c r="AA16" i="11"/>
  <c r="AB16" i="11" s="1"/>
  <c r="AA15" i="11"/>
  <c r="AA14" i="11"/>
  <c r="AA13" i="11"/>
  <c r="Z15" i="11"/>
  <c r="Z14" i="11"/>
  <c r="Z13" i="11"/>
  <c r="Y14" i="11"/>
  <c r="Y13" i="11"/>
  <c r="Y15" i="11"/>
  <c r="Y48" i="11"/>
  <c r="Z48" i="11"/>
  <c r="AA48" i="11"/>
  <c r="Y40" i="11"/>
  <c r="Z40" i="11"/>
  <c r="Y29" i="11"/>
  <c r="AA29" i="11"/>
  <c r="Y22" i="11"/>
  <c r="Z22" i="11"/>
  <c r="W47" i="11"/>
  <c r="X47" i="11" s="1"/>
  <c r="W46" i="11"/>
  <c r="X46" i="11" s="1"/>
  <c r="W27" i="11"/>
  <c r="X27" i="11" s="1"/>
  <c r="W26" i="11"/>
  <c r="X26" i="11" s="1"/>
  <c r="W23" i="11"/>
  <c r="X23" i="11" s="1"/>
  <c r="W28" i="11"/>
  <c r="X28" i="11" s="1"/>
  <c r="W21" i="11"/>
  <c r="X21" i="11" s="1"/>
  <c r="W20" i="11"/>
  <c r="X20" i="11" s="1"/>
  <c r="W19" i="11"/>
  <c r="X19" i="11" s="1"/>
  <c r="W18" i="11"/>
  <c r="X18" i="11" s="1"/>
  <c r="W17" i="11"/>
  <c r="X17" i="11" s="1"/>
  <c r="W16" i="11"/>
  <c r="X16" i="11" s="1"/>
  <c r="W15" i="11"/>
  <c r="W14" i="11"/>
  <c r="W13" i="11"/>
  <c r="V15" i="11"/>
  <c r="V14" i="11"/>
  <c r="V13" i="11"/>
  <c r="U14" i="11"/>
  <c r="U15" i="11"/>
  <c r="U13" i="11"/>
  <c r="X50" i="11"/>
  <c r="X51" i="11"/>
  <c r="X49" i="11"/>
  <c r="U48" i="11"/>
  <c r="V48" i="11"/>
  <c r="W48" i="11"/>
  <c r="U40" i="11"/>
  <c r="V40" i="11"/>
  <c r="U29" i="11"/>
  <c r="W29" i="11"/>
  <c r="U22" i="11"/>
  <c r="V22" i="11"/>
  <c r="S47" i="11"/>
  <c r="T47" i="11" s="1"/>
  <c r="S28" i="11"/>
  <c r="T28" i="11" s="1"/>
  <c r="S27" i="11"/>
  <c r="T27" i="11" s="1"/>
  <c r="S26" i="11"/>
  <c r="T26" i="11" s="1"/>
  <c r="S23" i="11"/>
  <c r="S21" i="11"/>
  <c r="T21" i="11" s="1"/>
  <c r="S20" i="11"/>
  <c r="T20" i="11" s="1"/>
  <c r="S19" i="11"/>
  <c r="T19" i="11" s="1"/>
  <c r="S18" i="11"/>
  <c r="T18" i="11" s="1"/>
  <c r="S17" i="11"/>
  <c r="T17" i="11" s="1"/>
  <c r="S16" i="11"/>
  <c r="T16" i="11" s="1"/>
  <c r="S15" i="11"/>
  <c r="S14" i="11"/>
  <c r="S13" i="11"/>
  <c r="R15" i="11"/>
  <c r="R14" i="11"/>
  <c r="R13" i="11"/>
  <c r="Q15" i="11"/>
  <c r="Q14" i="11"/>
  <c r="Q13" i="11"/>
  <c r="T50" i="11"/>
  <c r="T51" i="11"/>
  <c r="T49" i="11"/>
  <c r="Q48" i="11"/>
  <c r="R48" i="11"/>
  <c r="S48" i="11"/>
  <c r="Q40" i="11"/>
  <c r="R40" i="11"/>
  <c r="Q29" i="11"/>
  <c r="S29" i="11"/>
  <c r="Q22" i="11"/>
  <c r="R22" i="11"/>
  <c r="P50" i="11"/>
  <c r="P51" i="11"/>
  <c r="P49" i="11"/>
  <c r="O47" i="11"/>
  <c r="P47" i="11" s="1"/>
  <c r="M48" i="11"/>
  <c r="N48" i="11"/>
  <c r="O48" i="11"/>
  <c r="M40" i="11"/>
  <c r="N40" i="11"/>
  <c r="M29" i="11"/>
  <c r="O29" i="11"/>
  <c r="M22" i="11"/>
  <c r="N22" i="11"/>
  <c r="O28" i="11"/>
  <c r="P28" i="11" s="1"/>
  <c r="O27" i="11"/>
  <c r="P27" i="11" s="1"/>
  <c r="O26" i="11"/>
  <c r="P26" i="11" s="1"/>
  <c r="O23" i="11"/>
  <c r="P23" i="11" s="1"/>
  <c r="K23" i="11"/>
  <c r="K26" i="11"/>
  <c r="L26" i="11" s="1"/>
  <c r="K27" i="11"/>
  <c r="L27" i="11" s="1"/>
  <c r="K28" i="11"/>
  <c r="L28" i="11" s="1"/>
  <c r="G28" i="11"/>
  <c r="G27" i="11"/>
  <c r="G26" i="11"/>
  <c r="K43" i="11"/>
  <c r="L43" i="11" s="1"/>
  <c r="K47" i="11"/>
  <c r="L47" i="11" s="1"/>
  <c r="G47" i="11"/>
  <c r="G46" i="11"/>
  <c r="G45" i="11"/>
  <c r="G44" i="11"/>
  <c r="G43" i="11"/>
  <c r="F38" i="11"/>
  <c r="F37" i="11"/>
  <c r="F36" i="11"/>
  <c r="F35" i="11"/>
  <c r="F34" i="11"/>
  <c r="F33" i="11"/>
  <c r="F32" i="11"/>
  <c r="H32" i="11" s="1"/>
  <c r="L50" i="11"/>
  <c r="L51" i="11"/>
  <c r="L49" i="11"/>
  <c r="O21" i="11"/>
  <c r="P21" i="11" s="1"/>
  <c r="O20" i="11"/>
  <c r="P20" i="11" s="1"/>
  <c r="O19" i="11"/>
  <c r="P19" i="11" s="1"/>
  <c r="O18" i="11"/>
  <c r="P18" i="11" s="1"/>
  <c r="O17" i="11"/>
  <c r="P17" i="11" s="1"/>
  <c r="O16" i="11"/>
  <c r="P16" i="11" s="1"/>
  <c r="O15" i="11"/>
  <c r="O14" i="11"/>
  <c r="O13" i="11"/>
  <c r="N15" i="11"/>
  <c r="N14" i="11"/>
  <c r="N13" i="11"/>
  <c r="M15" i="11"/>
  <c r="M14" i="11"/>
  <c r="M13" i="11"/>
  <c r="H48" i="11"/>
  <c r="K21" i="11"/>
  <c r="L21" i="11" s="1"/>
  <c r="K20" i="11"/>
  <c r="L20" i="11" s="1"/>
  <c r="K19" i="11"/>
  <c r="L19" i="11" s="1"/>
  <c r="K18" i="11"/>
  <c r="L18" i="11" s="1"/>
  <c r="K17" i="11"/>
  <c r="L17" i="11" s="1"/>
  <c r="K16" i="11"/>
  <c r="L16" i="11" s="1"/>
  <c r="K15" i="11"/>
  <c r="K14" i="11"/>
  <c r="K13" i="11"/>
  <c r="J15" i="11"/>
  <c r="J14" i="11"/>
  <c r="J13" i="11"/>
  <c r="I15" i="11"/>
  <c r="I14" i="11"/>
  <c r="I13" i="11"/>
  <c r="G21" i="11"/>
  <c r="H21" i="11" s="1"/>
  <c r="G20" i="11"/>
  <c r="H20" i="11" s="1"/>
  <c r="G19" i="11"/>
  <c r="H19" i="11" s="1"/>
  <c r="G18" i="11"/>
  <c r="H18" i="11" s="1"/>
  <c r="G17" i="11"/>
  <c r="H17" i="11" s="1"/>
  <c r="G16" i="11"/>
  <c r="H16" i="11" s="1"/>
  <c r="G15" i="11"/>
  <c r="F15" i="11"/>
  <c r="E15" i="11"/>
  <c r="G14" i="11"/>
  <c r="F14" i="11"/>
  <c r="E14" i="11"/>
  <c r="G13" i="11"/>
  <c r="F13" i="11"/>
  <c r="E13" i="11"/>
  <c r="I48" i="11"/>
  <c r="J48" i="11"/>
  <c r="K48" i="11"/>
  <c r="I40" i="11"/>
  <c r="J40" i="11"/>
  <c r="I29" i="11"/>
  <c r="K29" i="11"/>
  <c r="I22" i="11"/>
  <c r="J22" i="11"/>
  <c r="G48" i="11"/>
  <c r="F48" i="11"/>
  <c r="E48" i="11"/>
  <c r="F40" i="11"/>
  <c r="E40" i="11"/>
  <c r="G29" i="11"/>
  <c r="E29" i="11"/>
  <c r="F22" i="11"/>
  <c r="E22" i="11"/>
  <c r="E12" i="9"/>
  <c r="E13" i="9"/>
  <c r="E11" i="9"/>
  <c r="F12" i="9"/>
  <c r="F13" i="9"/>
  <c r="F11" i="9"/>
  <c r="G11" i="9"/>
  <c r="G12" i="9"/>
  <c r="G13" i="9"/>
  <c r="G14" i="9"/>
  <c r="G15" i="9"/>
  <c r="G16" i="9"/>
  <c r="G17" i="9"/>
  <c r="G18" i="9"/>
  <c r="G19" i="9"/>
  <c r="G21" i="9"/>
  <c r="G24" i="9"/>
  <c r="H24" i="9" s="1"/>
  <c r="G25" i="9"/>
  <c r="H25" i="9" s="1"/>
  <c r="G26" i="9"/>
  <c r="H26" i="9" s="1"/>
  <c r="F28" i="9"/>
  <c r="F30" i="9"/>
  <c r="H30" i="9" s="1"/>
  <c r="F32" i="9"/>
  <c r="H32" i="9" s="1"/>
  <c r="F33" i="9"/>
  <c r="H33" i="9" s="1"/>
  <c r="F34" i="9"/>
  <c r="H34" i="9" s="1"/>
  <c r="F35" i="9"/>
  <c r="H35" i="9" s="1"/>
  <c r="F36" i="9"/>
  <c r="H36" i="9" s="1"/>
  <c r="G39" i="9"/>
  <c r="G41" i="9"/>
  <c r="H41" i="9" s="1"/>
  <c r="G42" i="9"/>
  <c r="H42" i="9" s="1"/>
  <c r="G43" i="9"/>
  <c r="H43" i="9" s="1"/>
  <c r="G45" i="9"/>
  <c r="H45" i="9" s="1"/>
  <c r="G44" i="9"/>
  <c r="H44" i="9" s="1"/>
  <c r="H48" i="9"/>
  <c r="H49" i="9"/>
  <c r="H47" i="9"/>
  <c r="F46" i="9"/>
  <c r="G46" i="9"/>
  <c r="E46" i="9"/>
  <c r="F38" i="9"/>
  <c r="E38" i="9"/>
  <c r="G27" i="9"/>
  <c r="E27" i="9"/>
  <c r="F20" i="9"/>
  <c r="E20" i="9"/>
  <c r="E12" i="10"/>
  <c r="E22" i="10"/>
  <c r="E40" i="10"/>
  <c r="E48" i="10"/>
  <c r="F11" i="10" l="1"/>
  <c r="F10" i="10" s="1"/>
  <c r="G44" i="10"/>
  <c r="O44" i="11" s="1"/>
  <c r="P44" i="11" s="1"/>
  <c r="F29" i="10"/>
  <c r="G11" i="10"/>
  <c r="P33" i="11"/>
  <c r="AA43" i="11"/>
  <c r="AB43" i="11" s="1"/>
  <c r="X32" i="11"/>
  <c r="T32" i="11"/>
  <c r="W43" i="11"/>
  <c r="X43" i="11" s="1"/>
  <c r="L32" i="11"/>
  <c r="L29" i="11" s="1"/>
  <c r="T31" i="11"/>
  <c r="W42" i="11"/>
  <c r="X42" i="11" s="1"/>
  <c r="P31" i="11"/>
  <c r="S42" i="11"/>
  <c r="T42" i="11" s="1"/>
  <c r="S41" i="11"/>
  <c r="T41" i="11" s="1"/>
  <c r="P30" i="11"/>
  <c r="W41" i="11"/>
  <c r="X41" i="11" s="1"/>
  <c r="T30" i="11"/>
  <c r="AR48" i="11"/>
  <c r="G40" i="10"/>
  <c r="O42" i="11"/>
  <c r="P42" i="11" s="1"/>
  <c r="F40" i="10"/>
  <c r="K41" i="11"/>
  <c r="L41" i="11" s="1"/>
  <c r="L40" i="11" s="1"/>
  <c r="H46" i="9"/>
  <c r="AQ22" i="11"/>
  <c r="AR23" i="11"/>
  <c r="AR22" i="11" s="1"/>
  <c r="AR14" i="11"/>
  <c r="AR13" i="11"/>
  <c r="AQ12" i="11"/>
  <c r="AP12" i="11"/>
  <c r="AR15" i="11"/>
  <c r="AO12" i="11"/>
  <c r="AR18" i="11"/>
  <c r="AL12" i="11"/>
  <c r="AN48" i="11"/>
  <c r="AN22" i="11"/>
  <c r="AM22" i="11"/>
  <c r="AN15" i="11"/>
  <c r="AM12" i="11"/>
  <c r="AN14" i="11"/>
  <c r="AK12" i="11"/>
  <c r="AK53" i="11" s="1"/>
  <c r="AN13" i="11"/>
  <c r="AF48" i="11"/>
  <c r="AJ48" i="11"/>
  <c r="AG12" i="11"/>
  <c r="AG54" i="11" s="1"/>
  <c r="AI22" i="11"/>
  <c r="AJ23" i="11"/>
  <c r="AJ22" i="11" s="1"/>
  <c r="AI12" i="11"/>
  <c r="AJ15" i="11"/>
  <c r="AH12" i="11"/>
  <c r="AJ14" i="11"/>
  <c r="AJ13" i="11"/>
  <c r="AF22" i="11"/>
  <c r="AE22" i="11"/>
  <c r="AE12" i="11"/>
  <c r="AF15" i="11"/>
  <c r="AD12" i="11"/>
  <c r="AF14" i="11"/>
  <c r="AC12" i="11"/>
  <c r="AF13" i="11"/>
  <c r="AB48" i="11"/>
  <c r="AA22" i="11"/>
  <c r="AB23" i="11"/>
  <c r="AB22" i="11" s="1"/>
  <c r="AA12" i="11"/>
  <c r="AB13" i="11"/>
  <c r="AB15" i="11"/>
  <c r="Z12" i="11"/>
  <c r="AB14" i="11"/>
  <c r="Y12" i="11"/>
  <c r="Y53" i="11" s="1"/>
  <c r="X48" i="11"/>
  <c r="X22" i="11"/>
  <c r="W22" i="11"/>
  <c r="W12" i="11"/>
  <c r="V12" i="11"/>
  <c r="U12" i="11"/>
  <c r="U54" i="11" s="1"/>
  <c r="X14" i="11"/>
  <c r="X15" i="11"/>
  <c r="X13" i="11"/>
  <c r="S22" i="11"/>
  <c r="T23" i="11"/>
  <c r="T22" i="11" s="1"/>
  <c r="S12" i="11"/>
  <c r="T15" i="11"/>
  <c r="R12" i="11"/>
  <c r="T14" i="11"/>
  <c r="Q12" i="11"/>
  <c r="Q54" i="11" s="1"/>
  <c r="T13" i="11"/>
  <c r="T48" i="11"/>
  <c r="P22" i="11"/>
  <c r="L14" i="11"/>
  <c r="O22" i="11"/>
  <c r="P48" i="11"/>
  <c r="K22" i="11"/>
  <c r="L23" i="11"/>
  <c r="L22" i="11" s="1"/>
  <c r="O12" i="11"/>
  <c r="P15" i="11"/>
  <c r="N12" i="11"/>
  <c r="P14" i="11"/>
  <c r="M12" i="11"/>
  <c r="M54" i="11" s="1"/>
  <c r="P13" i="11"/>
  <c r="L13" i="11"/>
  <c r="H38" i="11"/>
  <c r="H47" i="11"/>
  <c r="H13" i="11"/>
  <c r="H23" i="11"/>
  <c r="H37" i="11"/>
  <c r="H46" i="11"/>
  <c r="L15" i="11"/>
  <c r="H28" i="11"/>
  <c r="H36" i="11"/>
  <c r="H45" i="11"/>
  <c r="H27" i="11"/>
  <c r="H35" i="11"/>
  <c r="H44" i="11"/>
  <c r="H14" i="11"/>
  <c r="H26" i="11"/>
  <c r="H34" i="11"/>
  <c r="H43" i="11"/>
  <c r="H24" i="11"/>
  <c r="H33" i="11"/>
  <c r="H15" i="11"/>
  <c r="H30" i="11"/>
  <c r="L48" i="11"/>
  <c r="F29" i="11"/>
  <c r="F12" i="11"/>
  <c r="G40" i="11"/>
  <c r="G12" i="11"/>
  <c r="E12" i="11"/>
  <c r="E53" i="11" s="1"/>
  <c r="G22" i="11"/>
  <c r="H13" i="9"/>
  <c r="H14" i="9"/>
  <c r="G38" i="9"/>
  <c r="H39" i="9"/>
  <c r="H38" i="9" s="1"/>
  <c r="H15" i="9"/>
  <c r="H18" i="9"/>
  <c r="H11" i="9"/>
  <c r="H19" i="9"/>
  <c r="H12" i="9"/>
  <c r="H16" i="9"/>
  <c r="F10" i="9"/>
  <c r="G10" i="9"/>
  <c r="H17" i="9"/>
  <c r="G20" i="9"/>
  <c r="E10" i="9"/>
  <c r="E52" i="9" s="1"/>
  <c r="F27" i="9"/>
  <c r="H28" i="9"/>
  <c r="H27" i="9" s="1"/>
  <c r="H21" i="9"/>
  <c r="H20" i="9" s="1"/>
  <c r="P40" i="11" l="1"/>
  <c r="H44" i="10"/>
  <c r="S44" i="11" s="1"/>
  <c r="T44" i="11" s="1"/>
  <c r="T40" i="11" s="1"/>
  <c r="G29" i="10"/>
  <c r="G10" i="10"/>
  <c r="H11" i="10"/>
  <c r="AE43" i="11"/>
  <c r="AF43" i="11" s="1"/>
  <c r="AB32" i="11"/>
  <c r="J29" i="11"/>
  <c r="P29" i="11"/>
  <c r="X31" i="11"/>
  <c r="AA42" i="11"/>
  <c r="AB42" i="11" s="1"/>
  <c r="N29" i="11"/>
  <c r="N53" i="11" s="1"/>
  <c r="O40" i="11"/>
  <c r="O53" i="11" s="1"/>
  <c r="K40" i="11"/>
  <c r="G51" i="9"/>
  <c r="G52" i="9"/>
  <c r="E51" i="9"/>
  <c r="F52" i="9"/>
  <c r="F51" i="9"/>
  <c r="AK54" i="11"/>
  <c r="AR12" i="11"/>
  <c r="AO54" i="11"/>
  <c r="AO53" i="11"/>
  <c r="AG53" i="11"/>
  <c r="AN12" i="11"/>
  <c r="AJ12" i="11"/>
  <c r="G54" i="11"/>
  <c r="AE54" i="11"/>
  <c r="AC54" i="11"/>
  <c r="AE53" i="11"/>
  <c r="AC53" i="11"/>
  <c r="AF12" i="11"/>
  <c r="G53" i="11"/>
  <c r="M53" i="11"/>
  <c r="F54" i="11"/>
  <c r="F53" i="11"/>
  <c r="Y54" i="11"/>
  <c r="Q53" i="11"/>
  <c r="U53" i="11"/>
  <c r="E54" i="11"/>
  <c r="AB12" i="11"/>
  <c r="X12" i="11"/>
  <c r="T12" i="11"/>
  <c r="P12" i="11"/>
  <c r="H40" i="11"/>
  <c r="H29" i="11"/>
  <c r="H22" i="11"/>
  <c r="H12" i="11"/>
  <c r="J12" i="11"/>
  <c r="K12" i="11"/>
  <c r="I12" i="11"/>
  <c r="L12" i="11"/>
  <c r="L53" i="11" s="1"/>
  <c r="H10" i="9"/>
  <c r="H52" i="9" s="1"/>
  <c r="H40" i="10" l="1"/>
  <c r="S40" i="11"/>
  <c r="S54" i="11" s="1"/>
  <c r="I44" i="10"/>
  <c r="H29" i="10"/>
  <c r="I11" i="10"/>
  <c r="H10" i="10"/>
  <c r="P54" i="11"/>
  <c r="AI43" i="11"/>
  <c r="AJ43" i="11" s="1"/>
  <c r="AF32" i="11"/>
  <c r="J53" i="11"/>
  <c r="AB31" i="11"/>
  <c r="AE42" i="11"/>
  <c r="AF42" i="11" s="1"/>
  <c r="N54" i="11"/>
  <c r="AA41" i="11"/>
  <c r="X30" i="11"/>
  <c r="O54" i="11"/>
  <c r="K53" i="11"/>
  <c r="H51" i="9"/>
  <c r="P53" i="11"/>
  <c r="L54" i="11"/>
  <c r="H53" i="11"/>
  <c r="H54" i="11"/>
  <c r="J54" i="11"/>
  <c r="I54" i="11"/>
  <c r="I53" i="11"/>
  <c r="K54" i="11"/>
  <c r="C10" i="12" l="1"/>
  <c r="C11" i="12"/>
  <c r="C9" i="12"/>
  <c r="S53" i="11"/>
  <c r="T33" i="11"/>
  <c r="T29" i="11" s="1"/>
  <c r="R29" i="11"/>
  <c r="W44" i="11"/>
  <c r="I40" i="10"/>
  <c r="J44" i="10"/>
  <c r="I29" i="10"/>
  <c r="I10" i="10"/>
  <c r="J11" i="10"/>
  <c r="AM43" i="11"/>
  <c r="AN43" i="11" s="1"/>
  <c r="AJ32" i="11"/>
  <c r="AI42" i="11"/>
  <c r="AJ42" i="11" s="1"/>
  <c r="AF31" i="11"/>
  <c r="AB30" i="11"/>
  <c r="AB41" i="11"/>
  <c r="AE41" i="11"/>
  <c r="E11" i="12" l="1"/>
  <c r="D10" i="12"/>
  <c r="D11" i="12"/>
  <c r="E10" i="12"/>
  <c r="X33" i="11"/>
  <c r="X29" i="11" s="1"/>
  <c r="V29" i="11"/>
  <c r="AA44" i="11"/>
  <c r="J40" i="10"/>
  <c r="X44" i="11"/>
  <c r="X40" i="11" s="1"/>
  <c r="W40" i="11"/>
  <c r="R53" i="11"/>
  <c r="R54" i="11"/>
  <c r="K44" i="10"/>
  <c r="J29" i="10"/>
  <c r="T53" i="11"/>
  <c r="T54" i="11"/>
  <c r="K11" i="10"/>
  <c r="J10" i="10"/>
  <c r="AN32" i="11"/>
  <c r="AQ43" i="11"/>
  <c r="AR43" i="11" s="1"/>
  <c r="AR32" i="11"/>
  <c r="AM42" i="11"/>
  <c r="AN42" i="11" s="1"/>
  <c r="AJ31" i="11"/>
  <c r="AF41" i="11"/>
  <c r="AF30" i="11"/>
  <c r="AI41" i="11"/>
  <c r="C12" i="12" l="1"/>
  <c r="X53" i="11"/>
  <c r="L44" i="10"/>
  <c r="K29" i="10"/>
  <c r="W54" i="11"/>
  <c r="W53" i="11"/>
  <c r="AB44" i="11"/>
  <c r="AB40" i="11" s="1"/>
  <c r="AA40" i="11"/>
  <c r="AE44" i="11"/>
  <c r="K40" i="10"/>
  <c r="V54" i="11"/>
  <c r="V53" i="11"/>
  <c r="AB33" i="11"/>
  <c r="AB29" i="11" s="1"/>
  <c r="Z29" i="11"/>
  <c r="X54" i="11"/>
  <c r="K10" i="10"/>
  <c r="L11" i="10"/>
  <c r="AQ42" i="11"/>
  <c r="AR42" i="11" s="1"/>
  <c r="AN31" i="11"/>
  <c r="AR31" i="11"/>
  <c r="AJ30" i="11"/>
  <c r="AJ41" i="11"/>
  <c r="AM41" i="11"/>
  <c r="E12" i="12" l="1"/>
  <c r="D12" i="12"/>
  <c r="C13" i="12"/>
  <c r="AB54" i="11"/>
  <c r="AB53" i="11"/>
  <c r="AF44" i="11"/>
  <c r="AF40" i="11" s="1"/>
  <c r="AE40" i="11"/>
  <c r="L29" i="10"/>
  <c r="M44" i="10"/>
  <c r="AF33" i="11"/>
  <c r="AF29" i="11" s="1"/>
  <c r="AD29" i="11"/>
  <c r="AA54" i="11"/>
  <c r="AA53" i="11"/>
  <c r="Z54" i="11"/>
  <c r="Z53" i="11"/>
  <c r="AI44" i="11"/>
  <c r="L40" i="10"/>
  <c r="L10" i="10"/>
  <c r="M11" i="10"/>
  <c r="AN41" i="11"/>
  <c r="AN30" i="11"/>
  <c r="AQ41" i="11"/>
  <c r="E13" i="12" l="1"/>
  <c r="D13" i="12"/>
  <c r="C14" i="12"/>
  <c r="AF54" i="11"/>
  <c r="AF53" i="11"/>
  <c r="AM44" i="11"/>
  <c r="M40" i="10"/>
  <c r="AD53" i="11"/>
  <c r="AD54" i="11"/>
  <c r="AJ44" i="11"/>
  <c r="AJ40" i="11" s="1"/>
  <c r="AI40" i="11"/>
  <c r="M29" i="10"/>
  <c r="N44" i="10"/>
  <c r="AJ33" i="11"/>
  <c r="AJ29" i="11" s="1"/>
  <c r="AH29" i="11"/>
  <c r="N11" i="10"/>
  <c r="N10" i="10" s="1"/>
  <c r="M10" i="10"/>
  <c r="AR30" i="11"/>
  <c r="AR41" i="11"/>
  <c r="E14" i="12" l="1"/>
  <c r="D14" i="12"/>
  <c r="C15" i="12"/>
  <c r="AN33" i="11"/>
  <c r="AN29" i="11" s="1"/>
  <c r="AL29" i="11"/>
  <c r="N29" i="10"/>
  <c r="AN44" i="11"/>
  <c r="AN40" i="11" s="1"/>
  <c r="AM40" i="11"/>
  <c r="AQ44" i="11"/>
  <c r="N40" i="10"/>
  <c r="AH53" i="11"/>
  <c r="AH54" i="11"/>
  <c r="AI53" i="11"/>
  <c r="AI54" i="11"/>
  <c r="AJ53" i="11"/>
  <c r="AJ54" i="11"/>
  <c r="E15" i="12" l="1"/>
  <c r="D15" i="12"/>
  <c r="C16" i="12"/>
  <c r="AR44" i="11"/>
  <c r="AR40" i="11" s="1"/>
  <c r="AQ40" i="11"/>
  <c r="AN54" i="11"/>
  <c r="AN53" i="11"/>
  <c r="AR33" i="11"/>
  <c r="AR29" i="11" s="1"/>
  <c r="AP29" i="11"/>
  <c r="AL53" i="11"/>
  <c r="AL54" i="11"/>
  <c r="AM53" i="11"/>
  <c r="AM54" i="11"/>
  <c r="D16" i="12" l="1"/>
  <c r="E16" i="12"/>
  <c r="C17" i="12"/>
  <c r="AP53" i="11"/>
  <c r="AP54" i="11"/>
  <c r="AQ53" i="11"/>
  <c r="AQ54" i="11"/>
  <c r="AR54" i="11"/>
  <c r="AR53" i="11"/>
  <c r="E17" i="12" l="1"/>
  <c r="D17" i="12"/>
  <c r="C18" i="12"/>
  <c r="E18" i="12" l="1"/>
  <c r="C19" i="12"/>
  <c r="D18" i="12"/>
</calcChain>
</file>

<file path=xl/sharedStrings.xml><?xml version="1.0" encoding="utf-8"?>
<sst xmlns="http://schemas.openxmlformats.org/spreadsheetml/2006/main" count="444" uniqueCount="141">
  <si>
    <t>Summary of CO2 reduction</t>
  </si>
  <si>
    <t>Emission per year</t>
  </si>
  <si>
    <t>% reduction YoY</t>
  </si>
  <si>
    <t>% total reduction</t>
  </si>
  <si>
    <t>IT Equipment</t>
  </si>
  <si>
    <t>Other</t>
  </si>
  <si>
    <t>Scope 2</t>
  </si>
  <si>
    <t>Scope 3</t>
  </si>
  <si>
    <t>Units</t>
  </si>
  <si>
    <t>Comments</t>
  </si>
  <si>
    <t xml:space="preserve">Total </t>
  </si>
  <si>
    <t>Description:</t>
  </si>
  <si>
    <t>Number of employees:</t>
  </si>
  <si>
    <t>Company:</t>
  </si>
  <si>
    <t>Sustainable IT Playbook - Emissions Calculator</t>
  </si>
  <si>
    <t>Model company</t>
  </si>
  <si>
    <t>Category</t>
  </si>
  <si>
    <t>Type</t>
  </si>
  <si>
    <t>Description</t>
  </si>
  <si>
    <t>Unit</t>
  </si>
  <si>
    <t>Comment</t>
  </si>
  <si>
    <t>tonnes CO2</t>
  </si>
  <si>
    <t>Data center &amp; Cloud</t>
  </si>
  <si>
    <t>Categories</t>
  </si>
  <si>
    <t>Data Center &amp; Cloud</t>
  </si>
  <si>
    <t>ITAD</t>
  </si>
  <si>
    <t>Percentage</t>
  </si>
  <si>
    <t>Local data center - Low-carbon</t>
  </si>
  <si>
    <t>Local data center - High-carbon</t>
  </si>
  <si>
    <t>Local on-premise emissions low-carbon power consumption</t>
  </si>
  <si>
    <t>Local on-premise emissions high-carbon power consumption</t>
  </si>
  <si>
    <t>Scope</t>
  </si>
  <si>
    <t>Scope 1</t>
  </si>
  <si>
    <t>Global data center emissions from low-carbon power consumption</t>
  </si>
  <si>
    <t>Global data center emissions from high-carbon power consumption</t>
  </si>
  <si>
    <t>Local on-premise emissions medium-carbon power consumption</t>
  </si>
  <si>
    <t>Global data center emissions from medium-carbon power consumption</t>
  </si>
  <si>
    <t>Cloud emissions from low-carbon power consumption</t>
  </si>
  <si>
    <t>Cloud emissions from high-carbon power consumption</t>
  </si>
  <si>
    <t>Cloud emissions from medium-carbon power consumption</t>
  </si>
  <si>
    <t>Global data center - Low-carbon</t>
  </si>
  <si>
    <t>Global data center - High-carbon</t>
  </si>
  <si>
    <t>Cloud - Low-carbon</t>
  </si>
  <si>
    <t>Cloud - High-carbon</t>
  </si>
  <si>
    <t>Computer - Desktop</t>
  </si>
  <si>
    <t>Monitor</t>
  </si>
  <si>
    <t>Smartphone</t>
  </si>
  <si>
    <t>Tablet</t>
  </si>
  <si>
    <t>Carbon credit</t>
  </si>
  <si>
    <t>Printer usage-H</t>
  </si>
  <si>
    <t>Printer usage-M</t>
  </si>
  <si>
    <t>Printer usage-L</t>
  </si>
  <si>
    <t>Total</t>
  </si>
  <si>
    <t>kg CO2</t>
  </si>
  <si>
    <t>Sustainable IT Playbook - Emissions Calculator - Emission Table</t>
  </si>
  <si>
    <t>Cloud &amp; Data Center</t>
  </si>
  <si>
    <t>IT Hardware</t>
  </si>
  <si>
    <t>IT Asset Disposition</t>
  </si>
  <si>
    <t>Total CO2 emission</t>
  </si>
  <si>
    <t>Energy Management EUC</t>
  </si>
  <si>
    <t>IT Hardware - New purchase YoY</t>
  </si>
  <si>
    <t>IT Hardware - Existing hardware</t>
  </si>
  <si>
    <t>Year:</t>
  </si>
  <si>
    <t>Cloud &amp; Data Center - Server count</t>
  </si>
  <si>
    <t>1,5 monitor per desktop and notebook</t>
  </si>
  <si>
    <t>Every employee has a company issued smartphone</t>
  </si>
  <si>
    <t>Summary in kg CO2</t>
  </si>
  <si>
    <t>Year</t>
  </si>
  <si>
    <t>Sustainable IT Playbook - Emissions Calculator - Emission Calculation Multi-Year</t>
  </si>
  <si>
    <t>Summary in tonnes CO2</t>
  </si>
  <si>
    <t>Local data center - Average-carbon</t>
  </si>
  <si>
    <t>Global data center - Average-carbon</t>
  </si>
  <si>
    <t>Cloud - Average-carbon</t>
  </si>
  <si>
    <t>Sustainable IT Playbook - Emissions Calculator - IT Asset Registry</t>
  </si>
  <si>
    <t>Sustainable IT ambition:</t>
  </si>
  <si>
    <t>Business objectives:</t>
  </si>
  <si>
    <t>Sustainable IT Playbook - Emissions Calculator - Baseline Year one</t>
  </si>
  <si>
    <t xml:space="preserve">To be the worldleader and most innovative company providing the best products within our industry. </t>
  </si>
  <si>
    <t>Business sustainability ambition:</t>
  </si>
  <si>
    <t xml:space="preserve">Climate change commitment through Science Based Target Initiative (SBTi). Ambition to halve greenhouse gas emissions no later than 2030 and become net positive by 2040. 
Focus areas:
- Climate action
- Focus on social &amp; economic inclusion
- Sustainable &amp; responsible sourcing
- Employee health, safety &amp; well-being </t>
  </si>
  <si>
    <t>Transition to a sustainable IT enterprise through sustainable innovation &amp; technology
Focus areas:
- Climate action - reduce greenhouse gas emissions in line with corporate objectives
- Talent &amp; teamship development
- Equity, Diversity &amp; Inclusion
- Data security &amp; privacy</t>
  </si>
  <si>
    <t>IT overview:</t>
  </si>
  <si>
    <t>Desktop computer - standard issue</t>
  </si>
  <si>
    <t>Monitor - standard issue</t>
  </si>
  <si>
    <t>Smartphone - standard issue</t>
  </si>
  <si>
    <t>Tablet - standard issue</t>
  </si>
  <si>
    <t>Network traffic</t>
  </si>
  <si>
    <t xml:space="preserve">Network traffic not part of emission calculation. </t>
  </si>
  <si>
    <t>Data center and cloud:</t>
  </si>
  <si>
    <t>Application and data:</t>
  </si>
  <si>
    <t>ITAD CO2 emission
recovery percentage:</t>
  </si>
  <si>
    <t>IT hardware:</t>
  </si>
  <si>
    <t>Energy management:</t>
  </si>
  <si>
    <t>IT asset disposition:</t>
  </si>
  <si>
    <t xml:space="preserve">Application and data are part of data center and cloud calculation. What is not included in the calculation is pure SaaS applications because at this time the software vendors are unable to provide this figure. </t>
  </si>
  <si>
    <t xml:space="preserve">No energy management policies implemented nor enforced from the start. </t>
  </si>
  <si>
    <t xml:space="preserve">Global IT organization but a disparate and distributed IT landscape worldwide. 
A mixture of servers on-premise in local data centers, outsourced global data centers, and in the cloud. The ambition is to migrate out of local on-premise data centers either to global data centers or the cloud.
Out of all employees, everyone has a company-issued computer and a smartphone. </t>
  </si>
  <si>
    <t xml:space="preserve">IT asset disposition is not formalized from the start and no CO2 emission recovery is tracked for recycling. Currently, only 10% of IT assets are properly recycled. </t>
  </si>
  <si>
    <t>Current IT hardware refresh cycle for computers are three years, two years for smartphones, three years for tablets and four years for monitors.</t>
  </si>
  <si>
    <t xml:space="preserve">Hybrid data center and cloud setup with servers in local on-premise data centers, global outsourced data centers and in the cloud. </t>
  </si>
  <si>
    <t>Printer usage-High</t>
  </si>
  <si>
    <t>Printer usage-Medium</t>
  </si>
  <si>
    <t>Printer usage-Low</t>
  </si>
  <si>
    <t>Printer - high energy usage</t>
  </si>
  <si>
    <t>Printer - medium energy usage</t>
  </si>
  <si>
    <t>Printer - low energy usage</t>
  </si>
  <si>
    <t>Application &amp; Data</t>
  </si>
  <si>
    <t>Network traffic - Low-carbon</t>
  </si>
  <si>
    <t>Network traffic - Average-carbon</t>
  </si>
  <si>
    <t>Network traffic - High-carbon</t>
  </si>
  <si>
    <t>Computer - Notebook - Low Energy</t>
  </si>
  <si>
    <t>Computer - Notebook - High Energy</t>
  </si>
  <si>
    <t>Notebook computer - standard issue - Low energy consumption</t>
  </si>
  <si>
    <t>Notebook computer - standard issue - High energy consumption</t>
  </si>
  <si>
    <t>Assume 0% asset recycling and carbon credit recovery year 1</t>
  </si>
  <si>
    <t>1/3 of employees has a tablet</t>
  </si>
  <si>
    <t xml:space="preserve">Move 200 servers per your to low-carbon region. </t>
  </si>
  <si>
    <t>Employees</t>
  </si>
  <si>
    <t>Refresh rate every 3 years (No change)</t>
  </si>
  <si>
    <t>Refresh rate shift from 2 years to 3 years</t>
  </si>
  <si>
    <t>Refresh rate shift from 4 years to 5 years</t>
  </si>
  <si>
    <t>Refresh rate shift from 3 years to 4 years</t>
  </si>
  <si>
    <t>4 to 2 printers per site for 120 locations</t>
  </si>
  <si>
    <t>6 to 4 printers per site for 120 locations</t>
  </si>
  <si>
    <t>Assume 60% asset recycling and carbon credit recovery year 3</t>
  </si>
  <si>
    <t>kg CO3</t>
  </si>
  <si>
    <t>Device-as-a-Service</t>
  </si>
  <si>
    <t>Device-as-a-Service (DaaS)</t>
  </si>
  <si>
    <t>Assume 40% asset recycling and carbon credit recovery year 2</t>
  </si>
  <si>
    <t>Assume 80% asset recycling and carbon credit recovery year 4</t>
  </si>
  <si>
    <t>Assume 90% asset recycling and carbon credit recovery year 5</t>
  </si>
  <si>
    <t>Move 200 servers to the cloud and decommission 50 servers per year.</t>
  </si>
  <si>
    <t xml:space="preserve">Move servers to low-carbon region. </t>
  </si>
  <si>
    <t>Energy efficiency improvement YoY:</t>
  </si>
  <si>
    <t>Move 200 servers to the cloud and decommission 50 per year.</t>
  </si>
  <si>
    <t>Sustainable IT Playbook - Emissions Calculator Summary</t>
  </si>
  <si>
    <t>Employee growth 1000 per year</t>
  </si>
  <si>
    <t>Sustainable IT Playbook - Categories</t>
  </si>
  <si>
    <r>
      <t xml:space="preserve">
Welcome to Sustainable IT Playbook for the technology leader's emissions calculator. 
The emissions calculator is accompanied as a supplement to the book Sustainable IT Playbook for technology leaders.  You should use this resource as a reference to establish your own sustainable IT emission and simulate your target state. 
The purpose of this tool is to help you to get a rough estimation of your emissions and not an exact figure. To arrive at the baseline and simulate the future state, it will base based on a number of assumptions, your own data quality of your IT assets, and predictions going forward. You should use this tool to identify critical areas where it makes sense to start working on reducing your carbon emissions. 
To establish the emission baseline and simulate your future state we will be following a seven-step process:
1.) Introduction
2.) Parameters &amp; assumptions
3.) Setup emission table
4.) IT asset registry
5.) Emissions baseline (single-year)
6.) Multi-year simulation
7.) Summary
</t>
    </r>
    <r>
      <rPr>
        <b/>
        <sz val="11"/>
        <color theme="1"/>
        <rFont val="Calibri"/>
        <family val="2"/>
        <scheme val="minor"/>
      </rPr>
      <t>Please note</t>
    </r>
    <r>
      <rPr>
        <sz val="11"/>
        <color theme="1"/>
        <rFont val="Calibri"/>
        <family val="2"/>
        <scheme val="minor"/>
      </rPr>
      <t xml:space="preserve"> that there are a number of ways to establish a carbon emission baseline based on assumptions, your on environment and your own experience. I encourage you to play around with the model and establish different possible scenarios. </t>
    </r>
  </si>
  <si>
    <t xml:space="preserve">Global process manufacturing company with a worldwide manufacturing footprint in the United States, Europe, and Asia. Sales offices in 30 countries and a wide reseller distribution network. </t>
  </si>
  <si>
    <t>Sustainable IT Playbook - Emissions Calculator - Emissions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</si>
</sst>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0.0"/>
    <numFmt numFmtId="166" formatCode="_-* #,##0_-;\-* #,##0_-;_-*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sz val="14"/>
      <color theme="0"/>
      <name val="Calibri"/>
      <family val="2"/>
      <scheme val="minor"/>
    </font>
    <font>
      <b/>
      <u/>
      <sz val="11"/>
      <color theme="1"/>
      <name val="Calibri"/>
      <family val="2"/>
      <scheme val="minor"/>
    </font>
    <font>
      <sz val="26"/>
      <color theme="0"/>
      <name val="Calibri"/>
      <family val="2"/>
      <scheme val="minor"/>
    </font>
    <font>
      <b/>
      <u/>
      <sz val="14"/>
      <color theme="1"/>
      <name val="Calibri"/>
      <family val="2"/>
      <scheme val="minor"/>
    </font>
    <font>
      <sz val="14"/>
      <color theme="1"/>
      <name val="Calibri"/>
      <family val="2"/>
      <scheme val="minor"/>
    </font>
    <font>
      <b/>
      <sz val="12"/>
      <color theme="1"/>
      <name val="Calibri"/>
      <family val="2"/>
      <scheme val="minor"/>
    </font>
    <font>
      <sz val="8"/>
      <color rgb="FF000000"/>
      <name val="Tahoma"/>
      <family val="2"/>
    </font>
    <font>
      <b/>
      <sz val="10"/>
      <name val="Arial"/>
      <family val="2"/>
    </font>
    <font>
      <sz val="10"/>
      <name val="Arial"/>
      <family val="2"/>
    </font>
    <font>
      <sz val="14"/>
      <color theme="0"/>
      <name val="Calibri"/>
      <family val="2"/>
      <scheme val="minor"/>
    </font>
    <font>
      <sz val="11"/>
      <color theme="1"/>
      <name val="Arial"/>
      <family val="2"/>
    </font>
    <font>
      <b/>
      <sz val="14"/>
      <color theme="0"/>
      <name val="Arial"/>
      <family val="2"/>
    </font>
    <font>
      <b/>
      <sz val="11"/>
      <color theme="1"/>
      <name val="Arial"/>
      <family val="2"/>
    </font>
    <font>
      <sz val="26"/>
      <color theme="0"/>
      <name val="Arial"/>
      <family val="2"/>
    </font>
    <font>
      <sz val="16"/>
      <color theme="0"/>
      <name val="Arial"/>
      <family val="2"/>
    </font>
    <font>
      <sz val="14"/>
      <color theme="0"/>
      <name val="Arial"/>
      <family val="2"/>
    </font>
  </fonts>
  <fills count="8">
    <fill>
      <patternFill patternType="none"/>
    </fill>
    <fill>
      <patternFill patternType="gray125"/>
    </fill>
    <fill>
      <patternFill patternType="solid">
        <fgColor theme="9" tint="-0.499984740745262"/>
        <bgColor indexed="64"/>
      </patternFill>
    </fill>
    <fill>
      <patternFill patternType="solid">
        <fgColor theme="0" tint="-0.249977111117893"/>
        <bgColor indexed="64"/>
      </patternFill>
    </fill>
    <fill>
      <patternFill patternType="solid">
        <fgColor theme="0"/>
        <bgColor indexed="64"/>
      </patternFill>
    </fill>
    <fill>
      <patternFill patternType="solid">
        <fgColor indexed="9"/>
        <bgColor indexed="64"/>
      </patternFill>
    </fill>
    <fill>
      <patternFill patternType="solid">
        <fgColor rgb="FF97BF53"/>
        <bgColor indexed="64"/>
      </patternFill>
    </fill>
    <fill>
      <patternFill patternType="solid">
        <fgColor them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top style="thin">
        <color theme="0"/>
      </top>
      <bottom/>
      <diagonal/>
    </border>
    <border>
      <left/>
      <right style="thin">
        <color theme="0"/>
      </right>
      <top style="thin">
        <color theme="0"/>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medium">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104">
    <xf numFmtId="0" fontId="0" fillId="0" borderId="0" xfId="0"/>
    <xf numFmtId="0" fontId="0" fillId="2" borderId="0" xfId="0" applyFill="1"/>
    <xf numFmtId="0" fontId="2" fillId="0" borderId="0" xfId="0" applyFont="1" applyAlignment="1">
      <alignment horizontal="center"/>
    </xf>
    <xf numFmtId="0" fontId="4" fillId="2" borderId="0" xfId="0" applyFont="1" applyFill="1"/>
    <xf numFmtId="9" fontId="0" fillId="3" borderId="1" xfId="1" applyFont="1" applyFill="1" applyBorder="1"/>
    <xf numFmtId="0" fontId="0" fillId="4" borderId="0" xfId="0" applyFill="1"/>
    <xf numFmtId="0" fontId="6" fillId="4" borderId="0" xfId="0" applyFont="1" applyFill="1" applyAlignment="1">
      <alignment horizontal="center" vertical="center" wrapText="1"/>
    </xf>
    <xf numFmtId="0" fontId="6" fillId="4" borderId="0" xfId="0" applyFont="1" applyFill="1" applyAlignment="1">
      <alignment horizontal="center" vertical="center"/>
    </xf>
    <xf numFmtId="0" fontId="2" fillId="4" borderId="0" xfId="0" applyFont="1" applyFill="1" applyAlignment="1">
      <alignment vertical="top"/>
    </xf>
    <xf numFmtId="0" fontId="0" fillId="0" borderId="0" xfId="0" applyAlignment="1">
      <alignment horizontal="left" indent="1"/>
    </xf>
    <xf numFmtId="0" fontId="4" fillId="2" borderId="0" xfId="0" applyFont="1" applyFill="1" applyAlignment="1">
      <alignment horizontal="center"/>
    </xf>
    <xf numFmtId="0" fontId="0" fillId="4" borderId="5" xfId="0" applyFill="1" applyBorder="1"/>
    <xf numFmtId="0" fontId="0" fillId="4" borderId="6" xfId="0" applyFill="1" applyBorder="1"/>
    <xf numFmtId="0" fontId="0" fillId="4" borderId="7" xfId="0" applyFill="1" applyBorder="1"/>
    <xf numFmtId="0" fontId="0" fillId="4" borderId="8" xfId="0" applyFill="1" applyBorder="1"/>
    <xf numFmtId="0" fontId="0" fillId="4" borderId="9" xfId="0" applyFill="1" applyBorder="1"/>
    <xf numFmtId="0" fontId="0" fillId="4" borderId="10" xfId="0" applyFill="1" applyBorder="1"/>
    <xf numFmtId="0" fontId="0" fillId="4" borderId="11" xfId="0" applyFill="1" applyBorder="1"/>
    <xf numFmtId="0" fontId="0" fillId="4" borderId="12" xfId="0" applyFill="1" applyBorder="1"/>
    <xf numFmtId="0" fontId="2" fillId="4" borderId="0" xfId="0" applyFont="1" applyFill="1" applyAlignment="1">
      <alignment vertical="top" wrapText="1"/>
    </xf>
    <xf numFmtId="165" fontId="4" fillId="2" borderId="0" xfId="0" applyNumberFormat="1" applyFont="1" applyFill="1" applyAlignment="1">
      <alignment horizontal="center"/>
    </xf>
    <xf numFmtId="1" fontId="4" fillId="2" borderId="0" xfId="0" applyNumberFormat="1" applyFont="1" applyFill="1" applyAlignment="1">
      <alignment horizontal="center"/>
    </xf>
    <xf numFmtId="0" fontId="4" fillId="6" borderId="0" xfId="0" applyFont="1" applyFill="1"/>
    <xf numFmtId="0" fontId="4" fillId="6" borderId="0" xfId="0" applyFont="1" applyFill="1" applyAlignment="1">
      <alignment horizontal="center"/>
    </xf>
    <xf numFmtId="165" fontId="4" fillId="6" borderId="0" xfId="0" applyNumberFormat="1" applyFont="1" applyFill="1"/>
    <xf numFmtId="0" fontId="0" fillId="6" borderId="0" xfId="0" applyFill="1"/>
    <xf numFmtId="0" fontId="12" fillId="5" borderId="13" xfId="0" applyFont="1" applyFill="1" applyBorder="1" applyAlignment="1" applyProtection="1">
      <alignment vertical="top" wrapText="1"/>
      <protection locked="0"/>
    </xf>
    <xf numFmtId="0" fontId="13" fillId="6" borderId="0" xfId="0" applyFont="1" applyFill="1" applyAlignment="1">
      <alignment horizontal="center"/>
    </xf>
    <xf numFmtId="0" fontId="2" fillId="4" borderId="0" xfId="0" applyFont="1" applyFill="1" applyAlignment="1">
      <alignment horizontal="center"/>
    </xf>
    <xf numFmtId="0" fontId="0" fillId="4" borderId="0" xfId="0" applyFill="1" applyAlignment="1">
      <alignment horizontal="left" indent="1"/>
    </xf>
    <xf numFmtId="165" fontId="0" fillId="4" borderId="0" xfId="0" applyNumberFormat="1" applyFill="1"/>
    <xf numFmtId="0" fontId="4" fillId="2" borderId="14" xfId="0" applyFont="1" applyFill="1" applyBorder="1" applyAlignment="1">
      <alignment horizontal="center"/>
    </xf>
    <xf numFmtId="1" fontId="4" fillId="2" borderId="16" xfId="0" applyNumberFormat="1" applyFont="1" applyFill="1" applyBorder="1" applyAlignment="1">
      <alignment horizontal="center"/>
    </xf>
    <xf numFmtId="165" fontId="4" fillId="2" borderId="17" xfId="0" applyNumberFormat="1" applyFont="1" applyFill="1" applyBorder="1" applyAlignment="1">
      <alignment horizontal="center"/>
    </xf>
    <xf numFmtId="1" fontId="4" fillId="2" borderId="15" xfId="0" applyNumberFormat="1" applyFont="1" applyFill="1" applyBorder="1" applyAlignment="1">
      <alignment horizontal="center"/>
    </xf>
    <xf numFmtId="165" fontId="4" fillId="2" borderId="18" xfId="0" applyNumberFormat="1" applyFont="1" applyFill="1" applyBorder="1" applyAlignment="1">
      <alignment horizontal="center"/>
    </xf>
    <xf numFmtId="1" fontId="4" fillId="2" borderId="19" xfId="0" applyNumberFormat="1" applyFont="1" applyFill="1" applyBorder="1" applyAlignment="1">
      <alignment horizontal="center"/>
    </xf>
    <xf numFmtId="165" fontId="4" fillId="2" borderId="20" xfId="0" applyNumberFormat="1" applyFont="1" applyFill="1" applyBorder="1" applyAlignment="1">
      <alignment horizontal="center"/>
    </xf>
    <xf numFmtId="166" fontId="0" fillId="3" borderId="1" xfId="2" applyNumberFormat="1" applyFont="1" applyFill="1" applyBorder="1"/>
    <xf numFmtId="166" fontId="9" fillId="3" borderId="1" xfId="2" applyNumberFormat="1" applyFont="1" applyFill="1" applyBorder="1"/>
    <xf numFmtId="0" fontId="11" fillId="5" borderId="0" xfId="0" applyFont="1" applyFill="1" applyAlignment="1" applyProtection="1">
      <alignment horizontal="left" vertical="top" wrapText="1"/>
      <protection locked="0"/>
    </xf>
    <xf numFmtId="166" fontId="4" fillId="6" borderId="0" xfId="2" applyNumberFormat="1" applyFont="1" applyFill="1"/>
    <xf numFmtId="166" fontId="0" fillId="0" borderId="0" xfId="2" applyNumberFormat="1" applyFont="1"/>
    <xf numFmtId="166" fontId="0" fillId="7" borderId="0" xfId="2" applyNumberFormat="1" applyFont="1" applyFill="1"/>
    <xf numFmtId="166" fontId="4" fillId="2" borderId="0" xfId="2" applyNumberFormat="1" applyFont="1" applyFill="1" applyAlignment="1">
      <alignment horizontal="center"/>
    </xf>
    <xf numFmtId="166" fontId="0" fillId="4" borderId="0" xfId="2" applyNumberFormat="1" applyFont="1" applyFill="1"/>
    <xf numFmtId="166" fontId="2" fillId="4" borderId="0" xfId="2" applyNumberFormat="1" applyFont="1" applyFill="1"/>
    <xf numFmtId="3" fontId="2" fillId="0" borderId="0" xfId="0" applyNumberFormat="1" applyFont="1" applyAlignment="1">
      <alignment horizontal="center"/>
    </xf>
    <xf numFmtId="0" fontId="4" fillId="2" borderId="0" xfId="0" applyFont="1" applyFill="1" applyAlignment="1">
      <alignment horizontal="left" vertical="top"/>
    </xf>
    <xf numFmtId="0" fontId="4" fillId="6" borderId="0" xfId="0" applyFont="1" applyFill="1" applyAlignment="1">
      <alignment horizontal="left" vertical="top"/>
    </xf>
    <xf numFmtId="3" fontId="12" fillId="5" borderId="13" xfId="0" applyNumberFormat="1" applyFont="1" applyFill="1" applyBorder="1" applyAlignment="1" applyProtection="1">
      <alignment horizontal="left" vertical="top" wrapText="1"/>
      <protection locked="0"/>
    </xf>
    <xf numFmtId="0" fontId="12" fillId="5" borderId="13" xfId="0" applyFont="1" applyFill="1" applyBorder="1" applyAlignment="1" applyProtection="1">
      <alignment horizontal="left" vertical="top" wrapText="1"/>
      <protection locked="0"/>
    </xf>
    <xf numFmtId="0" fontId="12" fillId="5" borderId="0" xfId="0" applyFont="1" applyFill="1" applyAlignment="1" applyProtection="1">
      <alignment horizontal="left" vertical="top" wrapText="1"/>
      <protection locked="0"/>
    </xf>
    <xf numFmtId="9" fontId="12" fillId="5" borderId="13" xfId="0" applyNumberFormat="1" applyFont="1" applyFill="1" applyBorder="1" applyAlignment="1" applyProtection="1">
      <alignment horizontal="left" vertical="top" wrapText="1"/>
      <protection locked="0"/>
    </xf>
    <xf numFmtId="9" fontId="12" fillId="5" borderId="13" xfId="1" applyFont="1" applyFill="1" applyBorder="1" applyAlignment="1" applyProtection="1">
      <alignment horizontal="left" vertical="top" wrapText="1"/>
      <protection locked="0"/>
    </xf>
    <xf numFmtId="0" fontId="6" fillId="4" borderId="8" xfId="0" applyFont="1" applyFill="1" applyBorder="1" applyAlignment="1">
      <alignment horizontal="center" vertical="center" wrapText="1"/>
    </xf>
    <xf numFmtId="0" fontId="5" fillId="4" borderId="0" xfId="0" applyFont="1" applyFill="1"/>
    <xf numFmtId="0" fontId="0" fillId="3" borderId="21" xfId="0" applyFill="1" applyBorder="1" applyAlignment="1">
      <alignment horizontal="left"/>
    </xf>
    <xf numFmtId="0" fontId="0" fillId="3" borderId="21" xfId="0" applyFill="1" applyBorder="1"/>
    <xf numFmtId="9" fontId="0" fillId="4" borderId="0" xfId="0" applyNumberFormat="1" applyFill="1"/>
    <xf numFmtId="0" fontId="14" fillId="0" borderId="0" xfId="0" applyFont="1"/>
    <xf numFmtId="1" fontId="15" fillId="2" borderId="0" xfId="0" applyNumberFormat="1" applyFont="1" applyFill="1" applyAlignment="1">
      <alignment horizontal="center"/>
    </xf>
    <xf numFmtId="165" fontId="15" fillId="2" borderId="0" xfId="0" applyNumberFormat="1" applyFont="1" applyFill="1" applyAlignment="1">
      <alignment horizontal="center"/>
    </xf>
    <xf numFmtId="0" fontId="16" fillId="0" borderId="0" xfId="0" applyFont="1" applyAlignment="1">
      <alignment horizontal="center"/>
    </xf>
    <xf numFmtId="0" fontId="15" fillId="6" borderId="0" xfId="0" applyFont="1" applyFill="1"/>
    <xf numFmtId="0" fontId="15" fillId="6" borderId="0" xfId="0" applyFont="1" applyFill="1" applyAlignment="1">
      <alignment horizontal="center"/>
    </xf>
    <xf numFmtId="166" fontId="15" fillId="6" borderId="0" xfId="2" applyNumberFormat="1" applyFont="1" applyFill="1"/>
    <xf numFmtId="0" fontId="14" fillId="0" borderId="0" xfId="0" applyFont="1" applyAlignment="1">
      <alignment horizontal="left" indent="1"/>
    </xf>
    <xf numFmtId="166" fontId="14" fillId="0" borderId="0" xfId="2" applyNumberFormat="1" applyFont="1"/>
    <xf numFmtId="0" fontId="15" fillId="2" borderId="0" xfId="0" applyFont="1" applyFill="1" applyAlignment="1">
      <alignment horizontal="center"/>
    </xf>
    <xf numFmtId="0" fontId="14" fillId="6" borderId="0" xfId="0" applyFont="1" applyFill="1"/>
    <xf numFmtId="165" fontId="15" fillId="6" borderId="0" xfId="0" applyNumberFormat="1" applyFont="1" applyFill="1"/>
    <xf numFmtId="166" fontId="14" fillId="7" borderId="0" xfId="2" applyNumberFormat="1" applyFont="1" applyFill="1"/>
    <xf numFmtId="0" fontId="15" fillId="2" borderId="0" xfId="0" applyFont="1" applyFill="1"/>
    <xf numFmtId="166" fontId="15" fillId="2" borderId="0" xfId="2" applyNumberFormat="1" applyFont="1" applyFill="1" applyAlignment="1">
      <alignment horizontal="center"/>
    </xf>
    <xf numFmtId="0" fontId="14" fillId="2" borderId="0" xfId="0" applyFont="1" applyFill="1"/>
    <xf numFmtId="0" fontId="14" fillId="0" borderId="0" xfId="0" applyFont="1" applyAlignment="1">
      <alignment horizontal="left"/>
    </xf>
    <xf numFmtId="0" fontId="14" fillId="0" borderId="0" xfId="0" applyFont="1" applyAlignment="1">
      <alignment horizontal="center"/>
    </xf>
    <xf numFmtId="166" fontId="16" fillId="0" borderId="0" xfId="2" applyNumberFormat="1" applyFont="1"/>
    <xf numFmtId="165" fontId="14" fillId="0" borderId="0" xfId="0" applyNumberFormat="1" applyFont="1"/>
    <xf numFmtId="0" fontId="19" fillId="6" borderId="0" xfId="0" applyFont="1" applyFill="1" applyAlignment="1">
      <alignment horizontal="center"/>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0" fillId="0" borderId="0" xfId="0"/>
    <xf numFmtId="0" fontId="0" fillId="4" borderId="2" xfId="0" applyFill="1" applyBorder="1" applyAlignment="1">
      <alignment horizontal="left" vertical="top" wrapText="1" indent="1"/>
    </xf>
    <xf numFmtId="0" fontId="0" fillId="0" borderId="3" xfId="0" applyBorder="1" applyAlignment="1">
      <alignment horizontal="left" vertical="top" wrapText="1" indent="1"/>
    </xf>
    <xf numFmtId="0" fontId="0" fillId="0" borderId="4" xfId="0" applyBorder="1" applyAlignment="1">
      <alignment horizontal="left" vertical="top" wrapText="1" indent="1"/>
    </xf>
    <xf numFmtId="0" fontId="17" fillId="2" borderId="0" xfId="0" applyFont="1" applyFill="1" applyAlignment="1">
      <alignment horizontal="center" vertical="center" wrapText="1"/>
    </xf>
    <xf numFmtId="0" fontId="17" fillId="2" borderId="0" xfId="0" applyFont="1" applyFill="1" applyAlignment="1">
      <alignment horizontal="center" vertical="center"/>
    </xf>
    <xf numFmtId="0" fontId="14" fillId="0" borderId="0" xfId="0" applyFont="1"/>
    <xf numFmtId="0" fontId="18" fillId="2" borderId="0" xfId="0" applyFont="1" applyFill="1" applyAlignment="1">
      <alignment horizontal="center" vertical="center" wrapText="1"/>
    </xf>
    <xf numFmtId="0" fontId="4" fillId="2" borderId="0" xfId="0" applyFont="1" applyFill="1" applyAlignment="1">
      <alignment horizontal="center"/>
    </xf>
    <xf numFmtId="0" fontId="15" fillId="2" borderId="0" xfId="0" applyFont="1" applyFill="1" applyAlignment="1">
      <alignment horizontal="center"/>
    </xf>
    <xf numFmtId="0" fontId="14" fillId="0" borderId="0" xfId="0" applyFont="1" applyAlignment="1">
      <alignment horizontal="center"/>
    </xf>
    <xf numFmtId="0" fontId="4" fillId="2" borderId="14" xfId="0" applyFont="1" applyFill="1" applyBorder="1" applyAlignment="1">
      <alignment horizontal="center"/>
    </xf>
    <xf numFmtId="0" fontId="0" fillId="0" borderId="14" xfId="0" applyBorder="1" applyAlignment="1">
      <alignment horizontal="center"/>
    </xf>
    <xf numFmtId="0" fontId="7" fillId="4" borderId="0" xfId="0" applyFont="1" applyFill="1" applyAlignment="1">
      <alignment horizontal="center"/>
    </xf>
    <xf numFmtId="0" fontId="8" fillId="4" borderId="0" xfId="0" applyFont="1" applyFill="1" applyAlignment="1">
      <alignment horizont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xf>
    <xf numFmtId="0" fontId="0" fillId="0" borderId="7" xfId="0" applyBorder="1"/>
    <xf numFmtId="0" fontId="6" fillId="2" borderId="6" xfId="0" applyFont="1" applyFill="1" applyBorder="1" applyAlignment="1">
      <alignment horizontal="center" vertical="center" wrapText="1"/>
    </xf>
    <xf numFmtId="0" fontId="0" fillId="0" borderId="6" xfId="0" applyBorder="1" applyAlignment="1">
      <alignment wrapText="1"/>
    </xf>
    <xf numFmtId="0" fontId="0" fillId="0" borderId="7" xfId="0" applyBorder="1" applyAlignment="1">
      <alignment wrapText="1"/>
    </xf>
  </cellXfs>
  <cellStyles count="3">
    <cellStyle name="Comma" xfId="2" builtinId="3"/>
    <cellStyle name="Normal" xfId="0" builtinId="0"/>
    <cellStyle name="Percent" xfId="1" builtinId="5"/>
  </cellStyles>
  <dxfs count="11">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numFmt numFmtId="0" formatCode="General"/>
      <protection locked="1" hidden="0"/>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s>
  <tableStyles count="0" defaultTableStyle="TableStyleMedium2" defaultPivotStyle="PivotStyleLight16"/>
  <colors>
    <mruColors>
      <color rgb="FF97BF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3" Type="http://schemas.openxmlformats.org/officeDocument/2006/relationships/hyperlink" Target="#'Emission table'!A1"/><Relationship Id="rId7" Type="http://schemas.openxmlformats.org/officeDocument/2006/relationships/hyperlink" Target="#Summary!A1"/><Relationship Id="rId2" Type="http://schemas.openxmlformats.org/officeDocument/2006/relationships/hyperlink" Target="#'Parameters &amp; assumptions '!A1"/><Relationship Id="rId1" Type="http://schemas.openxmlformats.org/officeDocument/2006/relationships/hyperlink" Target="#Introduction!A1"/><Relationship Id="rId6" Type="http://schemas.openxmlformats.org/officeDocument/2006/relationships/hyperlink" Target="#'Emission calculation Multi-Year'!A1"/><Relationship Id="rId5" Type="http://schemas.openxmlformats.org/officeDocument/2006/relationships/hyperlink" Target="#'Emission calculation 1 Year'!A1"/><Relationship Id="rId4" Type="http://schemas.openxmlformats.org/officeDocument/2006/relationships/hyperlink" Target="#'IT Asset Count'!A1"/></Relationships>
</file>

<file path=xl/drawings/_rels/drawing2.xml.rels><?xml version="1.0" encoding="UTF-8" standalone="yes"?>
<Relationships xmlns="http://schemas.openxmlformats.org/package/2006/relationships"><Relationship Id="rId3" Type="http://schemas.openxmlformats.org/officeDocument/2006/relationships/hyperlink" Target="#'Emission table'!A1"/><Relationship Id="rId7" Type="http://schemas.openxmlformats.org/officeDocument/2006/relationships/hyperlink" Target="#Summary!A1"/><Relationship Id="rId2" Type="http://schemas.openxmlformats.org/officeDocument/2006/relationships/hyperlink" Target="#'Parameters &amp; assumptions '!A1"/><Relationship Id="rId1" Type="http://schemas.openxmlformats.org/officeDocument/2006/relationships/hyperlink" Target="#Introduction!A1"/><Relationship Id="rId6" Type="http://schemas.openxmlformats.org/officeDocument/2006/relationships/hyperlink" Target="#'Emission calculation Multi-Year'!A1"/><Relationship Id="rId5" Type="http://schemas.openxmlformats.org/officeDocument/2006/relationships/hyperlink" Target="#'Emission calculation 1 Year'!A1"/><Relationship Id="rId4" Type="http://schemas.openxmlformats.org/officeDocument/2006/relationships/hyperlink" Target="#'IT Asset Count'!A1"/></Relationships>
</file>

<file path=xl/drawings/drawing1.xml><?xml version="1.0" encoding="utf-8"?>
<xdr:wsDr xmlns:xdr="http://schemas.openxmlformats.org/drawingml/2006/spreadsheetDrawing" xmlns:a="http://schemas.openxmlformats.org/drawingml/2006/main">
  <xdr:twoCellAnchor>
    <xdr:from>
      <xdr:col>1</xdr:col>
      <xdr:colOff>590550</xdr:colOff>
      <xdr:row>5</xdr:row>
      <xdr:rowOff>19050</xdr:rowOff>
    </xdr:from>
    <xdr:to>
      <xdr:col>3</xdr:col>
      <xdr:colOff>295275</xdr:colOff>
      <xdr:row>7</xdr:row>
      <xdr:rowOff>171450</xdr:rowOff>
    </xdr:to>
    <xdr:sp macro="" textlink="">
      <xdr:nvSpPr>
        <xdr:cNvPr id="2" name="Arrow: Pentagon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733425" y="1104900"/>
          <a:ext cx="1133475" cy="533400"/>
        </a:xfrm>
        <a:prstGeom prst="homePlate">
          <a:avLst>
            <a:gd name="adj" fmla="val 56667"/>
          </a:avLst>
        </a:prstGeom>
        <a:solidFill>
          <a:srgbClr val="97BF53"/>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36000" tIns="36000" rIns="36000" bIns="36000" numCol="1" spcCol="0" rtlCol="0" fromWordArt="0" anchor="ctr" anchorCtr="0" forceAA="0" compatLnSpc="1">
          <a:prstTxWarp prst="textNoShape">
            <a:avLst/>
          </a:prstTxWarp>
          <a:noAutofit/>
        </a:bodyPr>
        <a:lstStyle/>
        <a:p>
          <a:pPr algn="ctr"/>
          <a:r>
            <a:rPr lang="en-US">
              <a:effectLst/>
            </a:rPr>
            <a:t>Introduction</a:t>
          </a:r>
          <a:endParaRPr lang="en-SE">
            <a:effectLst/>
          </a:endParaRPr>
        </a:p>
      </xdr:txBody>
    </xdr:sp>
    <xdr:clientData/>
  </xdr:twoCellAnchor>
  <xdr:twoCellAnchor>
    <xdr:from>
      <xdr:col>3</xdr:col>
      <xdr:colOff>41910</xdr:colOff>
      <xdr:row>5</xdr:row>
      <xdr:rowOff>19050</xdr:rowOff>
    </xdr:from>
    <xdr:to>
      <xdr:col>4</xdr:col>
      <xdr:colOff>461010</xdr:colOff>
      <xdr:row>7</xdr:row>
      <xdr:rowOff>171450</xdr:rowOff>
    </xdr:to>
    <xdr:sp macro="" textlink="">
      <xdr:nvSpPr>
        <xdr:cNvPr id="3" name="Arrow: Chevron 2">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1613535" y="1104900"/>
          <a:ext cx="1571625" cy="533400"/>
        </a:xfrm>
        <a:prstGeom prst="chevron">
          <a:avLst>
            <a:gd name="adj" fmla="val 56650"/>
          </a:avLst>
        </a:prstGeom>
        <a:solidFill>
          <a:srgbClr val="97BF53"/>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36000" tIns="36000" rIns="36000" bIns="36000" numCol="1" spcCol="0" rtlCol="0" fromWordArt="0" anchor="ctr" anchorCtr="0" forceAA="0" compatLnSpc="1">
          <a:prstTxWarp prst="textNoShape">
            <a:avLst/>
          </a:prstTxWarp>
          <a:noAutofit/>
        </a:bodyPr>
        <a:lstStyle/>
        <a:p>
          <a:pPr algn="ctr"/>
          <a:r>
            <a:rPr lang="en-US" sz="1100">
              <a:solidFill>
                <a:schemeClr val="lt1"/>
              </a:solidFill>
              <a:effectLst/>
              <a:latin typeface="+mn-lt"/>
              <a:ea typeface="+mn-ea"/>
              <a:cs typeface="+mn-cs"/>
            </a:rPr>
            <a:t>Parameters &amp; assumptions</a:t>
          </a:r>
          <a:endParaRPr lang="en-SE">
            <a:effectLst/>
          </a:endParaRPr>
        </a:p>
      </xdr:txBody>
    </xdr:sp>
    <xdr:clientData/>
  </xdr:twoCellAnchor>
  <xdr:twoCellAnchor>
    <xdr:from>
      <xdr:col>4</xdr:col>
      <xdr:colOff>207645</xdr:colOff>
      <xdr:row>5</xdr:row>
      <xdr:rowOff>19050</xdr:rowOff>
    </xdr:from>
    <xdr:to>
      <xdr:col>5</xdr:col>
      <xdr:colOff>674371</xdr:colOff>
      <xdr:row>7</xdr:row>
      <xdr:rowOff>171450</xdr:rowOff>
    </xdr:to>
    <xdr:sp macro="" textlink="">
      <xdr:nvSpPr>
        <xdr:cNvPr id="4" name="Arrow: Chevron 3">
          <a:hlinkClick xmlns:r="http://schemas.openxmlformats.org/officeDocument/2006/relationships" r:id="rId3"/>
          <a:extLst>
            <a:ext uri="{FF2B5EF4-FFF2-40B4-BE49-F238E27FC236}">
              <a16:creationId xmlns:a16="http://schemas.microsoft.com/office/drawing/2014/main" id="{00000000-0008-0000-0000-000004000000}"/>
            </a:ext>
          </a:extLst>
        </xdr:cNvPr>
        <xdr:cNvSpPr/>
      </xdr:nvSpPr>
      <xdr:spPr>
        <a:xfrm>
          <a:off x="2931795" y="1104900"/>
          <a:ext cx="1619251" cy="533400"/>
        </a:xfrm>
        <a:prstGeom prst="chevron">
          <a:avLst>
            <a:gd name="adj" fmla="val 56650"/>
          </a:avLst>
        </a:prstGeom>
        <a:solidFill>
          <a:srgbClr val="97BF53"/>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36000" tIns="36000" rIns="36000" bIns="36000" numCol="1" spcCol="0" rtlCol="0" fromWordArt="0" anchor="ctr" anchorCtr="0" forceAA="0" compatLnSpc="1">
          <a:prstTxWarp prst="textNoShape">
            <a:avLst/>
          </a:prstTxWarp>
          <a:noAutofit/>
        </a:bodyPr>
        <a:lstStyle/>
        <a:p>
          <a:pPr algn="ctr"/>
          <a:r>
            <a:rPr lang="en-US" sz="1100">
              <a:solidFill>
                <a:schemeClr val="lt1"/>
              </a:solidFill>
              <a:effectLst/>
              <a:latin typeface="+mn-lt"/>
              <a:ea typeface="+mn-ea"/>
              <a:cs typeface="+mn-cs"/>
            </a:rPr>
            <a:t>Setup </a:t>
          </a:r>
          <a:br>
            <a:rPr lang="en-US" sz="1100">
              <a:solidFill>
                <a:schemeClr val="lt1"/>
              </a:solidFill>
              <a:effectLst/>
              <a:latin typeface="+mn-lt"/>
              <a:ea typeface="+mn-ea"/>
              <a:cs typeface="+mn-cs"/>
            </a:rPr>
          </a:br>
          <a:r>
            <a:rPr lang="en-US" sz="1100">
              <a:solidFill>
                <a:schemeClr val="lt1"/>
              </a:solidFill>
              <a:effectLst/>
              <a:latin typeface="+mn-lt"/>
              <a:ea typeface="+mn-ea"/>
              <a:cs typeface="+mn-cs"/>
            </a:rPr>
            <a:t>emission table</a:t>
          </a:r>
          <a:endParaRPr lang="en-SE">
            <a:effectLst/>
          </a:endParaRPr>
        </a:p>
      </xdr:txBody>
    </xdr:sp>
    <xdr:clientData/>
  </xdr:twoCellAnchor>
  <xdr:twoCellAnchor>
    <xdr:from>
      <xdr:col>5</xdr:col>
      <xdr:colOff>421006</xdr:colOff>
      <xdr:row>5</xdr:row>
      <xdr:rowOff>19050</xdr:rowOff>
    </xdr:from>
    <xdr:to>
      <xdr:col>7</xdr:col>
      <xdr:colOff>230506</xdr:colOff>
      <xdr:row>7</xdr:row>
      <xdr:rowOff>171450</xdr:rowOff>
    </xdr:to>
    <xdr:sp macro="" textlink="">
      <xdr:nvSpPr>
        <xdr:cNvPr id="5" name="Arrow: Chevron 4">
          <a:hlinkClick xmlns:r="http://schemas.openxmlformats.org/officeDocument/2006/relationships" r:id="rId4"/>
          <a:extLst>
            <a:ext uri="{FF2B5EF4-FFF2-40B4-BE49-F238E27FC236}">
              <a16:creationId xmlns:a16="http://schemas.microsoft.com/office/drawing/2014/main" id="{00000000-0008-0000-0000-000005000000}"/>
            </a:ext>
          </a:extLst>
        </xdr:cNvPr>
        <xdr:cNvSpPr/>
      </xdr:nvSpPr>
      <xdr:spPr>
        <a:xfrm>
          <a:off x="4297681" y="1104900"/>
          <a:ext cx="1571625" cy="533400"/>
        </a:xfrm>
        <a:prstGeom prst="chevron">
          <a:avLst>
            <a:gd name="adj" fmla="val 56650"/>
          </a:avLst>
        </a:prstGeom>
        <a:solidFill>
          <a:srgbClr val="97BF53"/>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n-US" sz="1100">
              <a:solidFill>
                <a:schemeClr val="lt1"/>
              </a:solidFill>
              <a:effectLst/>
              <a:latin typeface="+mn-lt"/>
              <a:ea typeface="+mn-ea"/>
              <a:cs typeface="+mn-cs"/>
            </a:rPr>
            <a:t>IT asset registry</a:t>
          </a:r>
          <a:endParaRPr lang="en-SE">
            <a:effectLst/>
          </a:endParaRPr>
        </a:p>
      </xdr:txBody>
    </xdr:sp>
    <xdr:clientData/>
  </xdr:twoCellAnchor>
  <xdr:twoCellAnchor>
    <xdr:from>
      <xdr:col>6</xdr:col>
      <xdr:colOff>586741</xdr:colOff>
      <xdr:row>5</xdr:row>
      <xdr:rowOff>19050</xdr:rowOff>
    </xdr:from>
    <xdr:to>
      <xdr:col>9</xdr:col>
      <xdr:colOff>329566</xdr:colOff>
      <xdr:row>7</xdr:row>
      <xdr:rowOff>171450</xdr:rowOff>
    </xdr:to>
    <xdr:sp macro="" textlink="">
      <xdr:nvSpPr>
        <xdr:cNvPr id="6" name="Arrow: Chevron 5">
          <a:hlinkClick xmlns:r="http://schemas.openxmlformats.org/officeDocument/2006/relationships" r:id="rId5"/>
          <a:extLst>
            <a:ext uri="{FF2B5EF4-FFF2-40B4-BE49-F238E27FC236}">
              <a16:creationId xmlns:a16="http://schemas.microsoft.com/office/drawing/2014/main" id="{00000000-0008-0000-0000-000006000000}"/>
            </a:ext>
          </a:extLst>
        </xdr:cNvPr>
        <xdr:cNvSpPr/>
      </xdr:nvSpPr>
      <xdr:spPr>
        <a:xfrm>
          <a:off x="5615941" y="1104900"/>
          <a:ext cx="1571625" cy="533400"/>
        </a:xfrm>
        <a:prstGeom prst="chevron">
          <a:avLst>
            <a:gd name="adj" fmla="val 56650"/>
          </a:avLst>
        </a:prstGeom>
        <a:solidFill>
          <a:srgbClr val="97BF53"/>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n-US" sz="1100">
              <a:solidFill>
                <a:schemeClr val="lt1"/>
              </a:solidFill>
              <a:effectLst/>
              <a:latin typeface="+mn-lt"/>
              <a:ea typeface="+mn-ea"/>
              <a:cs typeface="+mn-cs"/>
            </a:rPr>
            <a:t>Emission baseline</a:t>
          </a:r>
          <a:endParaRPr lang="en-SE">
            <a:effectLst/>
          </a:endParaRPr>
        </a:p>
      </xdr:txBody>
    </xdr:sp>
    <xdr:clientData/>
  </xdr:twoCellAnchor>
  <xdr:twoCellAnchor>
    <xdr:from>
      <xdr:col>9</xdr:col>
      <xdr:colOff>76199</xdr:colOff>
      <xdr:row>5</xdr:row>
      <xdr:rowOff>19050</xdr:rowOff>
    </xdr:from>
    <xdr:to>
      <xdr:col>11</xdr:col>
      <xdr:colOff>428624</xdr:colOff>
      <xdr:row>7</xdr:row>
      <xdr:rowOff>171450</xdr:rowOff>
    </xdr:to>
    <xdr:sp macro="" textlink="">
      <xdr:nvSpPr>
        <xdr:cNvPr id="7" name="Arrow: Chevron 6">
          <a:hlinkClick xmlns:r="http://schemas.openxmlformats.org/officeDocument/2006/relationships" r:id="rId6"/>
          <a:extLst>
            <a:ext uri="{FF2B5EF4-FFF2-40B4-BE49-F238E27FC236}">
              <a16:creationId xmlns:a16="http://schemas.microsoft.com/office/drawing/2014/main" id="{00000000-0008-0000-0000-000007000000}"/>
            </a:ext>
          </a:extLst>
        </xdr:cNvPr>
        <xdr:cNvSpPr/>
      </xdr:nvSpPr>
      <xdr:spPr>
        <a:xfrm>
          <a:off x="6934199" y="1104900"/>
          <a:ext cx="1571625" cy="533400"/>
        </a:xfrm>
        <a:prstGeom prst="chevron">
          <a:avLst>
            <a:gd name="adj" fmla="val 56650"/>
          </a:avLst>
        </a:prstGeom>
        <a:solidFill>
          <a:srgbClr val="97BF53"/>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rtl="0" eaLnBrk="1" latinLnBrk="0" hangingPunct="1"/>
          <a:r>
            <a:rPr lang="en-US" sz="1100">
              <a:solidFill>
                <a:schemeClr val="lt1"/>
              </a:solidFill>
              <a:effectLst/>
              <a:latin typeface="+mn-lt"/>
              <a:ea typeface="+mn-ea"/>
              <a:cs typeface="+mn-cs"/>
            </a:rPr>
            <a:t>Multi-year simulation</a:t>
          </a:r>
          <a:endParaRPr lang="en-SE">
            <a:effectLst/>
          </a:endParaRPr>
        </a:p>
      </xdr:txBody>
    </xdr:sp>
    <xdr:clientData/>
  </xdr:twoCellAnchor>
  <xdr:twoCellAnchor>
    <xdr:from>
      <xdr:col>2</xdr:col>
      <xdr:colOff>352425</xdr:colOff>
      <xdr:row>8</xdr:row>
      <xdr:rowOff>114300</xdr:rowOff>
    </xdr:from>
    <xdr:to>
      <xdr:col>2</xdr:col>
      <xdr:colOff>352425</xdr:colOff>
      <xdr:row>13</xdr:row>
      <xdr:rowOff>123825</xdr:rowOff>
    </xdr:to>
    <xdr:cxnSp macro="">
      <xdr:nvCxnSpPr>
        <xdr:cNvPr id="8" name="Straight Arrow Connector 7">
          <a:extLst>
            <a:ext uri="{FF2B5EF4-FFF2-40B4-BE49-F238E27FC236}">
              <a16:creationId xmlns:a16="http://schemas.microsoft.com/office/drawing/2014/main" id="{00000000-0008-0000-0000-000008000000}"/>
            </a:ext>
          </a:extLst>
        </xdr:cNvPr>
        <xdr:cNvCxnSpPr/>
      </xdr:nvCxnSpPr>
      <xdr:spPr>
        <a:xfrm>
          <a:off x="1104900" y="1771650"/>
          <a:ext cx="0" cy="962025"/>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457200</xdr:colOff>
      <xdr:row>14</xdr:row>
      <xdr:rowOff>76200</xdr:rowOff>
    </xdr:from>
    <xdr:ext cx="1121974" cy="264560"/>
    <xdr:sp macro="" textlink="">
      <xdr:nvSpPr>
        <xdr:cNvPr id="9" name="TextBox 8">
          <a:hlinkClick xmlns:r="http://schemas.openxmlformats.org/officeDocument/2006/relationships" r:id="rId1"/>
          <a:extLst>
            <a:ext uri="{FF2B5EF4-FFF2-40B4-BE49-F238E27FC236}">
              <a16:creationId xmlns:a16="http://schemas.microsoft.com/office/drawing/2014/main" id="{00000000-0008-0000-0000-000009000000}"/>
            </a:ext>
          </a:extLst>
        </xdr:cNvPr>
        <xdr:cNvSpPr txBox="1"/>
      </xdr:nvSpPr>
      <xdr:spPr>
        <a:xfrm>
          <a:off x="600075" y="2876550"/>
          <a:ext cx="11219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Introduction</a:t>
          </a:r>
          <a:r>
            <a:rPr lang="en-US" sz="1100" baseline="0"/>
            <a:t> tab</a:t>
          </a:r>
          <a:endParaRPr lang="en-SE" sz="1100"/>
        </a:p>
      </xdr:txBody>
    </xdr:sp>
    <xdr:clientData/>
  </xdr:oneCellAnchor>
  <xdr:twoCellAnchor>
    <xdr:from>
      <xdr:col>3</xdr:col>
      <xdr:colOff>742950</xdr:colOff>
      <xdr:row>8</xdr:row>
      <xdr:rowOff>114300</xdr:rowOff>
    </xdr:from>
    <xdr:to>
      <xdr:col>3</xdr:col>
      <xdr:colOff>742950</xdr:colOff>
      <xdr:row>13</xdr:row>
      <xdr:rowOff>123825</xdr:rowOff>
    </xdr:to>
    <xdr:cxnSp macro="">
      <xdr:nvCxnSpPr>
        <xdr:cNvPr id="10" name="Straight Arrow Connector 9">
          <a:extLst>
            <a:ext uri="{FF2B5EF4-FFF2-40B4-BE49-F238E27FC236}">
              <a16:creationId xmlns:a16="http://schemas.microsoft.com/office/drawing/2014/main" id="{00000000-0008-0000-0000-00000A000000}"/>
            </a:ext>
          </a:extLst>
        </xdr:cNvPr>
        <xdr:cNvCxnSpPr/>
      </xdr:nvCxnSpPr>
      <xdr:spPr>
        <a:xfrm>
          <a:off x="2314575" y="1771650"/>
          <a:ext cx="0" cy="962025"/>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177636</xdr:colOff>
      <xdr:row>14</xdr:row>
      <xdr:rowOff>76200</xdr:rowOff>
    </xdr:from>
    <xdr:ext cx="1127553" cy="436786"/>
    <xdr:sp macro="" textlink="">
      <xdr:nvSpPr>
        <xdr:cNvPr id="11" name="TextBox 10">
          <a:hlinkClick xmlns:r="http://schemas.openxmlformats.org/officeDocument/2006/relationships" r:id="rId2"/>
          <a:extLst>
            <a:ext uri="{FF2B5EF4-FFF2-40B4-BE49-F238E27FC236}">
              <a16:creationId xmlns:a16="http://schemas.microsoft.com/office/drawing/2014/main" id="{00000000-0008-0000-0000-00000B000000}"/>
            </a:ext>
          </a:extLst>
        </xdr:cNvPr>
        <xdr:cNvSpPr txBox="1"/>
      </xdr:nvSpPr>
      <xdr:spPr>
        <a:xfrm>
          <a:off x="1749261" y="2876550"/>
          <a:ext cx="1127553"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US" sz="1100"/>
            <a:t>Paramaters &amp;</a:t>
          </a:r>
          <a:br>
            <a:rPr lang="en-US" sz="1100"/>
          </a:br>
          <a:r>
            <a:rPr lang="en-US" sz="1100"/>
            <a:t>assumptions tab</a:t>
          </a:r>
          <a:endParaRPr lang="en-SE" sz="1100"/>
        </a:p>
      </xdr:txBody>
    </xdr:sp>
    <xdr:clientData/>
  </xdr:oneCellAnchor>
  <xdr:twoCellAnchor>
    <xdr:from>
      <xdr:col>4</xdr:col>
      <xdr:colOff>962025</xdr:colOff>
      <xdr:row>8</xdr:row>
      <xdr:rowOff>114300</xdr:rowOff>
    </xdr:from>
    <xdr:to>
      <xdr:col>4</xdr:col>
      <xdr:colOff>962025</xdr:colOff>
      <xdr:row>13</xdr:row>
      <xdr:rowOff>123825</xdr:rowOff>
    </xdr:to>
    <xdr:cxnSp macro="">
      <xdr:nvCxnSpPr>
        <xdr:cNvPr id="12" name="Straight Arrow Connector 11">
          <a:extLst>
            <a:ext uri="{FF2B5EF4-FFF2-40B4-BE49-F238E27FC236}">
              <a16:creationId xmlns:a16="http://schemas.microsoft.com/office/drawing/2014/main" id="{00000000-0008-0000-0000-00000C000000}"/>
            </a:ext>
          </a:extLst>
        </xdr:cNvPr>
        <xdr:cNvCxnSpPr/>
      </xdr:nvCxnSpPr>
      <xdr:spPr>
        <a:xfrm>
          <a:off x="3686175" y="1771650"/>
          <a:ext cx="0" cy="962025"/>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453907</xdr:colOff>
      <xdr:row>14</xdr:row>
      <xdr:rowOff>76200</xdr:rowOff>
    </xdr:from>
    <xdr:ext cx="1013162" cy="264560"/>
    <xdr:sp macro="" textlink="">
      <xdr:nvSpPr>
        <xdr:cNvPr id="13" name="TextBox 12">
          <a:hlinkClick xmlns:r="http://schemas.openxmlformats.org/officeDocument/2006/relationships" r:id="rId3"/>
          <a:extLst>
            <a:ext uri="{FF2B5EF4-FFF2-40B4-BE49-F238E27FC236}">
              <a16:creationId xmlns:a16="http://schemas.microsoft.com/office/drawing/2014/main" id="{00000000-0008-0000-0000-00000D000000}"/>
            </a:ext>
          </a:extLst>
        </xdr:cNvPr>
        <xdr:cNvSpPr txBox="1"/>
      </xdr:nvSpPr>
      <xdr:spPr>
        <a:xfrm>
          <a:off x="3178057" y="2876550"/>
          <a:ext cx="101316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US" sz="1100" baseline="0"/>
            <a:t>Emission table</a:t>
          </a:r>
          <a:endParaRPr lang="en-SE" sz="1100"/>
        </a:p>
      </xdr:txBody>
    </xdr:sp>
    <xdr:clientData/>
  </xdr:oneCellAnchor>
  <xdr:twoCellAnchor>
    <xdr:from>
      <xdr:col>6</xdr:col>
      <xdr:colOff>19050</xdr:colOff>
      <xdr:row>8</xdr:row>
      <xdr:rowOff>133350</xdr:rowOff>
    </xdr:from>
    <xdr:to>
      <xdr:col>6</xdr:col>
      <xdr:colOff>19050</xdr:colOff>
      <xdr:row>13</xdr:row>
      <xdr:rowOff>142875</xdr:rowOff>
    </xdr:to>
    <xdr:cxnSp macro="">
      <xdr:nvCxnSpPr>
        <xdr:cNvPr id="14" name="Straight Arrow Connector 13">
          <a:extLst>
            <a:ext uri="{FF2B5EF4-FFF2-40B4-BE49-F238E27FC236}">
              <a16:creationId xmlns:a16="http://schemas.microsoft.com/office/drawing/2014/main" id="{00000000-0008-0000-0000-00000E000000}"/>
            </a:ext>
          </a:extLst>
        </xdr:cNvPr>
        <xdr:cNvCxnSpPr/>
      </xdr:nvCxnSpPr>
      <xdr:spPr>
        <a:xfrm>
          <a:off x="5048250" y="1790700"/>
          <a:ext cx="0" cy="962025"/>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846049</xdr:colOff>
      <xdr:row>14</xdr:row>
      <xdr:rowOff>76200</xdr:rowOff>
    </xdr:from>
    <xdr:ext cx="647998" cy="436786"/>
    <xdr:sp macro="" textlink="">
      <xdr:nvSpPr>
        <xdr:cNvPr id="15" name="TextBox 14">
          <a:hlinkClick xmlns:r="http://schemas.openxmlformats.org/officeDocument/2006/relationships" r:id="rId4"/>
          <a:extLst>
            <a:ext uri="{FF2B5EF4-FFF2-40B4-BE49-F238E27FC236}">
              <a16:creationId xmlns:a16="http://schemas.microsoft.com/office/drawing/2014/main" id="{00000000-0008-0000-0000-00000F000000}"/>
            </a:ext>
          </a:extLst>
        </xdr:cNvPr>
        <xdr:cNvSpPr txBox="1"/>
      </xdr:nvSpPr>
      <xdr:spPr>
        <a:xfrm>
          <a:off x="4722724" y="2876550"/>
          <a:ext cx="647998"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US" sz="1100"/>
            <a:t>IT asset</a:t>
          </a:r>
          <a:r>
            <a:rPr lang="en-US" sz="1100" baseline="0"/>
            <a:t> </a:t>
          </a:r>
          <a:br>
            <a:rPr lang="en-US" sz="1100" baseline="0"/>
          </a:br>
          <a:r>
            <a:rPr lang="en-US" sz="1100"/>
            <a:t>registry</a:t>
          </a:r>
          <a:endParaRPr lang="en-SE" sz="1100"/>
        </a:p>
      </xdr:txBody>
    </xdr:sp>
    <xdr:clientData/>
  </xdr:oneCellAnchor>
  <xdr:twoCellAnchor>
    <xdr:from>
      <xdr:col>8</xdr:col>
      <xdr:colOff>95250</xdr:colOff>
      <xdr:row>8</xdr:row>
      <xdr:rowOff>142875</xdr:rowOff>
    </xdr:from>
    <xdr:to>
      <xdr:col>8</xdr:col>
      <xdr:colOff>95250</xdr:colOff>
      <xdr:row>13</xdr:row>
      <xdr:rowOff>152400</xdr:rowOff>
    </xdr:to>
    <xdr:cxnSp macro="">
      <xdr:nvCxnSpPr>
        <xdr:cNvPr id="16" name="Straight Arrow Connector 15">
          <a:extLst>
            <a:ext uri="{FF2B5EF4-FFF2-40B4-BE49-F238E27FC236}">
              <a16:creationId xmlns:a16="http://schemas.microsoft.com/office/drawing/2014/main" id="{00000000-0008-0000-0000-000010000000}"/>
            </a:ext>
          </a:extLst>
        </xdr:cNvPr>
        <xdr:cNvCxnSpPr/>
      </xdr:nvCxnSpPr>
      <xdr:spPr>
        <a:xfrm>
          <a:off x="6343650" y="1800225"/>
          <a:ext cx="0" cy="962025"/>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15860</xdr:colOff>
      <xdr:row>14</xdr:row>
      <xdr:rowOff>76200</xdr:rowOff>
    </xdr:from>
    <xdr:ext cx="1197764" cy="436786"/>
    <xdr:sp macro="" textlink="">
      <xdr:nvSpPr>
        <xdr:cNvPr id="17" name="TextBox 16">
          <a:hlinkClick xmlns:r="http://schemas.openxmlformats.org/officeDocument/2006/relationships" r:id="rId5"/>
          <a:extLst>
            <a:ext uri="{FF2B5EF4-FFF2-40B4-BE49-F238E27FC236}">
              <a16:creationId xmlns:a16="http://schemas.microsoft.com/office/drawing/2014/main" id="{00000000-0008-0000-0000-000011000000}"/>
            </a:ext>
          </a:extLst>
        </xdr:cNvPr>
        <xdr:cNvSpPr txBox="1"/>
      </xdr:nvSpPr>
      <xdr:spPr>
        <a:xfrm>
          <a:off x="5654660" y="2876550"/>
          <a:ext cx="1197764"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Emission baseline</a:t>
          </a:r>
          <a:br>
            <a:rPr lang="en-US" sz="1100" baseline="0"/>
          </a:br>
          <a:r>
            <a:rPr lang="en-US" sz="1100" baseline="0"/>
            <a:t>single-year</a:t>
          </a:r>
          <a:endParaRPr lang="en-SE" sz="1100"/>
        </a:p>
      </xdr:txBody>
    </xdr:sp>
    <xdr:clientData/>
  </xdr:oneCellAnchor>
  <xdr:twoCellAnchor>
    <xdr:from>
      <xdr:col>10</xdr:col>
      <xdr:colOff>219075</xdr:colOff>
      <xdr:row>8</xdr:row>
      <xdr:rowOff>142875</xdr:rowOff>
    </xdr:from>
    <xdr:to>
      <xdr:col>10</xdr:col>
      <xdr:colOff>219075</xdr:colOff>
      <xdr:row>13</xdr:row>
      <xdr:rowOff>152400</xdr:rowOff>
    </xdr:to>
    <xdr:cxnSp macro="">
      <xdr:nvCxnSpPr>
        <xdr:cNvPr id="18" name="Straight Arrow Connector 17">
          <a:extLst>
            <a:ext uri="{FF2B5EF4-FFF2-40B4-BE49-F238E27FC236}">
              <a16:creationId xmlns:a16="http://schemas.microsoft.com/office/drawing/2014/main" id="{00000000-0008-0000-0000-000012000000}"/>
            </a:ext>
          </a:extLst>
        </xdr:cNvPr>
        <xdr:cNvCxnSpPr/>
      </xdr:nvCxnSpPr>
      <xdr:spPr>
        <a:xfrm>
          <a:off x="7686675" y="1800225"/>
          <a:ext cx="0" cy="962025"/>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509986</xdr:colOff>
      <xdr:row>14</xdr:row>
      <xdr:rowOff>76200</xdr:rowOff>
    </xdr:from>
    <xdr:ext cx="729559" cy="264560"/>
    <xdr:sp macro="" textlink="">
      <xdr:nvSpPr>
        <xdr:cNvPr id="19" name="TextBox 18">
          <a:hlinkClick xmlns:r="http://schemas.openxmlformats.org/officeDocument/2006/relationships" r:id="rId7"/>
          <a:extLst>
            <a:ext uri="{FF2B5EF4-FFF2-40B4-BE49-F238E27FC236}">
              <a16:creationId xmlns:a16="http://schemas.microsoft.com/office/drawing/2014/main" id="{00000000-0008-0000-0000-000013000000}"/>
            </a:ext>
          </a:extLst>
        </xdr:cNvPr>
        <xdr:cNvSpPr txBox="1"/>
      </xdr:nvSpPr>
      <xdr:spPr>
        <a:xfrm>
          <a:off x="8587186" y="2876550"/>
          <a:ext cx="72955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US" sz="1100"/>
            <a:t>Summary</a:t>
          </a:r>
          <a:endParaRPr lang="en-SE" sz="1100"/>
        </a:p>
      </xdr:txBody>
    </xdr:sp>
    <xdr:clientData/>
  </xdr:oneCellAnchor>
  <xdr:oneCellAnchor>
    <xdr:from>
      <xdr:col>9</xdr:col>
      <xdr:colOff>126799</xdr:colOff>
      <xdr:row>14</xdr:row>
      <xdr:rowOff>76200</xdr:rowOff>
    </xdr:from>
    <xdr:ext cx="1419749" cy="264560"/>
    <xdr:sp macro="" textlink="">
      <xdr:nvSpPr>
        <xdr:cNvPr id="20" name="TextBox 19">
          <a:hlinkClick xmlns:r="http://schemas.openxmlformats.org/officeDocument/2006/relationships" r:id="rId6"/>
          <a:extLst>
            <a:ext uri="{FF2B5EF4-FFF2-40B4-BE49-F238E27FC236}">
              <a16:creationId xmlns:a16="http://schemas.microsoft.com/office/drawing/2014/main" id="{00000000-0008-0000-0000-000014000000}"/>
            </a:ext>
          </a:extLst>
        </xdr:cNvPr>
        <xdr:cNvSpPr txBox="1"/>
      </xdr:nvSpPr>
      <xdr:spPr>
        <a:xfrm>
          <a:off x="6984799" y="2876550"/>
          <a:ext cx="14197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US" sz="1100"/>
            <a:t>Multi-year simulation</a:t>
          </a:r>
        </a:p>
      </xdr:txBody>
    </xdr:sp>
    <xdr:clientData/>
  </xdr:oneCellAnchor>
  <xdr:twoCellAnchor>
    <xdr:from>
      <xdr:col>11</xdr:col>
      <xdr:colOff>167641</xdr:colOff>
      <xdr:row>5</xdr:row>
      <xdr:rowOff>19050</xdr:rowOff>
    </xdr:from>
    <xdr:to>
      <xdr:col>13</xdr:col>
      <xdr:colOff>520066</xdr:colOff>
      <xdr:row>7</xdr:row>
      <xdr:rowOff>171450</xdr:rowOff>
    </xdr:to>
    <xdr:sp macro="" textlink="">
      <xdr:nvSpPr>
        <xdr:cNvPr id="21" name="Arrow: Chevron 20">
          <a:hlinkClick xmlns:r="http://schemas.openxmlformats.org/officeDocument/2006/relationships" r:id="rId7"/>
          <a:extLst>
            <a:ext uri="{FF2B5EF4-FFF2-40B4-BE49-F238E27FC236}">
              <a16:creationId xmlns:a16="http://schemas.microsoft.com/office/drawing/2014/main" id="{00000000-0008-0000-0000-000015000000}"/>
            </a:ext>
          </a:extLst>
        </xdr:cNvPr>
        <xdr:cNvSpPr/>
      </xdr:nvSpPr>
      <xdr:spPr>
        <a:xfrm>
          <a:off x="8244841" y="1104900"/>
          <a:ext cx="1571625" cy="533400"/>
        </a:xfrm>
        <a:prstGeom prst="chevron">
          <a:avLst>
            <a:gd name="adj" fmla="val 56650"/>
          </a:avLst>
        </a:prstGeom>
        <a:solidFill>
          <a:srgbClr val="97BF53"/>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n-US" sz="1100">
              <a:solidFill>
                <a:schemeClr val="lt1"/>
              </a:solidFill>
              <a:effectLst/>
              <a:latin typeface="+mn-lt"/>
              <a:ea typeface="+mn-ea"/>
              <a:cs typeface="+mn-cs"/>
            </a:rPr>
            <a:t>Summary</a:t>
          </a:r>
          <a:endParaRPr lang="en-SE">
            <a:effectLst/>
          </a:endParaRPr>
        </a:p>
      </xdr:txBody>
    </xdr:sp>
    <xdr:clientData/>
  </xdr:twoCellAnchor>
  <xdr:twoCellAnchor>
    <xdr:from>
      <xdr:col>12</xdr:col>
      <xdr:colOff>285750</xdr:colOff>
      <xdr:row>8</xdr:row>
      <xdr:rowOff>142875</xdr:rowOff>
    </xdr:from>
    <xdr:to>
      <xdr:col>12</xdr:col>
      <xdr:colOff>285750</xdr:colOff>
      <xdr:row>13</xdr:row>
      <xdr:rowOff>152400</xdr:rowOff>
    </xdr:to>
    <xdr:cxnSp macro="">
      <xdr:nvCxnSpPr>
        <xdr:cNvPr id="22" name="Straight Arrow Connector 21">
          <a:extLst>
            <a:ext uri="{FF2B5EF4-FFF2-40B4-BE49-F238E27FC236}">
              <a16:creationId xmlns:a16="http://schemas.microsoft.com/office/drawing/2014/main" id="{00000000-0008-0000-0000-000016000000}"/>
            </a:ext>
          </a:extLst>
        </xdr:cNvPr>
        <xdr:cNvCxnSpPr/>
      </xdr:nvCxnSpPr>
      <xdr:spPr>
        <a:xfrm>
          <a:off x="8972550" y="1800225"/>
          <a:ext cx="0" cy="962025"/>
        </a:xfrm>
        <a:prstGeom prst="straightConnector1">
          <a:avLst/>
        </a:prstGeom>
        <a:ln>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476250</xdr:colOff>
      <xdr:row>4</xdr:row>
      <xdr:rowOff>1876425</xdr:rowOff>
    </xdr:from>
    <xdr:to>
      <xdr:col>3</xdr:col>
      <xdr:colOff>790575</xdr:colOff>
      <xdr:row>4</xdr:row>
      <xdr:rowOff>2409825</xdr:rowOff>
    </xdr:to>
    <xdr:sp macro="" textlink="">
      <xdr:nvSpPr>
        <xdr:cNvPr id="78" name="Arrow: Pentagon 77">
          <a:hlinkClick xmlns:r="http://schemas.openxmlformats.org/officeDocument/2006/relationships" r:id="rId1"/>
          <a:extLst>
            <a:ext uri="{FF2B5EF4-FFF2-40B4-BE49-F238E27FC236}">
              <a16:creationId xmlns:a16="http://schemas.microsoft.com/office/drawing/2014/main" id="{00000000-0008-0000-0100-00004E000000}"/>
            </a:ext>
          </a:extLst>
        </xdr:cNvPr>
        <xdr:cNvSpPr/>
      </xdr:nvSpPr>
      <xdr:spPr>
        <a:xfrm>
          <a:off x="1228725" y="2771775"/>
          <a:ext cx="1133475" cy="533400"/>
        </a:xfrm>
        <a:prstGeom prst="homePlate">
          <a:avLst>
            <a:gd name="adj" fmla="val 56667"/>
          </a:avLst>
        </a:prstGeom>
        <a:solidFill>
          <a:srgbClr val="97BF53"/>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36000" tIns="36000" rIns="36000" bIns="36000" numCol="1" spcCol="0" rtlCol="0" fromWordArt="0" anchor="ctr" anchorCtr="0" forceAA="0" compatLnSpc="1">
          <a:prstTxWarp prst="textNoShape">
            <a:avLst/>
          </a:prstTxWarp>
          <a:noAutofit/>
        </a:bodyPr>
        <a:lstStyle/>
        <a:p>
          <a:pPr algn="ctr"/>
          <a:r>
            <a:rPr lang="en-US">
              <a:effectLst/>
            </a:rPr>
            <a:t>Introduction</a:t>
          </a:r>
          <a:endParaRPr lang="en-SE">
            <a:effectLst/>
          </a:endParaRPr>
        </a:p>
      </xdr:txBody>
    </xdr:sp>
    <xdr:clientData/>
  </xdr:twoCellAnchor>
  <xdr:twoCellAnchor>
    <xdr:from>
      <xdr:col>3</xdr:col>
      <xdr:colOff>537210</xdr:colOff>
      <xdr:row>4</xdr:row>
      <xdr:rowOff>1876425</xdr:rowOff>
    </xdr:from>
    <xdr:to>
      <xdr:col>4</xdr:col>
      <xdr:colOff>956310</xdr:colOff>
      <xdr:row>4</xdr:row>
      <xdr:rowOff>2409825</xdr:rowOff>
    </xdr:to>
    <xdr:sp macro="" textlink="">
      <xdr:nvSpPr>
        <xdr:cNvPr id="79" name="Arrow: Chevron 78">
          <a:hlinkClick xmlns:r="http://schemas.openxmlformats.org/officeDocument/2006/relationships" r:id="rId2"/>
          <a:extLst>
            <a:ext uri="{FF2B5EF4-FFF2-40B4-BE49-F238E27FC236}">
              <a16:creationId xmlns:a16="http://schemas.microsoft.com/office/drawing/2014/main" id="{00000000-0008-0000-0100-00004F000000}"/>
            </a:ext>
          </a:extLst>
        </xdr:cNvPr>
        <xdr:cNvSpPr/>
      </xdr:nvSpPr>
      <xdr:spPr>
        <a:xfrm>
          <a:off x="2108835" y="2771775"/>
          <a:ext cx="1571625" cy="533400"/>
        </a:xfrm>
        <a:prstGeom prst="chevron">
          <a:avLst>
            <a:gd name="adj" fmla="val 56650"/>
          </a:avLst>
        </a:prstGeom>
        <a:solidFill>
          <a:srgbClr val="97BF53"/>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36000" tIns="36000" rIns="36000" bIns="36000" numCol="1" spcCol="0" rtlCol="0" fromWordArt="0" anchor="ctr" anchorCtr="0" forceAA="0" compatLnSpc="1">
          <a:prstTxWarp prst="textNoShape">
            <a:avLst/>
          </a:prstTxWarp>
          <a:noAutofit/>
        </a:bodyPr>
        <a:lstStyle/>
        <a:p>
          <a:pPr algn="ctr"/>
          <a:r>
            <a:rPr lang="en-US" sz="1100">
              <a:solidFill>
                <a:schemeClr val="lt1"/>
              </a:solidFill>
              <a:effectLst/>
              <a:latin typeface="+mn-lt"/>
              <a:ea typeface="+mn-ea"/>
              <a:cs typeface="+mn-cs"/>
            </a:rPr>
            <a:t>Parameters &amp; assumptions</a:t>
          </a:r>
          <a:endParaRPr lang="en-SE">
            <a:effectLst/>
          </a:endParaRPr>
        </a:p>
      </xdr:txBody>
    </xdr:sp>
    <xdr:clientData/>
  </xdr:twoCellAnchor>
  <xdr:twoCellAnchor>
    <xdr:from>
      <xdr:col>4</xdr:col>
      <xdr:colOff>702945</xdr:colOff>
      <xdr:row>4</xdr:row>
      <xdr:rowOff>1876425</xdr:rowOff>
    </xdr:from>
    <xdr:to>
      <xdr:col>6</xdr:col>
      <xdr:colOff>17146</xdr:colOff>
      <xdr:row>4</xdr:row>
      <xdr:rowOff>2409825</xdr:rowOff>
    </xdr:to>
    <xdr:sp macro="" textlink="">
      <xdr:nvSpPr>
        <xdr:cNvPr id="80" name="Arrow: Chevron 79">
          <a:hlinkClick xmlns:r="http://schemas.openxmlformats.org/officeDocument/2006/relationships" r:id="rId3"/>
          <a:extLst>
            <a:ext uri="{FF2B5EF4-FFF2-40B4-BE49-F238E27FC236}">
              <a16:creationId xmlns:a16="http://schemas.microsoft.com/office/drawing/2014/main" id="{00000000-0008-0000-0100-000050000000}"/>
            </a:ext>
          </a:extLst>
        </xdr:cNvPr>
        <xdr:cNvSpPr/>
      </xdr:nvSpPr>
      <xdr:spPr>
        <a:xfrm>
          <a:off x="3427095" y="2771775"/>
          <a:ext cx="1619251" cy="533400"/>
        </a:xfrm>
        <a:prstGeom prst="chevron">
          <a:avLst>
            <a:gd name="adj" fmla="val 56650"/>
          </a:avLst>
        </a:prstGeom>
        <a:solidFill>
          <a:srgbClr val="97BF53"/>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36000" tIns="36000" rIns="36000" bIns="36000" numCol="1" spcCol="0" rtlCol="0" fromWordArt="0" anchor="ctr" anchorCtr="0" forceAA="0" compatLnSpc="1">
          <a:prstTxWarp prst="textNoShape">
            <a:avLst/>
          </a:prstTxWarp>
          <a:noAutofit/>
        </a:bodyPr>
        <a:lstStyle/>
        <a:p>
          <a:pPr algn="ctr"/>
          <a:r>
            <a:rPr lang="en-US" sz="1100">
              <a:solidFill>
                <a:schemeClr val="lt1"/>
              </a:solidFill>
              <a:effectLst/>
              <a:latin typeface="+mn-lt"/>
              <a:ea typeface="+mn-ea"/>
              <a:cs typeface="+mn-cs"/>
            </a:rPr>
            <a:t>Setup </a:t>
          </a:r>
          <a:br>
            <a:rPr lang="en-US" sz="1100">
              <a:solidFill>
                <a:schemeClr val="lt1"/>
              </a:solidFill>
              <a:effectLst/>
              <a:latin typeface="+mn-lt"/>
              <a:ea typeface="+mn-ea"/>
              <a:cs typeface="+mn-cs"/>
            </a:rPr>
          </a:br>
          <a:r>
            <a:rPr lang="en-US" sz="1100">
              <a:solidFill>
                <a:schemeClr val="lt1"/>
              </a:solidFill>
              <a:effectLst/>
              <a:latin typeface="+mn-lt"/>
              <a:ea typeface="+mn-ea"/>
              <a:cs typeface="+mn-cs"/>
            </a:rPr>
            <a:t>emission table</a:t>
          </a:r>
          <a:endParaRPr lang="en-SE">
            <a:effectLst/>
          </a:endParaRPr>
        </a:p>
      </xdr:txBody>
    </xdr:sp>
    <xdr:clientData/>
  </xdr:twoCellAnchor>
  <xdr:twoCellAnchor>
    <xdr:from>
      <xdr:col>5</xdr:col>
      <xdr:colOff>916306</xdr:colOff>
      <xdr:row>4</xdr:row>
      <xdr:rowOff>1876425</xdr:rowOff>
    </xdr:from>
    <xdr:to>
      <xdr:col>7</xdr:col>
      <xdr:colOff>725806</xdr:colOff>
      <xdr:row>4</xdr:row>
      <xdr:rowOff>2409825</xdr:rowOff>
    </xdr:to>
    <xdr:sp macro="" textlink="">
      <xdr:nvSpPr>
        <xdr:cNvPr id="81" name="Arrow: Chevron 80">
          <a:hlinkClick xmlns:r="http://schemas.openxmlformats.org/officeDocument/2006/relationships" r:id="rId4"/>
          <a:extLst>
            <a:ext uri="{FF2B5EF4-FFF2-40B4-BE49-F238E27FC236}">
              <a16:creationId xmlns:a16="http://schemas.microsoft.com/office/drawing/2014/main" id="{00000000-0008-0000-0100-000051000000}"/>
            </a:ext>
          </a:extLst>
        </xdr:cNvPr>
        <xdr:cNvSpPr/>
      </xdr:nvSpPr>
      <xdr:spPr>
        <a:xfrm>
          <a:off x="4792981" y="2771775"/>
          <a:ext cx="1571625" cy="533400"/>
        </a:xfrm>
        <a:prstGeom prst="chevron">
          <a:avLst>
            <a:gd name="adj" fmla="val 56650"/>
          </a:avLst>
        </a:prstGeom>
        <a:solidFill>
          <a:srgbClr val="97BF53"/>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n-US" sz="1100">
              <a:solidFill>
                <a:schemeClr val="lt1"/>
              </a:solidFill>
              <a:effectLst/>
              <a:latin typeface="+mn-lt"/>
              <a:ea typeface="+mn-ea"/>
              <a:cs typeface="+mn-cs"/>
            </a:rPr>
            <a:t>IT asset registry</a:t>
          </a:r>
          <a:endParaRPr lang="en-SE">
            <a:effectLst/>
          </a:endParaRPr>
        </a:p>
      </xdr:txBody>
    </xdr:sp>
    <xdr:clientData/>
  </xdr:twoCellAnchor>
  <xdr:twoCellAnchor>
    <xdr:from>
      <xdr:col>7</xdr:col>
      <xdr:colOff>472441</xdr:colOff>
      <xdr:row>4</xdr:row>
      <xdr:rowOff>1876425</xdr:rowOff>
    </xdr:from>
    <xdr:to>
      <xdr:col>9</xdr:col>
      <xdr:colOff>424816</xdr:colOff>
      <xdr:row>4</xdr:row>
      <xdr:rowOff>2409825</xdr:rowOff>
    </xdr:to>
    <xdr:sp macro="" textlink="">
      <xdr:nvSpPr>
        <xdr:cNvPr id="82" name="Arrow: Chevron 81">
          <a:hlinkClick xmlns:r="http://schemas.openxmlformats.org/officeDocument/2006/relationships" r:id="rId5"/>
          <a:extLst>
            <a:ext uri="{FF2B5EF4-FFF2-40B4-BE49-F238E27FC236}">
              <a16:creationId xmlns:a16="http://schemas.microsoft.com/office/drawing/2014/main" id="{00000000-0008-0000-0100-000052000000}"/>
            </a:ext>
          </a:extLst>
        </xdr:cNvPr>
        <xdr:cNvSpPr/>
      </xdr:nvSpPr>
      <xdr:spPr>
        <a:xfrm>
          <a:off x="6111241" y="2771775"/>
          <a:ext cx="1571625" cy="533400"/>
        </a:xfrm>
        <a:prstGeom prst="chevron">
          <a:avLst>
            <a:gd name="adj" fmla="val 56650"/>
          </a:avLst>
        </a:prstGeom>
        <a:solidFill>
          <a:srgbClr val="97BF53"/>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n-US" sz="1100">
              <a:solidFill>
                <a:schemeClr val="lt1"/>
              </a:solidFill>
              <a:effectLst/>
              <a:latin typeface="+mn-lt"/>
              <a:ea typeface="+mn-ea"/>
              <a:cs typeface="+mn-cs"/>
            </a:rPr>
            <a:t>Emission baseline</a:t>
          </a:r>
        </a:p>
      </xdr:txBody>
    </xdr:sp>
    <xdr:clientData/>
  </xdr:twoCellAnchor>
  <xdr:twoCellAnchor>
    <xdr:from>
      <xdr:col>9</xdr:col>
      <xdr:colOff>171449</xdr:colOff>
      <xdr:row>4</xdr:row>
      <xdr:rowOff>1876425</xdr:rowOff>
    </xdr:from>
    <xdr:to>
      <xdr:col>10</xdr:col>
      <xdr:colOff>200024</xdr:colOff>
      <xdr:row>4</xdr:row>
      <xdr:rowOff>2409825</xdr:rowOff>
    </xdr:to>
    <xdr:sp macro="" textlink="">
      <xdr:nvSpPr>
        <xdr:cNvPr id="83" name="Arrow: Chevron 82">
          <a:hlinkClick xmlns:r="http://schemas.openxmlformats.org/officeDocument/2006/relationships" r:id="rId6"/>
          <a:extLst>
            <a:ext uri="{FF2B5EF4-FFF2-40B4-BE49-F238E27FC236}">
              <a16:creationId xmlns:a16="http://schemas.microsoft.com/office/drawing/2014/main" id="{00000000-0008-0000-0100-000053000000}"/>
            </a:ext>
          </a:extLst>
        </xdr:cNvPr>
        <xdr:cNvSpPr/>
      </xdr:nvSpPr>
      <xdr:spPr>
        <a:xfrm>
          <a:off x="7429499" y="2771775"/>
          <a:ext cx="1571625" cy="533400"/>
        </a:xfrm>
        <a:prstGeom prst="chevron">
          <a:avLst>
            <a:gd name="adj" fmla="val 56650"/>
          </a:avLst>
        </a:prstGeom>
        <a:solidFill>
          <a:srgbClr val="97BF53"/>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n-US" sz="1100">
              <a:solidFill>
                <a:schemeClr val="lt1"/>
              </a:solidFill>
              <a:effectLst/>
              <a:latin typeface="+mn-lt"/>
              <a:ea typeface="+mn-ea"/>
              <a:cs typeface="+mn-cs"/>
            </a:rPr>
            <a:t>Multi-year simulation</a:t>
          </a:r>
        </a:p>
      </xdr:txBody>
    </xdr:sp>
    <xdr:clientData/>
  </xdr:twoCellAnchor>
  <xdr:twoCellAnchor>
    <xdr:from>
      <xdr:col>9</xdr:col>
      <xdr:colOff>1482091</xdr:colOff>
      <xdr:row>4</xdr:row>
      <xdr:rowOff>1876425</xdr:rowOff>
    </xdr:from>
    <xdr:to>
      <xdr:col>11</xdr:col>
      <xdr:colOff>901066</xdr:colOff>
      <xdr:row>4</xdr:row>
      <xdr:rowOff>2409825</xdr:rowOff>
    </xdr:to>
    <xdr:sp macro="" textlink="">
      <xdr:nvSpPr>
        <xdr:cNvPr id="84" name="Arrow: Chevron 83">
          <a:hlinkClick xmlns:r="http://schemas.openxmlformats.org/officeDocument/2006/relationships" r:id="rId7"/>
          <a:extLst>
            <a:ext uri="{FF2B5EF4-FFF2-40B4-BE49-F238E27FC236}">
              <a16:creationId xmlns:a16="http://schemas.microsoft.com/office/drawing/2014/main" id="{00000000-0008-0000-0100-000054000000}"/>
            </a:ext>
          </a:extLst>
        </xdr:cNvPr>
        <xdr:cNvSpPr/>
      </xdr:nvSpPr>
      <xdr:spPr>
        <a:xfrm>
          <a:off x="8740141" y="2771775"/>
          <a:ext cx="1571625" cy="533400"/>
        </a:xfrm>
        <a:prstGeom prst="chevron">
          <a:avLst>
            <a:gd name="adj" fmla="val 56650"/>
          </a:avLst>
        </a:prstGeom>
        <a:solidFill>
          <a:srgbClr val="97BF53"/>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n-US" sz="1100">
              <a:solidFill>
                <a:schemeClr val="lt1"/>
              </a:solidFill>
              <a:effectLst/>
              <a:latin typeface="+mn-lt"/>
              <a:ea typeface="+mn-ea"/>
              <a:cs typeface="+mn-cs"/>
            </a:rPr>
            <a:t>Summary</a:t>
          </a:r>
          <a:endParaRPr lang="en-SE">
            <a:effectLst/>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4</xdr:row>
          <xdr:rowOff>104775</xdr:rowOff>
        </xdr:from>
        <xdr:to>
          <xdr:col>5</xdr:col>
          <xdr:colOff>638175</xdr:colOff>
          <xdr:row>12</xdr:row>
          <xdr:rowOff>142875</xdr:rowOff>
        </xdr:to>
        <xdr:sp macro="" textlink="">
          <xdr:nvSpPr>
            <xdr:cNvPr id="3073" name="Group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54864" tIns="41148" rIns="0" bIns="0" anchor="t" upright="1"/>
            <a:lstStyle/>
            <a:p>
              <a:pPr algn="l" rtl="0">
                <a:defRPr sz="1000"/>
              </a:pPr>
              <a:r>
                <a:rPr lang="en-US" sz="800" b="0" i="0" u="none" strike="noStrike" baseline="0">
                  <a:solidFill>
                    <a:srgbClr val="000000"/>
                  </a:solidFill>
                  <a:latin typeface="Tahoma"/>
                  <a:ea typeface="Tahoma"/>
                  <a:cs typeface="Tahoma"/>
                </a:rPr>
                <a:t>Company identification: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xdr:row>
          <xdr:rowOff>9525</xdr:rowOff>
        </xdr:from>
        <xdr:to>
          <xdr:col>5</xdr:col>
          <xdr:colOff>638175</xdr:colOff>
          <xdr:row>25</xdr:row>
          <xdr:rowOff>133350</xdr:rowOff>
        </xdr:to>
        <xdr:sp macro="" textlink="">
          <xdr:nvSpPr>
            <xdr:cNvPr id="3074" name="Group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54864" tIns="41148" rIns="0" bIns="0" anchor="t" upright="1"/>
            <a:lstStyle/>
            <a:p>
              <a:pPr algn="l" rtl="0">
                <a:defRPr sz="1000"/>
              </a:pPr>
              <a:r>
                <a:rPr lang="en-US" sz="800" b="0" i="0" u="none" strike="noStrike" baseline="0">
                  <a:solidFill>
                    <a:srgbClr val="000000"/>
                  </a:solidFill>
                  <a:latin typeface="Tahoma"/>
                  <a:ea typeface="Tahoma"/>
                  <a:cs typeface="Tahoma"/>
                </a:rPr>
                <a:t>Company overview: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xdr:row>
          <xdr:rowOff>114300</xdr:rowOff>
        </xdr:from>
        <xdr:to>
          <xdr:col>5</xdr:col>
          <xdr:colOff>638175</xdr:colOff>
          <xdr:row>33</xdr:row>
          <xdr:rowOff>66675</xdr:rowOff>
        </xdr:to>
        <xdr:sp macro="" textlink="">
          <xdr:nvSpPr>
            <xdr:cNvPr id="3076" name="Group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54864" tIns="41148" rIns="0" bIns="0" anchor="t" upright="1"/>
            <a:lstStyle/>
            <a:p>
              <a:pPr algn="l" rtl="0">
                <a:defRPr sz="1000"/>
              </a:pPr>
              <a:r>
                <a:rPr lang="en-US" sz="800" b="0" i="0" u="none" strike="noStrike" baseline="0">
                  <a:solidFill>
                    <a:srgbClr val="000000"/>
                  </a:solidFill>
                  <a:latin typeface="Tahoma"/>
                  <a:ea typeface="Tahoma"/>
                  <a:cs typeface="Tahoma"/>
                </a:rPr>
                <a:t>Parameters: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114300</xdr:rowOff>
        </xdr:from>
        <xdr:to>
          <xdr:col>5</xdr:col>
          <xdr:colOff>628650</xdr:colOff>
          <xdr:row>47</xdr:row>
          <xdr:rowOff>133350</xdr:rowOff>
        </xdr:to>
        <xdr:sp macro="" textlink="">
          <xdr:nvSpPr>
            <xdr:cNvPr id="3077" name="Group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54864" tIns="41148" rIns="0" bIns="0" anchor="t" upright="1"/>
            <a:lstStyle/>
            <a:p>
              <a:pPr algn="l" rtl="0">
                <a:defRPr sz="1000"/>
              </a:pPr>
              <a:r>
                <a:rPr lang="en-US" sz="800" b="0" i="0" u="none" strike="noStrike" baseline="0">
                  <a:solidFill>
                    <a:srgbClr val="000000"/>
                  </a:solidFill>
                  <a:latin typeface="Tahoma"/>
                  <a:ea typeface="Tahoma"/>
                  <a:cs typeface="Tahoma"/>
                </a:rPr>
                <a:t>Assumptions:</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BEABCB-5656-40AC-88DD-19731374ECC9}" name="Emission_Table" displayName="Emission_Table" ref="B7:J26" totalsRowShown="0" headerRowDxfId="10" dataDxfId="9">
  <autoFilter ref="B7:J26" xr:uid="{C1BEABCB-5656-40AC-88DD-19731374ECC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19B8AE94-6CD7-46D3-97A1-266206E2EE1A}" name="Category" dataDxfId="8"/>
    <tableColumn id="2" xr3:uid="{FC44C68B-8120-4B85-B2C0-E247E6F1ECA6}" name="Type" dataDxfId="7"/>
    <tableColumn id="3" xr3:uid="{E5621EA3-B5C0-4909-BED6-B307DD7F1D81}" name="Description" dataDxfId="6"/>
    <tableColumn id="9" xr3:uid="{3ED4BB09-FF51-4C46-88FD-92D4CB7E3FA1}" name="Scope 1" dataDxfId="5"/>
    <tableColumn id="8" xr3:uid="{A1C2B00C-8BBD-4789-8739-C83DA4402840}" name="Scope 2" dataDxfId="4"/>
    <tableColumn id="4" xr3:uid="{3C473312-C34C-4DA4-83E2-264A976B9D82}" name="Scope 3" dataDxfId="3"/>
    <tableColumn id="11" xr3:uid="{C933CA36-E773-44B9-BD98-41E434E4ACE1}" name="Total" dataDxfId="2">
      <calculatedColumnFormula>SUM(Emission_Table[[#This Row],[Scope 1]:[Scope 3]])</calculatedColumnFormula>
    </tableColumn>
    <tableColumn id="5" xr3:uid="{55D004CF-CF5D-47FD-AD0D-01BEB2857E65}" name="Unit" dataDxfId="1"/>
    <tableColumn id="6" xr3:uid="{3FFF4086-B2D5-4614-AA15-C1B0ED5965F8}" name="Comment" dataDxfId="0"/>
  </tableColumns>
  <tableStyleInfo name="TableStyleLight14"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4D6B5-0038-4D2F-91B7-86B6533F69D0}">
  <dimension ref="A1:XFC32"/>
  <sheetViews>
    <sheetView tabSelected="1" workbookViewId="0">
      <selection activeCell="I21" sqref="I21"/>
    </sheetView>
  </sheetViews>
  <sheetFormatPr defaultColWidth="0" defaultRowHeight="0" customHeight="1" zeroHeight="1" x14ac:dyDescent="0.75"/>
  <cols>
    <col min="1" max="1" width="2.1328125" customWidth="1"/>
    <col min="2" max="2" width="9.1328125" customWidth="1"/>
    <col min="3" max="3" width="12.26953125" customWidth="1"/>
    <col min="4" max="6" width="17.26953125" customWidth="1"/>
    <col min="7" max="13" width="9.1328125" customWidth="1"/>
    <col min="14" max="14" width="9.7265625" customWidth="1"/>
    <col min="15" max="15" width="9.1328125" customWidth="1"/>
    <col min="16" max="16" width="21.40625" customWidth="1"/>
    <col min="17" max="18" width="9.1328125" hidden="1" customWidth="1"/>
    <col min="16379" max="16379" width="9" hidden="1" customWidth="1"/>
    <col min="16380" max="16380" width="9.86328125" hidden="1" customWidth="1"/>
    <col min="16381" max="16381" width="1.54296875" hidden="1" customWidth="1"/>
    <col min="16382" max="16382" width="4" hidden="1" customWidth="1"/>
    <col min="16383" max="16383" width="8.7265625" hidden="1" customWidth="1"/>
    <col min="16384" max="16384" width="21.86328125" hidden="1" customWidth="1"/>
  </cols>
  <sheetData>
    <row r="1" spans="1:17" ht="5.25" customHeight="1" thickBot="1" x14ac:dyDescent="0.9">
      <c r="A1" s="5"/>
      <c r="B1" s="5"/>
      <c r="C1" s="5"/>
      <c r="D1" s="5"/>
      <c r="E1" s="5"/>
      <c r="F1" s="5"/>
      <c r="G1" s="5"/>
      <c r="H1" s="5"/>
      <c r="I1" s="5"/>
      <c r="J1" s="5"/>
      <c r="K1" s="5"/>
      <c r="L1" s="5"/>
      <c r="M1" s="5"/>
      <c r="N1" s="5"/>
      <c r="O1" s="5"/>
      <c r="P1" s="5"/>
      <c r="Q1" s="5"/>
    </row>
    <row r="2" spans="1:17" ht="19.5" customHeight="1" x14ac:dyDescent="0.75">
      <c r="A2" s="5"/>
      <c r="B2" s="11"/>
      <c r="C2" s="12"/>
      <c r="D2" s="12"/>
      <c r="E2" s="12"/>
      <c r="F2" s="12"/>
      <c r="G2" s="12"/>
      <c r="H2" s="12"/>
      <c r="I2" s="12"/>
      <c r="J2" s="12"/>
      <c r="K2" s="12"/>
      <c r="L2" s="12"/>
      <c r="M2" s="12"/>
      <c r="N2" s="12"/>
      <c r="O2" s="13"/>
      <c r="P2" s="5"/>
      <c r="Q2" s="5"/>
    </row>
    <row r="3" spans="1:17" ht="36" customHeight="1" x14ac:dyDescent="0.75">
      <c r="A3" s="5"/>
      <c r="B3" s="14"/>
      <c r="C3" s="81" t="s">
        <v>14</v>
      </c>
      <c r="D3" s="82"/>
      <c r="E3" s="82"/>
      <c r="F3" s="82"/>
      <c r="G3" s="83"/>
      <c r="H3" s="83"/>
      <c r="I3" s="83"/>
      <c r="J3" s="83"/>
      <c r="K3" s="83"/>
      <c r="L3" s="83"/>
      <c r="M3" s="83"/>
      <c r="N3" s="83"/>
      <c r="O3" s="15"/>
      <c r="P3" s="5"/>
      <c r="Q3" s="5"/>
    </row>
    <row r="4" spans="1:17" ht="9.75" customHeight="1" x14ac:dyDescent="0.75">
      <c r="A4" s="5"/>
      <c r="B4" s="14"/>
      <c r="C4" s="6"/>
      <c r="D4" s="7"/>
      <c r="E4" s="7"/>
      <c r="F4" s="7"/>
      <c r="G4" s="5"/>
      <c r="H4" s="5"/>
      <c r="I4" s="5"/>
      <c r="J4" s="5"/>
      <c r="K4" s="5"/>
      <c r="L4" s="5"/>
      <c r="M4" s="5"/>
      <c r="N4" s="5"/>
      <c r="O4" s="15"/>
      <c r="P4" s="5"/>
      <c r="Q4" s="5"/>
    </row>
    <row r="5" spans="1:17" ht="14.75" x14ac:dyDescent="0.75">
      <c r="A5" s="5"/>
      <c r="B5" s="14"/>
      <c r="C5" s="5"/>
      <c r="D5" s="5"/>
      <c r="E5" s="5"/>
      <c r="F5" s="5"/>
      <c r="G5" s="5"/>
      <c r="H5" s="5"/>
      <c r="I5" s="5"/>
      <c r="J5" s="5"/>
      <c r="K5" s="5"/>
      <c r="L5" s="5"/>
      <c r="M5" s="5"/>
      <c r="N5" s="5"/>
      <c r="O5" s="15"/>
      <c r="P5" s="5"/>
      <c r="Q5" s="5"/>
    </row>
    <row r="6" spans="1:17" ht="14.75" x14ac:dyDescent="0.75">
      <c r="A6" s="5"/>
      <c r="B6" s="14"/>
      <c r="C6" s="5"/>
      <c r="D6" s="5"/>
      <c r="E6" s="5"/>
      <c r="F6" s="5"/>
      <c r="G6" s="5"/>
      <c r="H6" s="5"/>
      <c r="I6" s="5"/>
      <c r="J6" s="5"/>
      <c r="K6" s="5"/>
      <c r="L6" s="5"/>
      <c r="M6" s="5"/>
      <c r="N6" s="5"/>
      <c r="O6" s="15"/>
      <c r="P6" s="5"/>
      <c r="Q6" s="5"/>
    </row>
    <row r="7" spans="1:17" ht="14.75" x14ac:dyDescent="0.75">
      <c r="A7" s="5"/>
      <c r="B7" s="14"/>
      <c r="C7" s="5"/>
      <c r="D7" s="5"/>
      <c r="E7" s="5"/>
      <c r="F7" s="5"/>
      <c r="G7" s="5"/>
      <c r="H7" s="5"/>
      <c r="I7" s="5"/>
      <c r="J7" s="5"/>
      <c r="K7" s="5"/>
      <c r="L7" s="5"/>
      <c r="M7" s="5"/>
      <c r="N7" s="5"/>
      <c r="O7" s="15"/>
      <c r="P7" s="5"/>
      <c r="Q7" s="5"/>
    </row>
    <row r="8" spans="1:17" ht="14.75" x14ac:dyDescent="0.75">
      <c r="A8" s="5"/>
      <c r="B8" s="14"/>
      <c r="C8" s="5"/>
      <c r="D8" s="5"/>
      <c r="E8" s="5"/>
      <c r="F8" s="5"/>
      <c r="G8" s="5"/>
      <c r="H8" s="5"/>
      <c r="I8" s="5"/>
      <c r="J8" s="5"/>
      <c r="K8" s="5"/>
      <c r="L8" s="5"/>
      <c r="M8" s="5"/>
      <c r="N8" s="5"/>
      <c r="O8" s="15"/>
      <c r="P8" s="5"/>
      <c r="Q8" s="5"/>
    </row>
    <row r="9" spans="1:17" ht="14.75" x14ac:dyDescent="0.75">
      <c r="A9" s="5"/>
      <c r="B9" s="14"/>
      <c r="C9" s="5"/>
      <c r="D9" s="5"/>
      <c r="E9" s="5"/>
      <c r="F9" s="5"/>
      <c r="G9" s="5"/>
      <c r="H9" s="5"/>
      <c r="I9" s="5"/>
      <c r="J9" s="5"/>
      <c r="K9" s="5"/>
      <c r="L9" s="5"/>
      <c r="M9" s="5"/>
      <c r="N9" s="5"/>
      <c r="O9" s="15"/>
      <c r="P9" s="5"/>
      <c r="Q9" s="5"/>
    </row>
    <row r="10" spans="1:17" ht="14.75" x14ac:dyDescent="0.75">
      <c r="A10" s="5"/>
      <c r="B10" s="14"/>
      <c r="C10" s="5"/>
      <c r="D10" s="5"/>
      <c r="E10" s="5"/>
      <c r="F10" s="5"/>
      <c r="G10" s="5"/>
      <c r="H10" s="5"/>
      <c r="I10" s="5"/>
      <c r="J10" s="5"/>
      <c r="K10" s="5"/>
      <c r="L10" s="5"/>
      <c r="M10" s="5"/>
      <c r="N10" s="5"/>
      <c r="O10" s="15"/>
      <c r="P10" s="5"/>
      <c r="Q10" s="5"/>
    </row>
    <row r="11" spans="1:17" ht="14.75" x14ac:dyDescent="0.75">
      <c r="A11" s="5"/>
      <c r="B11" s="14"/>
      <c r="C11" s="5"/>
      <c r="D11" s="5"/>
      <c r="E11" s="5"/>
      <c r="F11" s="5"/>
      <c r="G11" s="5"/>
      <c r="H11" s="5"/>
      <c r="I11" s="5"/>
      <c r="J11" s="5"/>
      <c r="K11" s="5"/>
      <c r="L11" s="5"/>
      <c r="M11" s="5"/>
      <c r="N11" s="5"/>
      <c r="O11" s="15"/>
      <c r="P11" s="5"/>
      <c r="Q11" s="5"/>
    </row>
    <row r="12" spans="1:17" ht="14.75" x14ac:dyDescent="0.75">
      <c r="A12" s="5"/>
      <c r="B12" s="14"/>
      <c r="C12" s="5"/>
      <c r="D12" s="5"/>
      <c r="E12" s="5"/>
      <c r="F12" s="5"/>
      <c r="G12" s="5"/>
      <c r="H12" s="5"/>
      <c r="I12" s="5"/>
      <c r="J12" s="5"/>
      <c r="K12" s="5"/>
      <c r="L12" s="5"/>
      <c r="M12" s="5"/>
      <c r="N12" s="5"/>
      <c r="O12" s="15"/>
      <c r="P12" s="5"/>
      <c r="Q12" s="5"/>
    </row>
    <row r="13" spans="1:17" ht="14.75" x14ac:dyDescent="0.75">
      <c r="A13" s="5"/>
      <c r="B13" s="14"/>
      <c r="C13" s="5"/>
      <c r="D13" s="5"/>
      <c r="E13" s="5"/>
      <c r="F13" s="5"/>
      <c r="G13" s="5"/>
      <c r="H13" s="5"/>
      <c r="I13" s="5"/>
      <c r="J13" s="5"/>
      <c r="K13" s="5"/>
      <c r="L13" s="5"/>
      <c r="M13" s="5"/>
      <c r="N13" s="5"/>
      <c r="O13" s="15"/>
      <c r="P13" s="5"/>
      <c r="Q13" s="5"/>
    </row>
    <row r="14" spans="1:17" ht="14.75" x14ac:dyDescent="0.75">
      <c r="A14" s="5"/>
      <c r="B14" s="14"/>
      <c r="C14" s="5"/>
      <c r="D14" s="5"/>
      <c r="E14" s="5"/>
      <c r="F14" s="5"/>
      <c r="G14" s="5"/>
      <c r="H14" s="5"/>
      <c r="I14" s="5"/>
      <c r="J14" s="5"/>
      <c r="K14" s="5"/>
      <c r="L14" s="5"/>
      <c r="M14" s="5"/>
      <c r="N14" s="5"/>
      <c r="O14" s="15"/>
      <c r="P14" s="5"/>
      <c r="Q14" s="5"/>
    </row>
    <row r="15" spans="1:17" ht="14.75" x14ac:dyDescent="0.75">
      <c r="A15" s="5"/>
      <c r="B15" s="14"/>
      <c r="C15" s="5"/>
      <c r="D15" s="5"/>
      <c r="E15" s="5"/>
      <c r="F15" s="5"/>
      <c r="G15" s="5"/>
      <c r="H15" s="5"/>
      <c r="I15" s="5"/>
      <c r="J15" s="5"/>
      <c r="K15" s="5"/>
      <c r="L15" s="5"/>
      <c r="M15" s="5"/>
      <c r="N15" s="5"/>
      <c r="O15" s="15"/>
      <c r="P15" s="5"/>
      <c r="Q15" s="5"/>
    </row>
    <row r="16" spans="1:17" ht="14.75" x14ac:dyDescent="0.75">
      <c r="A16" s="5"/>
      <c r="B16" s="14"/>
      <c r="C16" s="5"/>
      <c r="D16" s="5"/>
      <c r="E16" s="5"/>
      <c r="F16" s="5"/>
      <c r="G16" s="5"/>
      <c r="H16" s="5"/>
      <c r="I16" s="5"/>
      <c r="J16" s="5"/>
      <c r="K16" s="5"/>
      <c r="L16" s="5"/>
      <c r="M16" s="5"/>
      <c r="N16" s="5"/>
      <c r="O16" s="15"/>
      <c r="P16" s="5"/>
      <c r="Q16" s="5"/>
    </row>
    <row r="17" spans="1:17" ht="14.75" x14ac:dyDescent="0.75">
      <c r="A17" s="5"/>
      <c r="B17" s="14"/>
      <c r="C17" s="5"/>
      <c r="D17" s="5"/>
      <c r="E17" s="5"/>
      <c r="F17" s="5"/>
      <c r="G17" s="5"/>
      <c r="H17" s="5"/>
      <c r="I17" s="5"/>
      <c r="J17" s="5"/>
      <c r="K17" s="5"/>
      <c r="L17" s="5"/>
      <c r="M17" s="5"/>
      <c r="N17" s="5"/>
      <c r="O17" s="15"/>
      <c r="P17" s="5"/>
      <c r="Q17" s="5"/>
    </row>
    <row r="18" spans="1:17" ht="14.75" x14ac:dyDescent="0.75">
      <c r="A18" s="5"/>
      <c r="B18" s="14"/>
      <c r="C18" s="5"/>
      <c r="D18" s="5"/>
      <c r="E18" s="5"/>
      <c r="F18" s="5"/>
      <c r="G18" s="5"/>
      <c r="H18" s="5"/>
      <c r="I18" s="5"/>
      <c r="J18" s="5"/>
      <c r="K18" s="5"/>
      <c r="L18" s="5"/>
      <c r="M18" s="5"/>
      <c r="N18" s="5"/>
      <c r="O18" s="15"/>
      <c r="P18" s="5"/>
      <c r="Q18" s="5"/>
    </row>
    <row r="19" spans="1:17" ht="15.5" thickBot="1" x14ac:dyDescent="0.9">
      <c r="A19" s="5"/>
      <c r="B19" s="16"/>
      <c r="C19" s="17"/>
      <c r="D19" s="17"/>
      <c r="E19" s="17"/>
      <c r="F19" s="17"/>
      <c r="G19" s="17"/>
      <c r="H19" s="17"/>
      <c r="I19" s="17"/>
      <c r="J19" s="17"/>
      <c r="K19" s="17"/>
      <c r="L19" s="17"/>
      <c r="M19" s="17"/>
      <c r="N19" s="17"/>
      <c r="O19" s="18"/>
      <c r="P19" s="5"/>
      <c r="Q19" s="5"/>
    </row>
    <row r="20" spans="1:17" ht="14.75" x14ac:dyDescent="0.75">
      <c r="A20" s="5"/>
      <c r="B20" s="5"/>
      <c r="C20" s="5"/>
      <c r="D20" s="5"/>
      <c r="E20" s="5"/>
      <c r="F20" s="5"/>
      <c r="G20" s="5"/>
      <c r="H20" s="5"/>
      <c r="I20" s="5"/>
      <c r="J20" s="5"/>
      <c r="K20" s="5"/>
      <c r="L20" s="5"/>
      <c r="M20" s="5"/>
      <c r="N20" s="5"/>
      <c r="O20" s="5"/>
      <c r="P20" s="5"/>
      <c r="Q20" s="5"/>
    </row>
    <row r="21" spans="1:17" ht="14.75" x14ac:dyDescent="0.75">
      <c r="A21" s="5"/>
      <c r="B21" s="5"/>
      <c r="C21" s="5"/>
      <c r="D21" s="5"/>
      <c r="E21" s="5"/>
      <c r="F21" s="5"/>
      <c r="G21" s="5"/>
      <c r="H21" s="5"/>
      <c r="I21" s="5"/>
      <c r="J21" s="5"/>
      <c r="K21" s="5"/>
      <c r="L21" s="5"/>
      <c r="M21" s="5"/>
      <c r="N21" s="5"/>
      <c r="O21" s="5"/>
      <c r="P21" s="5"/>
      <c r="Q21" s="5"/>
    </row>
    <row r="22" spans="1:17" ht="14.75" hidden="1" x14ac:dyDescent="0.75">
      <c r="A22" s="5"/>
      <c r="B22" s="5"/>
      <c r="C22" s="5"/>
      <c r="D22" s="5"/>
      <c r="E22" s="5"/>
      <c r="F22" s="5"/>
      <c r="G22" s="5"/>
      <c r="H22" s="5"/>
      <c r="I22" s="5"/>
      <c r="J22" s="5"/>
      <c r="K22" s="5"/>
      <c r="L22" s="5"/>
      <c r="M22" s="5"/>
      <c r="N22" s="5"/>
      <c r="O22" s="5"/>
      <c r="P22" s="5"/>
      <c r="Q22" s="5"/>
    </row>
    <row r="23" spans="1:17" ht="14.75" hidden="1" x14ac:dyDescent="0.75">
      <c r="A23" s="5"/>
      <c r="B23" s="5"/>
      <c r="C23" s="5"/>
      <c r="D23" s="5"/>
      <c r="E23" s="5"/>
      <c r="F23" s="5"/>
      <c r="G23" s="5"/>
      <c r="H23" s="5"/>
      <c r="I23" s="5"/>
      <c r="J23" s="5"/>
      <c r="K23" s="5"/>
      <c r="L23" s="5"/>
      <c r="M23" s="5"/>
      <c r="N23" s="5"/>
      <c r="O23" s="5"/>
      <c r="P23" s="5"/>
      <c r="Q23" s="5"/>
    </row>
    <row r="24" spans="1:17" ht="14.75" hidden="1" x14ac:dyDescent="0.75">
      <c r="A24" s="5"/>
      <c r="B24" s="5"/>
      <c r="C24" s="5"/>
      <c r="D24" s="5"/>
      <c r="E24" s="5"/>
      <c r="F24" s="5"/>
      <c r="G24" s="5"/>
      <c r="H24" s="5"/>
      <c r="I24" s="5"/>
      <c r="J24" s="5"/>
      <c r="K24" s="5"/>
      <c r="L24" s="5"/>
      <c r="M24" s="5"/>
      <c r="N24" s="5"/>
      <c r="O24" s="5"/>
      <c r="P24" s="5"/>
      <c r="Q24" s="5"/>
    </row>
    <row r="25" spans="1:17" ht="14.75" hidden="1" x14ac:dyDescent="0.75">
      <c r="A25" s="5"/>
      <c r="B25" s="5"/>
      <c r="C25" s="5"/>
      <c r="D25" s="5"/>
      <c r="E25" s="5"/>
      <c r="F25" s="5"/>
      <c r="G25" s="5"/>
      <c r="H25" s="5"/>
      <c r="I25" s="5"/>
      <c r="J25" s="5"/>
      <c r="K25" s="5"/>
      <c r="L25" s="5"/>
      <c r="M25" s="5"/>
      <c r="N25" s="5"/>
      <c r="O25" s="5"/>
      <c r="P25" s="5"/>
      <c r="Q25" s="5"/>
    </row>
    <row r="26" spans="1:17" ht="14.75" hidden="1" x14ac:dyDescent="0.75">
      <c r="A26" s="5"/>
      <c r="B26" s="5"/>
      <c r="C26" s="5"/>
      <c r="D26" s="5"/>
      <c r="E26" s="5"/>
      <c r="F26" s="5"/>
      <c r="G26" s="5"/>
      <c r="H26" s="5"/>
      <c r="I26" s="5"/>
      <c r="J26" s="5"/>
      <c r="K26" s="5"/>
      <c r="L26" s="5"/>
      <c r="M26" s="5"/>
      <c r="N26" s="5"/>
      <c r="O26" s="5"/>
      <c r="P26" s="5"/>
      <c r="Q26" s="5"/>
    </row>
    <row r="27" spans="1:17" ht="14.75" hidden="1" x14ac:dyDescent="0.75">
      <c r="A27" s="5"/>
      <c r="B27" s="5"/>
      <c r="C27" s="5"/>
      <c r="D27" s="5"/>
      <c r="E27" s="5"/>
      <c r="F27" s="5"/>
      <c r="G27" s="5"/>
      <c r="H27" s="5"/>
      <c r="I27" s="5"/>
      <c r="J27" s="5"/>
      <c r="K27" s="5"/>
      <c r="L27" s="5"/>
      <c r="M27" s="5"/>
      <c r="N27" s="5"/>
      <c r="O27" s="5"/>
      <c r="P27" s="5"/>
      <c r="Q27" s="5"/>
    </row>
    <row r="28" spans="1:17" ht="14.75" hidden="1" x14ac:dyDescent="0.75">
      <c r="A28" s="5"/>
      <c r="B28" s="5"/>
      <c r="C28" s="5"/>
      <c r="D28" s="5"/>
      <c r="E28" s="5"/>
      <c r="F28" s="5"/>
      <c r="G28" s="5"/>
      <c r="H28" s="5"/>
      <c r="I28" s="5"/>
      <c r="J28" s="5"/>
      <c r="K28" s="5"/>
      <c r="L28" s="5"/>
      <c r="M28" s="5"/>
      <c r="N28" s="5"/>
      <c r="O28" s="5"/>
      <c r="P28" s="5"/>
      <c r="Q28" s="5"/>
    </row>
    <row r="29" spans="1:17" ht="14.75" hidden="1" x14ac:dyDescent="0.75">
      <c r="A29" s="5"/>
      <c r="B29" s="5"/>
      <c r="C29" s="5"/>
      <c r="D29" s="5"/>
      <c r="E29" s="5"/>
      <c r="F29" s="5"/>
      <c r="G29" s="5"/>
      <c r="H29" s="5"/>
      <c r="I29" s="5"/>
      <c r="J29" s="5"/>
      <c r="K29" s="5"/>
      <c r="L29" s="5"/>
      <c r="M29" s="5"/>
      <c r="N29" s="5"/>
      <c r="O29" s="5"/>
      <c r="P29" s="5"/>
      <c r="Q29" s="5"/>
    </row>
    <row r="30" spans="1:17" ht="14.75" hidden="1" x14ac:dyDescent="0.75">
      <c r="A30" s="5"/>
      <c r="B30" s="5"/>
      <c r="C30" s="5"/>
      <c r="D30" s="5"/>
      <c r="E30" s="5"/>
      <c r="F30" s="5"/>
      <c r="G30" s="5"/>
      <c r="H30" s="5"/>
      <c r="I30" s="5"/>
      <c r="J30" s="5"/>
      <c r="K30" s="5"/>
      <c r="L30" s="5"/>
      <c r="M30" s="5"/>
      <c r="N30" s="5"/>
      <c r="O30" s="5"/>
      <c r="P30" s="5"/>
      <c r="Q30" s="5"/>
    </row>
    <row r="31" spans="1:17" ht="14.75" hidden="1" x14ac:dyDescent="0.75">
      <c r="A31" s="5"/>
      <c r="B31" s="5"/>
      <c r="C31" s="5"/>
      <c r="D31" s="5"/>
      <c r="E31" s="5"/>
      <c r="F31" s="5"/>
      <c r="G31" s="5"/>
      <c r="H31" s="5"/>
      <c r="I31" s="5"/>
      <c r="J31" s="5"/>
      <c r="K31" s="5"/>
      <c r="L31" s="5"/>
      <c r="M31" s="5"/>
      <c r="N31" s="5"/>
      <c r="O31" s="5"/>
      <c r="P31" s="5"/>
      <c r="Q31" s="5"/>
    </row>
    <row r="32" spans="1:17" ht="14.75" hidden="1" x14ac:dyDescent="0.75">
      <c r="A32" s="5"/>
      <c r="B32" s="5"/>
      <c r="C32" s="5"/>
      <c r="D32" s="5"/>
      <c r="E32" s="5"/>
      <c r="F32" s="5"/>
      <c r="G32" s="5"/>
      <c r="H32" s="5"/>
      <c r="I32" s="5"/>
      <c r="J32" s="5"/>
      <c r="K32" s="5"/>
      <c r="L32" s="5"/>
      <c r="M32" s="5"/>
      <c r="N32" s="5"/>
      <c r="O32" s="5"/>
      <c r="P32" s="5"/>
      <c r="Q32" s="5"/>
    </row>
  </sheetData>
  <mergeCells count="1">
    <mergeCell ref="C3:N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06CEC-412F-45F2-8ED9-968035D1460C}">
  <dimension ref="A1:Q32"/>
  <sheetViews>
    <sheetView workbookViewId="0">
      <selection activeCell="J7" sqref="J7"/>
    </sheetView>
  </sheetViews>
  <sheetFormatPr defaultColWidth="0" defaultRowHeight="14.75" zeroHeight="1" x14ac:dyDescent="0.75"/>
  <cols>
    <col min="1" max="1" width="2.1328125" customWidth="1"/>
    <col min="2" max="2" width="9.1328125" customWidth="1"/>
    <col min="3" max="3" width="12.26953125" customWidth="1"/>
    <col min="4" max="6" width="17.26953125" customWidth="1"/>
    <col min="7" max="7" width="9.1328125" customWidth="1"/>
    <col min="8" max="8" width="15.1328125" customWidth="1"/>
    <col min="9" max="9" width="9.1328125" customWidth="1"/>
    <col min="10" max="10" width="23.1328125" customWidth="1"/>
    <col min="11" max="11" width="9.1328125" customWidth="1"/>
    <col min="12" max="12" width="20.40625" customWidth="1"/>
    <col min="13" max="14" width="9.1328125" customWidth="1"/>
    <col min="15" max="16" width="9.1328125" hidden="1" customWidth="1"/>
    <col min="17" max="17" width="0" hidden="1" customWidth="1"/>
    <col min="18" max="16384" width="9.1328125" hidden="1"/>
  </cols>
  <sheetData>
    <row r="1" spans="1:17" ht="5.25" customHeight="1" thickBot="1" x14ac:dyDescent="0.9">
      <c r="A1" s="5"/>
      <c r="B1" s="5"/>
      <c r="C1" s="5"/>
      <c r="D1" s="5"/>
      <c r="E1" s="5"/>
      <c r="F1" s="5"/>
      <c r="G1" s="5"/>
      <c r="H1" s="5"/>
      <c r="I1" s="5"/>
      <c r="J1" s="5"/>
      <c r="K1" s="5"/>
      <c r="L1" s="5"/>
      <c r="M1" s="5"/>
      <c r="N1" s="5"/>
      <c r="O1" s="5"/>
      <c r="P1" s="5"/>
      <c r="Q1" s="5"/>
    </row>
    <row r="2" spans="1:17" ht="19.5" customHeight="1" x14ac:dyDescent="0.75">
      <c r="A2" s="5"/>
      <c r="B2" s="11"/>
      <c r="C2" s="12"/>
      <c r="D2" s="12"/>
      <c r="E2" s="12"/>
      <c r="F2" s="12"/>
      <c r="G2" s="12"/>
      <c r="H2" s="12"/>
      <c r="I2" s="12"/>
      <c r="J2" s="12"/>
      <c r="K2" s="12"/>
      <c r="L2" s="12"/>
      <c r="M2" s="13"/>
      <c r="N2" s="5"/>
      <c r="O2" s="5"/>
      <c r="P2" s="5"/>
      <c r="Q2" s="5"/>
    </row>
    <row r="3" spans="1:17" ht="36" customHeight="1" x14ac:dyDescent="0.75">
      <c r="A3" s="5"/>
      <c r="B3" s="14"/>
      <c r="C3" s="81" t="s">
        <v>14</v>
      </c>
      <c r="D3" s="82"/>
      <c r="E3" s="82"/>
      <c r="F3" s="82"/>
      <c r="G3" s="83"/>
      <c r="H3" s="83"/>
      <c r="I3" s="83"/>
      <c r="J3" s="83"/>
      <c r="K3" s="83"/>
      <c r="L3" s="83"/>
      <c r="M3" s="15"/>
      <c r="N3" s="5"/>
      <c r="O3" s="5"/>
      <c r="P3" s="5"/>
      <c r="Q3" s="5"/>
    </row>
    <row r="4" spans="1:17" ht="9.75" customHeight="1" x14ac:dyDescent="0.75">
      <c r="A4" s="5"/>
      <c r="B4" s="14"/>
      <c r="C4" s="6"/>
      <c r="D4" s="7"/>
      <c r="E4" s="7"/>
      <c r="F4" s="7"/>
      <c r="G4" s="5"/>
      <c r="H4" s="5"/>
      <c r="I4" s="5"/>
      <c r="J4" s="5"/>
      <c r="K4" s="5"/>
      <c r="L4" s="5"/>
      <c r="M4" s="15"/>
      <c r="N4" s="5"/>
      <c r="O4" s="5"/>
      <c r="P4" s="5"/>
      <c r="Q4" s="5"/>
    </row>
    <row r="5" spans="1:17" ht="409.5" customHeight="1" x14ac:dyDescent="0.75">
      <c r="A5" s="5"/>
      <c r="B5" s="14"/>
      <c r="C5" s="84" t="s">
        <v>138</v>
      </c>
      <c r="D5" s="85"/>
      <c r="E5" s="85"/>
      <c r="F5" s="85"/>
      <c r="G5" s="85"/>
      <c r="H5" s="85"/>
      <c r="I5" s="85"/>
      <c r="J5" s="85"/>
      <c r="K5" s="85"/>
      <c r="L5" s="86"/>
      <c r="M5" s="15"/>
      <c r="N5" s="5"/>
      <c r="O5" s="5"/>
      <c r="P5" s="5"/>
      <c r="Q5" s="5"/>
    </row>
    <row r="6" spans="1:17" x14ac:dyDescent="0.75">
      <c r="A6" s="5"/>
      <c r="B6" s="14"/>
      <c r="C6" s="5"/>
      <c r="D6" s="5"/>
      <c r="E6" s="5"/>
      <c r="F6" s="5"/>
      <c r="G6" s="5"/>
      <c r="H6" s="5"/>
      <c r="I6" s="5"/>
      <c r="J6" s="5"/>
      <c r="K6" s="5"/>
      <c r="L6" s="5"/>
      <c r="M6" s="15"/>
      <c r="N6" s="5"/>
      <c r="O6" s="5"/>
      <c r="P6" s="5"/>
      <c r="Q6" s="5"/>
    </row>
    <row r="7" spans="1:17" x14ac:dyDescent="0.75">
      <c r="A7" s="5"/>
      <c r="B7" s="14"/>
      <c r="C7" s="5"/>
      <c r="D7" s="5"/>
      <c r="E7" s="5"/>
      <c r="F7" s="5"/>
      <c r="G7" s="5"/>
      <c r="H7" s="5"/>
      <c r="I7" s="5"/>
      <c r="J7" s="5"/>
      <c r="K7" s="5"/>
      <c r="L7" s="5"/>
      <c r="M7" s="15"/>
      <c r="N7" s="5"/>
      <c r="O7" s="5"/>
      <c r="P7" s="5"/>
      <c r="Q7" s="5"/>
    </row>
    <row r="8" spans="1:17" x14ac:dyDescent="0.75">
      <c r="A8" s="5"/>
      <c r="B8" s="14"/>
      <c r="C8" s="5"/>
      <c r="D8" s="5"/>
      <c r="E8" s="5"/>
      <c r="F8" s="5"/>
      <c r="G8" s="5"/>
      <c r="H8" s="5"/>
      <c r="I8" s="5"/>
      <c r="J8" s="5"/>
      <c r="K8" s="5"/>
      <c r="L8" s="5"/>
      <c r="M8" s="15"/>
      <c r="N8" s="5"/>
      <c r="O8" s="5"/>
      <c r="P8" s="5"/>
      <c r="Q8" s="5"/>
    </row>
    <row r="9" spans="1:17" x14ac:dyDescent="0.75">
      <c r="A9" s="5"/>
      <c r="B9" s="14"/>
      <c r="C9" s="5"/>
      <c r="D9" s="5"/>
      <c r="E9" s="5"/>
      <c r="F9" s="5"/>
      <c r="G9" s="5"/>
      <c r="H9" s="5"/>
      <c r="I9" s="5"/>
      <c r="J9" s="5"/>
      <c r="K9" s="5"/>
      <c r="L9" s="5"/>
      <c r="M9" s="15"/>
      <c r="N9" s="5"/>
      <c r="O9" s="5"/>
      <c r="P9" s="5"/>
      <c r="Q9" s="5"/>
    </row>
    <row r="10" spans="1:17" x14ac:dyDescent="0.75">
      <c r="A10" s="5"/>
      <c r="B10" s="14"/>
      <c r="C10" s="5"/>
      <c r="D10" s="5"/>
      <c r="E10" s="5"/>
      <c r="F10" s="5"/>
      <c r="G10" s="5"/>
      <c r="H10" s="5"/>
      <c r="I10" s="5"/>
      <c r="J10" s="5"/>
      <c r="K10" s="5"/>
      <c r="L10" s="5"/>
      <c r="M10" s="15"/>
      <c r="N10" s="5"/>
      <c r="O10" s="5"/>
      <c r="P10" s="5"/>
      <c r="Q10" s="5"/>
    </row>
    <row r="11" spans="1:17" x14ac:dyDescent="0.75">
      <c r="A11" s="5"/>
      <c r="B11" s="14"/>
      <c r="C11" s="5"/>
      <c r="D11" s="5"/>
      <c r="E11" s="5"/>
      <c r="F11" s="5"/>
      <c r="G11" s="5"/>
      <c r="H11" s="5"/>
      <c r="I11" s="5"/>
      <c r="J11" s="5"/>
      <c r="K11" s="5"/>
      <c r="L11" s="5"/>
      <c r="M11" s="15"/>
      <c r="N11" s="5"/>
      <c r="O11" s="5"/>
      <c r="P11" s="5"/>
      <c r="Q11" s="5"/>
    </row>
    <row r="12" spans="1:17" x14ac:dyDescent="0.75">
      <c r="A12" s="5"/>
      <c r="B12" s="14"/>
      <c r="C12" s="5"/>
      <c r="D12" s="5"/>
      <c r="E12" s="5"/>
      <c r="F12" s="5"/>
      <c r="G12" s="5"/>
      <c r="H12" s="5"/>
      <c r="I12" s="5"/>
      <c r="J12" s="5"/>
      <c r="K12" s="5"/>
      <c r="L12" s="5"/>
      <c r="M12" s="15"/>
      <c r="N12" s="5"/>
      <c r="O12" s="5"/>
      <c r="P12" s="5"/>
      <c r="Q12" s="5"/>
    </row>
    <row r="13" spans="1:17" ht="15.5" thickBot="1" x14ac:dyDescent="0.9">
      <c r="A13" s="5"/>
      <c r="B13" s="16"/>
      <c r="C13" s="17"/>
      <c r="D13" s="17"/>
      <c r="E13" s="17"/>
      <c r="F13" s="17"/>
      <c r="G13" s="17"/>
      <c r="H13" s="17"/>
      <c r="I13" s="17"/>
      <c r="J13" s="17"/>
      <c r="K13" s="17"/>
      <c r="L13" s="17"/>
      <c r="M13" s="18"/>
      <c r="N13" s="5"/>
      <c r="O13" s="5"/>
      <c r="P13" s="5"/>
      <c r="Q13" s="5"/>
    </row>
    <row r="14" spans="1:17" x14ac:dyDescent="0.75">
      <c r="A14" s="5"/>
      <c r="B14" s="5"/>
      <c r="C14" s="5"/>
      <c r="D14" s="5"/>
      <c r="E14" s="5"/>
      <c r="F14" s="5"/>
      <c r="G14" s="5"/>
      <c r="H14" s="5"/>
      <c r="I14" s="5"/>
      <c r="J14" s="5"/>
      <c r="K14" s="5"/>
      <c r="L14" s="5"/>
      <c r="M14" s="5"/>
      <c r="N14" s="5"/>
      <c r="O14" s="5"/>
      <c r="P14" s="5"/>
      <c r="Q14" s="5"/>
    </row>
    <row r="15" spans="1:17" x14ac:dyDescent="0.75">
      <c r="A15" s="5"/>
      <c r="B15" s="5"/>
      <c r="C15" s="5"/>
      <c r="D15" s="5"/>
      <c r="E15" s="5"/>
      <c r="F15" s="5"/>
      <c r="G15" s="5"/>
      <c r="H15" s="5"/>
      <c r="I15" s="5"/>
      <c r="J15" s="5"/>
      <c r="K15" s="5"/>
      <c r="L15" s="5"/>
      <c r="M15" s="5"/>
      <c r="N15" s="5"/>
      <c r="O15" s="5"/>
      <c r="P15" s="5"/>
      <c r="Q15" s="5"/>
    </row>
    <row r="16" spans="1:17" x14ac:dyDescent="0.75">
      <c r="A16" s="5"/>
      <c r="B16" s="5"/>
      <c r="C16" s="5"/>
      <c r="D16" s="5"/>
      <c r="E16" s="5"/>
      <c r="F16" s="5"/>
      <c r="G16" s="5"/>
      <c r="H16" s="5"/>
      <c r="I16" s="5"/>
      <c r="J16" s="5"/>
      <c r="K16" s="5"/>
      <c r="L16" s="5"/>
      <c r="M16" s="5"/>
      <c r="N16" s="5"/>
      <c r="O16" s="5"/>
      <c r="P16" s="5"/>
      <c r="Q16" s="5"/>
    </row>
    <row r="17" spans="1:17" x14ac:dyDescent="0.75">
      <c r="A17" s="5"/>
      <c r="B17" s="5"/>
      <c r="C17" s="5"/>
      <c r="D17" s="5"/>
      <c r="E17" s="5"/>
      <c r="F17" s="5"/>
      <c r="G17" s="5"/>
      <c r="H17" s="5"/>
      <c r="I17" s="5"/>
      <c r="J17" s="5"/>
      <c r="K17" s="5"/>
      <c r="L17" s="5"/>
      <c r="M17" s="5"/>
      <c r="N17" s="5"/>
      <c r="O17" s="5"/>
      <c r="P17" s="5"/>
      <c r="Q17" s="5"/>
    </row>
    <row r="18" spans="1:17" hidden="1" x14ac:dyDescent="0.75">
      <c r="A18" s="5"/>
      <c r="B18" s="5"/>
      <c r="C18" s="5"/>
      <c r="D18" s="5"/>
      <c r="E18" s="5"/>
      <c r="F18" s="5"/>
      <c r="G18" s="5"/>
      <c r="H18" s="5"/>
      <c r="I18" s="5"/>
      <c r="J18" s="5"/>
      <c r="K18" s="5"/>
      <c r="L18" s="5"/>
      <c r="M18" s="5"/>
      <c r="N18" s="5"/>
      <c r="O18" s="5"/>
      <c r="P18" s="5"/>
      <c r="Q18" s="5"/>
    </row>
    <row r="19" spans="1:17" x14ac:dyDescent="0.75"/>
    <row r="20" spans="1:17" x14ac:dyDescent="0.75"/>
    <row r="21" spans="1:17" x14ac:dyDescent="0.75"/>
    <row r="22" spans="1:17" x14ac:dyDescent="0.75"/>
    <row r="23" spans="1:17" x14ac:dyDescent="0.75"/>
    <row r="24" spans="1:17" x14ac:dyDescent="0.75"/>
    <row r="25" spans="1:17" x14ac:dyDescent="0.75"/>
    <row r="26" spans="1:17" x14ac:dyDescent="0.75"/>
    <row r="27" spans="1:17" x14ac:dyDescent="0.75"/>
    <row r="28" spans="1:17" x14ac:dyDescent="0.75"/>
    <row r="29" spans="1:17" x14ac:dyDescent="0.75"/>
    <row r="30" spans="1:17" x14ac:dyDescent="0.75"/>
    <row r="31" spans="1:17" x14ac:dyDescent="0.75"/>
    <row r="32" spans="1:17" x14ac:dyDescent="0.75"/>
  </sheetData>
  <mergeCells count="2">
    <mergeCell ref="C3:L3"/>
    <mergeCell ref="C5:L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BEEC8-2B12-4ED8-A281-115231BBDD46}">
  <dimension ref="A1:O59"/>
  <sheetViews>
    <sheetView topLeftCell="A12" zoomScale="60" zoomScaleNormal="60" workbookViewId="0">
      <selection activeCell="H28" sqref="H28"/>
    </sheetView>
  </sheetViews>
  <sheetFormatPr defaultColWidth="0" defaultRowHeight="14.75" zeroHeight="1" x14ac:dyDescent="0.75"/>
  <cols>
    <col min="1" max="1" width="8" customWidth="1"/>
    <col min="2" max="2" width="3.26953125" customWidth="1"/>
    <col min="3" max="3" width="22.1328125" customWidth="1"/>
    <col min="4" max="4" width="20.26953125" customWidth="1"/>
    <col min="5" max="5" width="71.40625" customWidth="1"/>
    <col min="6" max="6" width="10.40625" customWidth="1"/>
    <col min="7" max="8" width="9.1328125" customWidth="1"/>
    <col min="9" max="15" width="0" hidden="1" customWidth="1"/>
    <col min="16" max="16384" width="9.1328125" hidden="1"/>
  </cols>
  <sheetData>
    <row r="1" spans="1:15" ht="5.25" customHeight="1" x14ac:dyDescent="0.75">
      <c r="A1" s="5"/>
      <c r="B1" s="5"/>
      <c r="C1" s="5"/>
      <c r="D1" s="5"/>
      <c r="E1" s="5"/>
      <c r="F1" s="5"/>
      <c r="G1" s="5"/>
      <c r="H1" s="5"/>
      <c r="I1" s="5"/>
      <c r="J1" s="5"/>
      <c r="K1" s="5"/>
      <c r="L1" s="5"/>
      <c r="M1" s="5"/>
      <c r="N1" s="5"/>
      <c r="O1" s="5"/>
    </row>
    <row r="2" spans="1:15" ht="19.5" customHeight="1" x14ac:dyDescent="0.75">
      <c r="A2" s="5"/>
      <c r="B2" s="5"/>
      <c r="C2" s="5"/>
      <c r="D2" s="5"/>
      <c r="E2" s="5"/>
      <c r="F2" s="5"/>
      <c r="G2" s="5"/>
      <c r="H2" s="5"/>
      <c r="I2" s="5"/>
      <c r="J2" s="5"/>
      <c r="K2" s="5"/>
      <c r="L2" s="5"/>
      <c r="M2" s="5"/>
      <c r="N2" s="5"/>
      <c r="O2" s="5"/>
    </row>
    <row r="3" spans="1:15" ht="36" customHeight="1" x14ac:dyDescent="0.75">
      <c r="A3" s="5"/>
      <c r="B3" s="81" t="s">
        <v>14</v>
      </c>
      <c r="C3" s="82"/>
      <c r="D3" s="82"/>
      <c r="E3" s="82"/>
      <c r="F3" s="83"/>
      <c r="G3" s="5"/>
      <c r="H3" s="5"/>
      <c r="I3" s="5"/>
      <c r="J3" s="5"/>
      <c r="K3" s="5"/>
      <c r="L3" s="5"/>
      <c r="M3" s="5"/>
      <c r="N3" s="5"/>
      <c r="O3" s="5"/>
    </row>
    <row r="4" spans="1:15" ht="9.75" customHeight="1" x14ac:dyDescent="0.75">
      <c r="A4" s="5"/>
      <c r="B4" s="6"/>
      <c r="C4" s="7"/>
      <c r="D4" s="7"/>
      <c r="E4" s="7"/>
      <c r="F4" s="5"/>
      <c r="G4" s="5"/>
      <c r="H4" s="5"/>
      <c r="I4" s="5"/>
      <c r="J4" s="5"/>
      <c r="K4" s="5"/>
      <c r="L4" s="5"/>
      <c r="M4" s="5"/>
      <c r="N4" s="5"/>
      <c r="O4" s="5"/>
    </row>
    <row r="5" spans="1:15" x14ac:dyDescent="0.75">
      <c r="A5" s="5"/>
      <c r="B5" s="5"/>
      <c r="C5" s="5"/>
      <c r="D5" s="5"/>
      <c r="E5" s="5"/>
      <c r="F5" s="5"/>
      <c r="G5" s="5"/>
      <c r="H5" s="5"/>
      <c r="I5" s="5"/>
      <c r="J5" s="5"/>
      <c r="K5" s="5"/>
      <c r="L5" s="5"/>
      <c r="M5" s="5"/>
      <c r="N5" s="5"/>
      <c r="O5" s="5"/>
    </row>
    <row r="6" spans="1:15" ht="15.5" thickBot="1" x14ac:dyDescent="0.9">
      <c r="A6" s="5"/>
      <c r="B6" s="5"/>
      <c r="C6" s="5"/>
      <c r="D6" s="5"/>
      <c r="E6" s="5"/>
      <c r="F6" s="5"/>
      <c r="G6" s="5"/>
      <c r="H6" s="5"/>
      <c r="I6" s="5"/>
      <c r="J6" s="5"/>
      <c r="K6" s="5"/>
      <c r="L6" s="5"/>
      <c r="M6" s="5"/>
      <c r="N6" s="5"/>
      <c r="O6" s="5"/>
    </row>
    <row r="7" spans="1:15" ht="29.25" customHeight="1" thickBot="1" x14ac:dyDescent="0.9">
      <c r="A7" s="5"/>
      <c r="B7" s="5"/>
      <c r="C7" s="8" t="s">
        <v>13</v>
      </c>
      <c r="D7" s="5"/>
      <c r="E7" s="26" t="s">
        <v>15</v>
      </c>
      <c r="F7" s="5"/>
      <c r="G7" s="5"/>
      <c r="H7" s="5"/>
      <c r="I7" s="5"/>
      <c r="J7" s="5"/>
      <c r="K7" s="5"/>
      <c r="L7" s="5"/>
      <c r="M7" s="5"/>
      <c r="N7" s="5"/>
      <c r="O7" s="5"/>
    </row>
    <row r="8" spans="1:15" ht="15.5" thickBot="1" x14ac:dyDescent="0.9">
      <c r="A8" s="5"/>
      <c r="B8" s="5"/>
      <c r="C8" s="5"/>
      <c r="D8" s="5"/>
      <c r="E8" s="5"/>
      <c r="F8" s="5"/>
      <c r="G8" s="5"/>
      <c r="H8" s="5"/>
      <c r="I8" s="5"/>
      <c r="J8" s="5"/>
      <c r="K8" s="5"/>
      <c r="L8" s="5"/>
      <c r="M8" s="5"/>
      <c r="N8" s="5"/>
      <c r="O8" s="5"/>
    </row>
    <row r="9" spans="1:15" ht="29.25" customHeight="1" thickBot="1" x14ac:dyDescent="0.9">
      <c r="A9" s="5"/>
      <c r="B9" s="5"/>
      <c r="C9" s="8" t="s">
        <v>12</v>
      </c>
      <c r="D9" s="5"/>
      <c r="E9" s="50">
        <v>10000</v>
      </c>
      <c r="F9" s="5"/>
      <c r="G9" s="5"/>
      <c r="H9" s="5"/>
      <c r="I9" s="5"/>
      <c r="J9" s="5"/>
      <c r="K9" s="5"/>
      <c r="L9" s="5"/>
      <c r="M9" s="5"/>
      <c r="N9" s="5"/>
      <c r="O9" s="5"/>
    </row>
    <row r="10" spans="1:15" ht="15.5" thickBot="1" x14ac:dyDescent="0.9">
      <c r="A10" s="5"/>
      <c r="B10" s="5"/>
      <c r="C10" s="5"/>
      <c r="D10" s="5"/>
      <c r="E10" s="5"/>
      <c r="F10" s="5"/>
      <c r="G10" s="5"/>
      <c r="H10" s="5"/>
      <c r="I10" s="5"/>
      <c r="J10" s="5"/>
      <c r="K10" s="5"/>
      <c r="L10" s="5"/>
      <c r="M10" s="5"/>
      <c r="N10" s="5"/>
      <c r="O10" s="5"/>
    </row>
    <row r="11" spans="1:15" ht="56.25" customHeight="1" thickBot="1" x14ac:dyDescent="0.9">
      <c r="A11" s="5"/>
      <c r="B11" s="5"/>
      <c r="C11" s="8" t="s">
        <v>11</v>
      </c>
      <c r="D11" s="5"/>
      <c r="E11" s="26" t="s">
        <v>139</v>
      </c>
      <c r="F11" s="5"/>
      <c r="G11" s="5"/>
      <c r="H11" s="5"/>
      <c r="I11" s="5"/>
      <c r="J11" s="5"/>
      <c r="K11" s="5"/>
      <c r="L11" s="5"/>
      <c r="M11" s="5"/>
      <c r="N11" s="5"/>
      <c r="O11" s="5"/>
    </row>
    <row r="12" spans="1:15" x14ac:dyDescent="0.75">
      <c r="A12" s="5"/>
      <c r="B12" s="5"/>
      <c r="C12" s="5"/>
      <c r="D12" s="5"/>
      <c r="E12" s="5"/>
      <c r="F12" s="5"/>
      <c r="G12" s="5"/>
      <c r="H12" s="5"/>
      <c r="I12" s="5"/>
      <c r="J12" s="5"/>
      <c r="K12" s="5"/>
      <c r="L12" s="5"/>
      <c r="M12" s="5"/>
      <c r="N12" s="5"/>
      <c r="O12" s="5"/>
    </row>
    <row r="13" spans="1:15" x14ac:dyDescent="0.75">
      <c r="A13" s="5"/>
      <c r="B13" s="5"/>
      <c r="C13" s="5"/>
      <c r="D13" s="5"/>
      <c r="E13" s="5"/>
      <c r="F13" s="5"/>
      <c r="G13" s="5"/>
      <c r="H13" s="5"/>
      <c r="I13" s="5"/>
      <c r="J13" s="5"/>
      <c r="K13" s="5"/>
      <c r="L13" s="5"/>
      <c r="M13" s="5"/>
      <c r="N13" s="5"/>
      <c r="O13" s="5"/>
    </row>
    <row r="14" spans="1:15" x14ac:dyDescent="0.75">
      <c r="A14" s="5"/>
      <c r="B14" s="5"/>
      <c r="D14" s="5"/>
      <c r="E14" s="5"/>
      <c r="F14" s="5"/>
      <c r="G14" s="5"/>
      <c r="H14" s="5"/>
      <c r="I14" s="5"/>
      <c r="J14" s="5"/>
      <c r="K14" s="5"/>
      <c r="L14" s="5"/>
      <c r="M14" s="5"/>
      <c r="N14" s="5"/>
      <c r="O14" s="5"/>
    </row>
    <row r="15" spans="1:15" x14ac:dyDescent="0.75">
      <c r="A15" s="5"/>
      <c r="B15" s="5"/>
      <c r="C15" s="5"/>
      <c r="D15" s="5"/>
      <c r="E15" s="5"/>
      <c r="F15" s="5"/>
      <c r="G15" s="5"/>
      <c r="H15" s="5"/>
      <c r="I15" s="5"/>
      <c r="J15" s="5"/>
      <c r="K15" s="5"/>
      <c r="L15" s="5"/>
      <c r="M15" s="5"/>
      <c r="N15" s="5"/>
      <c r="O15" s="5"/>
    </row>
    <row r="16" spans="1:15" ht="15.5" thickBot="1" x14ac:dyDescent="0.9">
      <c r="A16" s="5"/>
      <c r="B16" s="5"/>
      <c r="C16" s="5"/>
      <c r="D16" s="5"/>
      <c r="E16" s="5"/>
      <c r="F16" s="5"/>
      <c r="G16" s="5"/>
      <c r="H16" s="5"/>
      <c r="I16" s="5"/>
      <c r="J16" s="5"/>
      <c r="K16" s="5"/>
      <c r="L16" s="5"/>
      <c r="M16" s="5"/>
      <c r="N16" s="5"/>
      <c r="O16" s="5"/>
    </row>
    <row r="17" spans="1:15" ht="56.25" customHeight="1" thickBot="1" x14ac:dyDescent="0.9">
      <c r="A17" s="5"/>
      <c r="B17" s="5"/>
      <c r="C17" s="8" t="s">
        <v>75</v>
      </c>
      <c r="D17" s="5"/>
      <c r="E17" s="26" t="s">
        <v>77</v>
      </c>
      <c r="F17" s="5"/>
      <c r="G17" s="5"/>
      <c r="H17" s="5"/>
      <c r="I17" s="5"/>
      <c r="J17" s="5"/>
      <c r="K17" s="5"/>
      <c r="L17" s="5"/>
      <c r="M17" s="5"/>
      <c r="N17" s="5"/>
      <c r="O17" s="5"/>
    </row>
    <row r="18" spans="1:15" ht="15.5" thickBot="1" x14ac:dyDescent="0.9">
      <c r="A18" s="5"/>
      <c r="B18" s="5"/>
      <c r="C18" s="5"/>
      <c r="D18" s="5"/>
      <c r="E18" s="5"/>
      <c r="F18" s="5"/>
      <c r="G18" s="5"/>
      <c r="H18" s="5"/>
      <c r="I18" s="5"/>
      <c r="J18" s="5"/>
      <c r="K18" s="5"/>
      <c r="L18" s="5"/>
      <c r="M18" s="5"/>
      <c r="N18" s="5"/>
      <c r="O18" s="5"/>
    </row>
    <row r="19" spans="1:15" ht="126.75" customHeight="1" thickBot="1" x14ac:dyDescent="0.9">
      <c r="A19" s="5"/>
      <c r="B19" s="5"/>
      <c r="C19" s="8" t="s">
        <v>78</v>
      </c>
      <c r="D19" s="5"/>
      <c r="E19" s="26" t="s">
        <v>79</v>
      </c>
      <c r="F19" s="5"/>
      <c r="G19" s="5"/>
      <c r="H19" s="5"/>
      <c r="I19" s="5"/>
      <c r="J19" s="5"/>
      <c r="K19" s="5"/>
      <c r="L19" s="5"/>
      <c r="M19" s="5"/>
      <c r="N19" s="5"/>
      <c r="O19" s="5"/>
    </row>
    <row r="20" spans="1:15" x14ac:dyDescent="0.75">
      <c r="A20" s="5"/>
      <c r="B20" s="5"/>
      <c r="C20" s="5"/>
      <c r="D20" s="5"/>
      <c r="E20" s="5"/>
      <c r="F20" s="5"/>
      <c r="G20" s="5"/>
      <c r="H20" s="5"/>
      <c r="I20" s="5"/>
      <c r="J20" s="5"/>
      <c r="K20" s="5"/>
      <c r="L20" s="5"/>
      <c r="M20" s="5"/>
      <c r="N20" s="5"/>
      <c r="O20" s="5"/>
    </row>
    <row r="21" spans="1:15" ht="15.5" thickBot="1" x14ac:dyDescent="0.9">
      <c r="A21" s="5"/>
      <c r="B21" s="5"/>
      <c r="C21" s="5"/>
      <c r="D21" s="5"/>
      <c r="E21" s="5"/>
      <c r="F21" s="5"/>
      <c r="G21" s="5"/>
      <c r="H21" s="5"/>
      <c r="I21" s="5"/>
      <c r="J21" s="5"/>
      <c r="K21" s="5"/>
      <c r="L21" s="5"/>
      <c r="M21" s="5"/>
      <c r="N21" s="5"/>
      <c r="O21" s="5"/>
    </row>
    <row r="22" spans="1:15" ht="110.25" customHeight="1" thickBot="1" x14ac:dyDescent="0.9">
      <c r="A22" s="5"/>
      <c r="B22" s="5"/>
      <c r="C22" s="8" t="s">
        <v>81</v>
      </c>
      <c r="D22" s="5"/>
      <c r="E22" s="26" t="s">
        <v>96</v>
      </c>
      <c r="F22" s="5"/>
      <c r="G22" s="5"/>
      <c r="H22" s="5"/>
      <c r="I22" s="5"/>
      <c r="J22" s="5"/>
      <c r="K22" s="5"/>
      <c r="L22" s="5"/>
      <c r="M22" s="5"/>
      <c r="N22" s="5"/>
      <c r="O22" s="5"/>
    </row>
    <row r="23" spans="1:15" x14ac:dyDescent="0.75">
      <c r="A23" s="5"/>
      <c r="B23" s="5"/>
      <c r="C23" s="5"/>
      <c r="D23" s="5"/>
      <c r="E23" s="5"/>
      <c r="F23" s="5"/>
      <c r="G23" s="5"/>
      <c r="H23" s="5"/>
      <c r="I23" s="5"/>
      <c r="J23" s="5"/>
      <c r="K23" s="5"/>
      <c r="L23" s="5"/>
      <c r="M23" s="5"/>
      <c r="N23" s="5"/>
      <c r="O23" s="5"/>
    </row>
    <row r="24" spans="1:15" ht="15.5" thickBot="1" x14ac:dyDescent="0.9">
      <c r="A24" s="5"/>
      <c r="B24" s="5"/>
      <c r="C24" s="5"/>
      <c r="D24" s="5"/>
      <c r="E24" s="5"/>
      <c r="F24" s="5"/>
      <c r="G24" s="5"/>
      <c r="H24" s="5"/>
      <c r="I24" s="5"/>
      <c r="J24" s="5"/>
      <c r="K24" s="5"/>
      <c r="L24" s="5"/>
      <c r="M24" s="5"/>
      <c r="N24" s="5"/>
      <c r="O24" s="5"/>
    </row>
    <row r="25" spans="1:15" ht="102.75" customHeight="1" thickBot="1" x14ac:dyDescent="0.9">
      <c r="A25" s="5"/>
      <c r="B25" s="5"/>
      <c r="C25" s="8" t="s">
        <v>74</v>
      </c>
      <c r="D25" s="5"/>
      <c r="E25" s="26" t="s">
        <v>80</v>
      </c>
      <c r="F25" s="5"/>
      <c r="G25" s="5"/>
      <c r="H25" s="5"/>
      <c r="I25" s="5"/>
      <c r="J25" s="5"/>
      <c r="K25" s="5"/>
      <c r="L25" s="5"/>
      <c r="M25" s="5"/>
      <c r="N25" s="5"/>
      <c r="O25" s="5"/>
    </row>
    <row r="26" spans="1:15" ht="22.5" customHeight="1" x14ac:dyDescent="0.75">
      <c r="A26" s="5"/>
      <c r="B26" s="5"/>
      <c r="C26" s="5"/>
      <c r="D26" s="5"/>
      <c r="E26" s="5"/>
      <c r="F26" s="5"/>
      <c r="G26" s="5"/>
      <c r="H26" s="5"/>
      <c r="I26" s="5"/>
      <c r="J26" s="5"/>
      <c r="K26" s="5"/>
      <c r="L26" s="5"/>
      <c r="M26" s="5"/>
      <c r="N26" s="5"/>
      <c r="O26" s="5"/>
    </row>
    <row r="27" spans="1:15" ht="15.5" thickBot="1" x14ac:dyDescent="0.9">
      <c r="A27" s="5"/>
      <c r="B27" s="5"/>
      <c r="C27" s="5"/>
      <c r="D27" s="5"/>
      <c r="E27" s="5"/>
      <c r="F27" s="5"/>
      <c r="G27" s="5"/>
      <c r="H27" s="5"/>
      <c r="I27" s="5"/>
      <c r="J27" s="5"/>
      <c r="K27" s="5"/>
      <c r="L27" s="5"/>
      <c r="M27" s="5"/>
      <c r="N27" s="5"/>
      <c r="O27" s="5"/>
    </row>
    <row r="28" spans="1:15" ht="29.25" customHeight="1" thickBot="1" x14ac:dyDescent="0.9">
      <c r="A28" s="5"/>
      <c r="B28" s="5"/>
      <c r="C28" s="8" t="s">
        <v>62</v>
      </c>
      <c r="D28" s="5"/>
      <c r="E28" s="51">
        <v>2025</v>
      </c>
      <c r="F28" s="5"/>
      <c r="G28" s="5"/>
      <c r="H28" s="5"/>
      <c r="I28" s="5"/>
      <c r="J28" s="5"/>
      <c r="K28" s="5"/>
      <c r="L28" s="5"/>
      <c r="M28" s="5"/>
      <c r="N28" s="5"/>
      <c r="O28" s="5"/>
    </row>
    <row r="29" spans="1:15" ht="15.75" customHeight="1" thickBot="1" x14ac:dyDescent="0.9">
      <c r="A29" s="5"/>
      <c r="B29" s="5"/>
      <c r="C29" s="8"/>
      <c r="D29" s="5"/>
      <c r="E29" s="52"/>
      <c r="F29" s="5"/>
      <c r="G29" s="5"/>
      <c r="H29" s="5"/>
      <c r="I29" s="5"/>
      <c r="J29" s="5"/>
      <c r="K29" s="5"/>
      <c r="L29" s="5"/>
      <c r="M29" s="5"/>
      <c r="N29" s="5"/>
      <c r="O29" s="5"/>
    </row>
    <row r="30" spans="1:15" ht="29.25" customHeight="1" thickBot="1" x14ac:dyDescent="0.9">
      <c r="A30" s="5"/>
      <c r="B30" s="5"/>
      <c r="C30" s="19" t="s">
        <v>133</v>
      </c>
      <c r="D30" s="5"/>
      <c r="E30" s="53">
        <v>0.05</v>
      </c>
      <c r="F30" s="5"/>
      <c r="G30" s="5"/>
      <c r="H30" s="5"/>
      <c r="I30" s="5"/>
      <c r="J30" s="5"/>
      <c r="K30" s="5"/>
      <c r="L30" s="5"/>
      <c r="M30" s="5"/>
      <c r="N30" s="5"/>
      <c r="O30" s="5"/>
    </row>
    <row r="31" spans="1:15" ht="15.5" thickBot="1" x14ac:dyDescent="0.9">
      <c r="A31" s="5"/>
      <c r="B31" s="5"/>
      <c r="C31" s="5"/>
      <c r="D31" s="5"/>
      <c r="E31" s="5"/>
      <c r="F31" s="5"/>
      <c r="G31" s="5"/>
      <c r="H31" s="5"/>
      <c r="I31" s="5"/>
      <c r="J31" s="5"/>
      <c r="K31" s="5"/>
      <c r="L31" s="5"/>
      <c r="M31" s="5"/>
      <c r="N31" s="5"/>
      <c r="O31" s="5"/>
    </row>
    <row r="32" spans="1:15" ht="29.25" customHeight="1" thickBot="1" x14ac:dyDescent="0.9">
      <c r="A32" s="5"/>
      <c r="B32" s="5"/>
      <c r="C32" s="19" t="s">
        <v>90</v>
      </c>
      <c r="D32" s="5"/>
      <c r="E32" s="54">
        <v>0.3</v>
      </c>
      <c r="F32" s="5"/>
      <c r="G32" s="5"/>
      <c r="H32" s="5"/>
      <c r="I32" s="5"/>
      <c r="J32" s="5"/>
      <c r="K32" s="5"/>
      <c r="L32" s="5"/>
      <c r="M32" s="5"/>
      <c r="N32" s="5"/>
      <c r="O32" s="5"/>
    </row>
    <row r="33" spans="1:15" ht="18.75" customHeight="1" x14ac:dyDescent="0.75">
      <c r="A33" s="5"/>
      <c r="B33" s="5"/>
      <c r="C33" s="5"/>
      <c r="D33" s="5"/>
      <c r="E33" s="5"/>
      <c r="F33" s="5"/>
      <c r="G33" s="5"/>
      <c r="H33" s="5"/>
      <c r="I33" s="5"/>
      <c r="J33" s="5"/>
      <c r="K33" s="5"/>
      <c r="L33" s="5"/>
      <c r="M33" s="5"/>
      <c r="N33" s="5"/>
      <c r="O33" s="5"/>
    </row>
    <row r="34" spans="1:15" x14ac:dyDescent="0.75">
      <c r="A34" s="5"/>
      <c r="B34" s="5"/>
      <c r="C34" s="5"/>
      <c r="D34" s="5"/>
      <c r="E34" s="5"/>
      <c r="F34" s="5"/>
      <c r="G34" s="5"/>
      <c r="H34" s="5"/>
      <c r="I34" s="5"/>
      <c r="J34" s="5"/>
      <c r="K34" s="5"/>
      <c r="L34" s="5"/>
      <c r="M34" s="5"/>
      <c r="N34" s="5"/>
      <c r="O34" s="5"/>
    </row>
    <row r="35" spans="1:15" ht="15.5" thickBot="1" x14ac:dyDescent="0.9">
      <c r="A35" s="5"/>
      <c r="B35" s="5"/>
      <c r="C35" s="5"/>
      <c r="D35" s="5"/>
      <c r="E35" s="5"/>
      <c r="F35" s="5"/>
      <c r="G35" s="5"/>
      <c r="H35" s="5"/>
      <c r="I35" s="5"/>
      <c r="J35" s="5"/>
      <c r="K35" s="5"/>
      <c r="L35" s="5"/>
      <c r="M35" s="5"/>
      <c r="N35" s="5"/>
      <c r="O35" s="5"/>
    </row>
    <row r="36" spans="1:15" ht="52.5" customHeight="1" thickBot="1" x14ac:dyDescent="0.9">
      <c r="A36" s="5"/>
      <c r="B36" s="5"/>
      <c r="C36" s="8" t="s">
        <v>88</v>
      </c>
      <c r="D36" s="5"/>
      <c r="E36" s="51" t="s">
        <v>99</v>
      </c>
      <c r="F36" s="5"/>
      <c r="G36" s="5"/>
      <c r="H36" s="5"/>
      <c r="I36" s="5"/>
      <c r="J36" s="5"/>
      <c r="K36" s="5"/>
      <c r="L36" s="5"/>
      <c r="M36" s="5"/>
      <c r="N36" s="5"/>
      <c r="O36" s="5"/>
    </row>
    <row r="37" spans="1:15" ht="15.75" customHeight="1" thickBot="1" x14ac:dyDescent="0.9">
      <c r="A37" s="5"/>
      <c r="B37" s="5"/>
      <c r="C37" s="8"/>
      <c r="D37" s="5"/>
      <c r="E37" s="40"/>
      <c r="F37" s="5"/>
      <c r="G37" s="5"/>
      <c r="H37" s="5"/>
      <c r="I37" s="5"/>
      <c r="J37" s="5"/>
      <c r="K37" s="5"/>
      <c r="L37" s="5"/>
      <c r="M37" s="5"/>
      <c r="N37" s="5"/>
      <c r="O37" s="5"/>
    </row>
    <row r="38" spans="1:15" ht="52.5" customHeight="1" thickBot="1" x14ac:dyDescent="0.9">
      <c r="A38" s="5"/>
      <c r="B38" s="5"/>
      <c r="C38" s="19" t="s">
        <v>89</v>
      </c>
      <c r="D38" s="5"/>
      <c r="E38" s="54" t="s">
        <v>94</v>
      </c>
      <c r="F38" s="5"/>
      <c r="G38" s="5"/>
      <c r="H38" s="5"/>
      <c r="I38" s="5"/>
      <c r="J38" s="5"/>
      <c r="K38" s="5"/>
      <c r="L38" s="5"/>
      <c r="M38" s="5"/>
      <c r="N38" s="5"/>
      <c r="O38" s="5"/>
    </row>
    <row r="39" spans="1:15" ht="15.5" thickBot="1" x14ac:dyDescent="0.9">
      <c r="A39" s="5"/>
      <c r="B39" s="5"/>
      <c r="C39" s="5"/>
      <c r="D39" s="5"/>
      <c r="E39" s="5"/>
      <c r="F39" s="5"/>
      <c r="G39" s="5"/>
      <c r="H39" s="5"/>
      <c r="I39" s="5"/>
      <c r="J39" s="5"/>
      <c r="K39" s="5"/>
      <c r="L39" s="5"/>
      <c r="M39" s="5"/>
      <c r="N39" s="5"/>
      <c r="O39" s="5"/>
    </row>
    <row r="40" spans="1:15" ht="52.5" customHeight="1" thickBot="1" x14ac:dyDescent="0.9">
      <c r="A40" s="5"/>
      <c r="B40" s="5"/>
      <c r="C40" s="19" t="s">
        <v>91</v>
      </c>
      <c r="D40" s="5"/>
      <c r="E40" s="54" t="s">
        <v>98</v>
      </c>
      <c r="F40" s="5"/>
      <c r="G40" s="5"/>
      <c r="H40" s="5"/>
      <c r="I40" s="5"/>
      <c r="J40" s="5"/>
      <c r="K40" s="5"/>
      <c r="L40" s="5"/>
      <c r="M40" s="5"/>
      <c r="N40" s="5"/>
      <c r="O40" s="5"/>
    </row>
    <row r="41" spans="1:15" ht="18.75" customHeight="1" thickBot="1" x14ac:dyDescent="0.9">
      <c r="A41" s="5"/>
      <c r="B41" s="5"/>
      <c r="C41" s="5"/>
      <c r="D41" s="5"/>
      <c r="E41" s="5"/>
      <c r="F41" s="5"/>
      <c r="G41" s="5"/>
      <c r="H41" s="5"/>
      <c r="I41" s="5"/>
      <c r="J41" s="5"/>
      <c r="K41" s="5"/>
      <c r="L41" s="5"/>
      <c r="M41" s="5"/>
      <c r="N41" s="5"/>
      <c r="O41" s="5"/>
    </row>
    <row r="42" spans="1:15" ht="52.5" customHeight="1" thickBot="1" x14ac:dyDescent="0.9">
      <c r="A42" s="5"/>
      <c r="B42" s="5"/>
      <c r="C42" s="19" t="s">
        <v>92</v>
      </c>
      <c r="D42" s="5"/>
      <c r="E42" s="54" t="s">
        <v>95</v>
      </c>
      <c r="F42" s="5"/>
      <c r="G42" s="5"/>
      <c r="H42" s="5"/>
      <c r="I42" s="5"/>
      <c r="J42" s="5"/>
      <c r="K42" s="5"/>
      <c r="L42" s="5"/>
      <c r="M42" s="5"/>
      <c r="N42" s="5"/>
      <c r="O42" s="5"/>
    </row>
    <row r="43" spans="1:15" ht="15.5" thickBot="1" x14ac:dyDescent="0.9">
      <c r="A43" s="5"/>
      <c r="B43" s="5"/>
      <c r="C43" s="5"/>
      <c r="D43" s="5"/>
      <c r="E43" s="5"/>
      <c r="F43" s="5"/>
      <c r="G43" s="5"/>
      <c r="H43" s="5"/>
      <c r="I43" s="5"/>
      <c r="J43" s="5"/>
      <c r="K43" s="5"/>
      <c r="L43" s="5"/>
      <c r="M43" s="5"/>
      <c r="N43" s="5"/>
      <c r="O43" s="5"/>
    </row>
    <row r="44" spans="1:15" ht="52.5" customHeight="1" thickBot="1" x14ac:dyDescent="0.9">
      <c r="A44" s="5"/>
      <c r="B44" s="5"/>
      <c r="C44" s="19" t="s">
        <v>93</v>
      </c>
      <c r="D44" s="5"/>
      <c r="E44" s="54" t="s">
        <v>97</v>
      </c>
      <c r="F44" s="5"/>
      <c r="G44" s="5"/>
      <c r="H44" s="5"/>
      <c r="I44" s="5"/>
      <c r="J44" s="5"/>
      <c r="K44" s="5"/>
      <c r="L44" s="5"/>
      <c r="M44" s="5"/>
      <c r="N44" s="5"/>
      <c r="O44" s="5"/>
    </row>
    <row r="45" spans="1:15" ht="15.5" thickBot="1" x14ac:dyDescent="0.9">
      <c r="A45" s="5"/>
      <c r="B45" s="5"/>
      <c r="C45" s="5"/>
      <c r="D45" s="5"/>
      <c r="E45" s="5"/>
      <c r="F45" s="5"/>
      <c r="G45" s="5"/>
      <c r="H45" s="5"/>
      <c r="I45" s="5"/>
      <c r="J45" s="5"/>
      <c r="K45" s="5"/>
      <c r="L45" s="5"/>
      <c r="M45" s="5"/>
      <c r="N45" s="5"/>
      <c r="O45" s="5"/>
    </row>
    <row r="46" spans="1:15" ht="52.5" customHeight="1" thickBot="1" x14ac:dyDescent="0.9">
      <c r="A46" s="5"/>
      <c r="B46" s="5"/>
      <c r="C46" s="19" t="s">
        <v>86</v>
      </c>
      <c r="D46" s="5"/>
      <c r="E46" s="54" t="s">
        <v>87</v>
      </c>
      <c r="F46" s="5"/>
      <c r="G46" s="5"/>
      <c r="H46" s="5"/>
      <c r="I46" s="5"/>
      <c r="J46" s="5"/>
      <c r="K46" s="5"/>
      <c r="L46" s="5"/>
      <c r="M46" s="5"/>
      <c r="N46" s="5"/>
      <c r="O46" s="5"/>
    </row>
    <row r="47" spans="1:15" x14ac:dyDescent="0.75">
      <c r="A47" s="5"/>
      <c r="B47" s="5"/>
      <c r="C47" s="5"/>
      <c r="D47" s="5"/>
      <c r="E47" s="5"/>
      <c r="F47" s="5"/>
      <c r="G47" s="5"/>
      <c r="H47" s="5"/>
      <c r="I47" s="5"/>
      <c r="J47" s="5"/>
      <c r="K47" s="5"/>
      <c r="L47" s="5"/>
      <c r="M47" s="5"/>
      <c r="N47" s="5"/>
      <c r="O47" s="5"/>
    </row>
    <row r="48" spans="1:15" x14ac:dyDescent="0.75">
      <c r="A48" s="5"/>
      <c r="B48" s="5"/>
      <c r="C48" s="5"/>
      <c r="D48" s="5"/>
      <c r="E48" s="5"/>
      <c r="F48" s="5"/>
      <c r="G48" s="5"/>
      <c r="H48" s="5"/>
      <c r="I48" s="5"/>
      <c r="J48" s="5"/>
      <c r="K48" s="5"/>
      <c r="L48" s="5"/>
      <c r="M48" s="5"/>
      <c r="N48" s="5"/>
      <c r="O48" s="5"/>
    </row>
    <row r="49" spans="1:15" x14ac:dyDescent="0.75">
      <c r="A49" s="5"/>
      <c r="B49" s="5"/>
      <c r="C49" s="5"/>
      <c r="D49" s="5"/>
      <c r="E49" s="5"/>
      <c r="F49" s="5"/>
      <c r="G49" s="5"/>
      <c r="H49" s="5"/>
      <c r="I49" s="5"/>
      <c r="J49" s="5"/>
      <c r="K49" s="5"/>
      <c r="L49" s="5"/>
      <c r="M49" s="5"/>
      <c r="N49" s="5"/>
      <c r="O49" s="5"/>
    </row>
    <row r="50" spans="1:15" x14ac:dyDescent="0.75">
      <c r="A50" s="5"/>
      <c r="B50" s="5"/>
      <c r="C50" s="5"/>
      <c r="D50" s="5"/>
      <c r="E50" s="5"/>
      <c r="F50" s="5"/>
      <c r="G50" s="5"/>
      <c r="H50" s="5"/>
      <c r="I50" s="5"/>
      <c r="J50" s="5"/>
      <c r="K50" s="5"/>
      <c r="L50" s="5"/>
      <c r="M50" s="5"/>
      <c r="N50" s="5"/>
      <c r="O50" s="5"/>
    </row>
    <row r="51" spans="1:15" x14ac:dyDescent="0.75">
      <c r="A51" s="5"/>
      <c r="B51" s="5"/>
      <c r="C51" s="5"/>
      <c r="D51" s="5"/>
      <c r="E51" s="5"/>
      <c r="F51" s="5"/>
      <c r="G51" s="5"/>
      <c r="H51" s="5"/>
      <c r="I51" s="5"/>
      <c r="J51" s="5"/>
      <c r="K51" s="5"/>
      <c r="L51" s="5"/>
      <c r="M51" s="5"/>
      <c r="N51" s="5"/>
      <c r="O51" s="5"/>
    </row>
    <row r="52" spans="1:15" x14ac:dyDescent="0.75">
      <c r="A52" s="5"/>
      <c r="B52" s="5"/>
      <c r="C52" s="5"/>
      <c r="D52" s="5"/>
      <c r="E52" s="5"/>
      <c r="F52" s="5"/>
      <c r="G52" s="5"/>
      <c r="H52" s="5"/>
      <c r="I52" s="5"/>
      <c r="J52" s="5"/>
      <c r="K52" s="5"/>
      <c r="L52" s="5"/>
      <c r="M52" s="5"/>
      <c r="N52" s="5"/>
      <c r="O52" s="5"/>
    </row>
    <row r="53" spans="1:15" x14ac:dyDescent="0.75">
      <c r="A53" s="5"/>
      <c r="B53" s="5"/>
      <c r="C53" s="5"/>
      <c r="D53" s="5"/>
      <c r="E53" s="5"/>
      <c r="F53" s="5"/>
      <c r="G53" s="5"/>
      <c r="H53" s="5"/>
      <c r="I53" s="5"/>
      <c r="J53" s="5"/>
      <c r="K53" s="5"/>
      <c r="L53" s="5"/>
      <c r="M53" s="5"/>
      <c r="N53" s="5"/>
      <c r="O53" s="5"/>
    </row>
    <row r="54" spans="1:15" x14ac:dyDescent="0.75">
      <c r="A54" s="5"/>
      <c r="B54" s="5"/>
      <c r="C54" s="5"/>
      <c r="D54" s="5"/>
      <c r="E54" s="5"/>
      <c r="F54" s="5"/>
      <c r="G54" s="5"/>
      <c r="H54" s="5"/>
      <c r="I54" s="5"/>
      <c r="J54" s="5"/>
      <c r="K54" s="5"/>
      <c r="L54" s="5"/>
      <c r="M54" s="5"/>
      <c r="N54" s="5"/>
      <c r="O54" s="5"/>
    </row>
    <row r="55" spans="1:15" x14ac:dyDescent="0.75">
      <c r="A55" s="5"/>
      <c r="B55" s="5"/>
      <c r="C55" s="5"/>
      <c r="D55" s="5"/>
      <c r="E55" s="5"/>
      <c r="F55" s="5"/>
      <c r="G55" s="5"/>
      <c r="H55" s="5"/>
      <c r="I55" s="5"/>
      <c r="J55" s="5"/>
      <c r="K55" s="5"/>
      <c r="L55" s="5"/>
      <c r="M55" s="5"/>
      <c r="N55" s="5"/>
      <c r="O55" s="5"/>
    </row>
    <row r="56" spans="1:15" x14ac:dyDescent="0.75">
      <c r="A56" s="5"/>
      <c r="B56" s="5"/>
      <c r="C56" s="5"/>
      <c r="D56" s="5"/>
      <c r="E56" s="5"/>
      <c r="F56" s="5"/>
      <c r="G56" s="5"/>
      <c r="H56" s="5"/>
      <c r="I56" s="5"/>
      <c r="J56" s="5"/>
      <c r="K56" s="5"/>
      <c r="L56" s="5"/>
      <c r="M56" s="5"/>
      <c r="N56" s="5"/>
      <c r="O56" s="5"/>
    </row>
    <row r="57" spans="1:15" x14ac:dyDescent="0.75">
      <c r="A57" s="5"/>
      <c r="B57" s="5"/>
      <c r="C57" s="5"/>
      <c r="D57" s="5"/>
      <c r="E57" s="5"/>
      <c r="F57" s="5"/>
      <c r="G57" s="5"/>
      <c r="H57" s="5"/>
    </row>
    <row r="58" spans="1:15" x14ac:dyDescent="0.75">
      <c r="A58" s="5"/>
      <c r="B58" s="5"/>
      <c r="C58" s="5"/>
      <c r="D58" s="5"/>
      <c r="E58" s="5"/>
      <c r="F58" s="5"/>
      <c r="G58" s="5"/>
      <c r="H58" s="5"/>
    </row>
    <row r="59" spans="1:15" hidden="1" x14ac:dyDescent="0.75">
      <c r="A59" s="5"/>
      <c r="B59" s="5"/>
      <c r="C59" s="5"/>
      <c r="D59" s="5"/>
      <c r="E59" s="5"/>
      <c r="F59" s="5"/>
      <c r="G59" s="5"/>
      <c r="H59" s="5"/>
    </row>
  </sheetData>
  <mergeCells count="1">
    <mergeCell ref="B3:F3"/>
  </mergeCells>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Group Box 1">
              <controlPr defaultSize="0" autoFill="0" autoPict="0">
                <anchor moveWithCells="1">
                  <from>
                    <xdr:col>1</xdr:col>
                    <xdr:colOff>19050</xdr:colOff>
                    <xdr:row>4</xdr:row>
                    <xdr:rowOff>104775</xdr:rowOff>
                  </from>
                  <to>
                    <xdr:col>5</xdr:col>
                    <xdr:colOff>638175</xdr:colOff>
                    <xdr:row>12</xdr:row>
                    <xdr:rowOff>142875</xdr:rowOff>
                  </to>
                </anchor>
              </controlPr>
            </control>
          </mc:Choice>
        </mc:AlternateContent>
        <mc:AlternateContent xmlns:mc="http://schemas.openxmlformats.org/markup-compatibility/2006">
          <mc:Choice Requires="x14">
            <control shapeId="3074" r:id="rId5" name="Group Box 2">
              <controlPr defaultSize="0" autoFill="0" autoPict="0">
                <anchor moveWithCells="1">
                  <from>
                    <xdr:col>1</xdr:col>
                    <xdr:colOff>19050</xdr:colOff>
                    <xdr:row>14</xdr:row>
                    <xdr:rowOff>9525</xdr:rowOff>
                  </from>
                  <to>
                    <xdr:col>5</xdr:col>
                    <xdr:colOff>638175</xdr:colOff>
                    <xdr:row>25</xdr:row>
                    <xdr:rowOff>133350</xdr:rowOff>
                  </to>
                </anchor>
              </controlPr>
            </control>
          </mc:Choice>
        </mc:AlternateContent>
        <mc:AlternateContent xmlns:mc="http://schemas.openxmlformats.org/markup-compatibility/2006">
          <mc:Choice Requires="x14">
            <control shapeId="3076" r:id="rId6" name="Group Box 4">
              <controlPr defaultSize="0" autoFill="0" autoPict="0">
                <anchor moveWithCells="1">
                  <from>
                    <xdr:col>1</xdr:col>
                    <xdr:colOff>19050</xdr:colOff>
                    <xdr:row>26</xdr:row>
                    <xdr:rowOff>114300</xdr:rowOff>
                  </from>
                  <to>
                    <xdr:col>5</xdr:col>
                    <xdr:colOff>638175</xdr:colOff>
                    <xdr:row>33</xdr:row>
                    <xdr:rowOff>66675</xdr:rowOff>
                  </to>
                </anchor>
              </controlPr>
            </control>
          </mc:Choice>
        </mc:AlternateContent>
        <mc:AlternateContent xmlns:mc="http://schemas.openxmlformats.org/markup-compatibility/2006">
          <mc:Choice Requires="x14">
            <control shapeId="3077" r:id="rId7" name="Group Box 5">
              <controlPr defaultSize="0" autoFill="0" autoPict="0">
                <anchor moveWithCells="1">
                  <from>
                    <xdr:col>1</xdr:col>
                    <xdr:colOff>9525</xdr:colOff>
                    <xdr:row>34</xdr:row>
                    <xdr:rowOff>114300</xdr:rowOff>
                  </from>
                  <to>
                    <xdr:col>5</xdr:col>
                    <xdr:colOff>628650</xdr:colOff>
                    <xdr:row>47</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69396-1664-4B7D-9186-956FD513D2D2}">
  <dimension ref="B1:J26"/>
  <sheetViews>
    <sheetView zoomScale="80" zoomScaleNormal="80" workbookViewId="0">
      <selection activeCell="J5" sqref="J5"/>
    </sheetView>
  </sheetViews>
  <sheetFormatPr defaultRowHeight="14.25" x14ac:dyDescent="0.65"/>
  <cols>
    <col min="1" max="1" width="2.86328125" style="60" customWidth="1"/>
    <col min="2" max="2" width="20.40625" style="60" customWidth="1"/>
    <col min="3" max="3" width="33.54296875" style="60" bestFit="1" customWidth="1"/>
    <col min="4" max="4" width="64.40625" style="60" customWidth="1"/>
    <col min="5" max="6" width="11.26953125" style="60" customWidth="1"/>
    <col min="7" max="8" width="13.40625" style="60" customWidth="1"/>
    <col min="9" max="9" width="11.1328125" style="60" bestFit="1" customWidth="1"/>
    <col min="10" max="10" width="40" style="60" customWidth="1"/>
    <col min="11" max="13" width="8.54296875" style="60" customWidth="1"/>
    <col min="14" max="14" width="1.40625" style="60" customWidth="1"/>
    <col min="15" max="15" width="8.7265625" style="60"/>
    <col min="16" max="16" width="43.1328125" style="60" customWidth="1"/>
    <col min="17" max="16384" width="8.7265625" style="60"/>
  </cols>
  <sheetData>
    <row r="1" spans="2:10" ht="5.25" customHeight="1" x14ac:dyDescent="0.65"/>
    <row r="2" spans="2:10" ht="19.5" customHeight="1" x14ac:dyDescent="0.65"/>
    <row r="3" spans="2:10" ht="36" customHeight="1" x14ac:dyDescent="0.65">
      <c r="B3" s="87" t="s">
        <v>54</v>
      </c>
      <c r="C3" s="88"/>
      <c r="D3" s="88"/>
      <c r="E3" s="88"/>
      <c r="F3" s="88"/>
      <c r="G3" s="89"/>
      <c r="H3" s="89"/>
      <c r="I3" s="89"/>
      <c r="J3" s="89"/>
    </row>
    <row r="4" spans="2:10" ht="32.5" customHeight="1" x14ac:dyDescent="0.65"/>
    <row r="5" spans="2:10" ht="26.5" customHeight="1" x14ac:dyDescent="0.65">
      <c r="B5" s="90" t="s">
        <v>140</v>
      </c>
      <c r="C5" s="88"/>
      <c r="D5" s="88"/>
      <c r="E5" s="88"/>
      <c r="F5" s="88"/>
      <c r="G5" s="89"/>
      <c r="H5" s="89"/>
      <c r="I5" s="89"/>
    </row>
    <row r="6" spans="2:10" ht="9.75" customHeight="1" x14ac:dyDescent="0.65"/>
    <row r="7" spans="2:10" x14ac:dyDescent="0.65">
      <c r="B7" s="76" t="s">
        <v>16</v>
      </c>
      <c r="C7" s="60" t="s">
        <v>17</v>
      </c>
      <c r="D7" s="60" t="s">
        <v>18</v>
      </c>
      <c r="E7" s="77" t="s">
        <v>32</v>
      </c>
      <c r="F7" s="77" t="s">
        <v>6</v>
      </c>
      <c r="G7" s="77" t="s">
        <v>7</v>
      </c>
      <c r="H7" s="77" t="s">
        <v>52</v>
      </c>
      <c r="I7" s="60" t="s">
        <v>19</v>
      </c>
      <c r="J7" s="60" t="s">
        <v>20</v>
      </c>
    </row>
    <row r="8" spans="2:10" x14ac:dyDescent="0.65">
      <c r="B8" s="60" t="s">
        <v>22</v>
      </c>
      <c r="C8" s="60" t="s">
        <v>27</v>
      </c>
      <c r="D8" s="60" t="s">
        <v>29</v>
      </c>
      <c r="E8" s="60">
        <v>0</v>
      </c>
      <c r="F8" s="60">
        <v>37</v>
      </c>
      <c r="G8" s="60">
        <v>329</v>
      </c>
      <c r="H8" s="60">
        <f>SUM(Emission_Table[[#This Row],[Scope 1]:[Scope 3]])</f>
        <v>366</v>
      </c>
      <c r="I8" s="60" t="s">
        <v>53</v>
      </c>
    </row>
    <row r="9" spans="2:10" x14ac:dyDescent="0.65">
      <c r="B9" s="60" t="s">
        <v>22</v>
      </c>
      <c r="C9" s="60" t="s">
        <v>70</v>
      </c>
      <c r="D9" s="60" t="s">
        <v>35</v>
      </c>
      <c r="E9" s="60">
        <v>0</v>
      </c>
      <c r="F9" s="60">
        <v>836</v>
      </c>
      <c r="G9" s="60">
        <v>329</v>
      </c>
      <c r="H9" s="60">
        <f>SUM(Emission_Table[[#This Row],[Scope 1]:[Scope 3]])</f>
        <v>1165</v>
      </c>
      <c r="I9" s="60" t="s">
        <v>53</v>
      </c>
    </row>
    <row r="10" spans="2:10" x14ac:dyDescent="0.65">
      <c r="B10" s="60" t="s">
        <v>22</v>
      </c>
      <c r="C10" s="60" t="s">
        <v>28</v>
      </c>
      <c r="D10" s="60" t="s">
        <v>30</v>
      </c>
      <c r="E10" s="60">
        <v>0</v>
      </c>
      <c r="F10" s="60">
        <v>1056</v>
      </c>
      <c r="G10" s="60">
        <v>329</v>
      </c>
      <c r="H10" s="60">
        <f>SUM(Emission_Table[[#This Row],[Scope 1]:[Scope 3]])</f>
        <v>1385</v>
      </c>
      <c r="I10" s="60" t="s">
        <v>53</v>
      </c>
    </row>
    <row r="11" spans="2:10" x14ac:dyDescent="0.65">
      <c r="B11" s="60" t="s">
        <v>22</v>
      </c>
      <c r="C11" s="60" t="s">
        <v>40</v>
      </c>
      <c r="D11" s="60" t="s">
        <v>33</v>
      </c>
      <c r="E11" s="60">
        <v>0</v>
      </c>
      <c r="F11" s="60">
        <v>0</v>
      </c>
      <c r="G11" s="60">
        <v>275</v>
      </c>
      <c r="H11" s="60">
        <f>SUM(Emission_Table[[#This Row],[Scope 1]:[Scope 3]])</f>
        <v>275</v>
      </c>
      <c r="I11" s="60" t="s">
        <v>53</v>
      </c>
    </row>
    <row r="12" spans="2:10" x14ac:dyDescent="0.65">
      <c r="B12" s="60" t="s">
        <v>22</v>
      </c>
      <c r="C12" s="60" t="s">
        <v>71</v>
      </c>
      <c r="D12" s="60" t="s">
        <v>36</v>
      </c>
      <c r="E12" s="60">
        <v>0</v>
      </c>
      <c r="F12" s="60">
        <v>0</v>
      </c>
      <c r="G12" s="60">
        <v>874</v>
      </c>
      <c r="H12" s="60">
        <f>SUM(Emission_Table[[#This Row],[Scope 1]:[Scope 3]])</f>
        <v>874</v>
      </c>
      <c r="I12" s="60" t="s">
        <v>53</v>
      </c>
    </row>
    <row r="13" spans="2:10" x14ac:dyDescent="0.65">
      <c r="B13" s="60" t="s">
        <v>22</v>
      </c>
      <c r="C13" s="60" t="s">
        <v>41</v>
      </c>
      <c r="D13" s="60" t="s">
        <v>34</v>
      </c>
      <c r="E13" s="60">
        <v>0</v>
      </c>
      <c r="F13" s="60">
        <v>0</v>
      </c>
      <c r="G13" s="60">
        <v>1039</v>
      </c>
      <c r="H13" s="60">
        <f>SUM(Emission_Table[[#This Row],[Scope 1]:[Scope 3]])</f>
        <v>1039</v>
      </c>
      <c r="I13" s="60" t="s">
        <v>53</v>
      </c>
    </row>
    <row r="14" spans="2:10" x14ac:dyDescent="0.65">
      <c r="B14" s="60" t="s">
        <v>22</v>
      </c>
      <c r="C14" s="60" t="s">
        <v>42</v>
      </c>
      <c r="D14" s="60" t="s">
        <v>37</v>
      </c>
      <c r="E14" s="60">
        <v>0</v>
      </c>
      <c r="F14" s="60">
        <v>0</v>
      </c>
      <c r="G14" s="60">
        <v>183</v>
      </c>
      <c r="H14" s="60">
        <f>SUM(Emission_Table[[#This Row],[Scope 1]:[Scope 3]])</f>
        <v>183</v>
      </c>
      <c r="I14" s="60" t="s">
        <v>53</v>
      </c>
    </row>
    <row r="15" spans="2:10" x14ac:dyDescent="0.65">
      <c r="B15" s="60" t="s">
        <v>22</v>
      </c>
      <c r="C15" s="60" t="s">
        <v>72</v>
      </c>
      <c r="D15" s="60" t="s">
        <v>39</v>
      </c>
      <c r="E15" s="60">
        <v>0</v>
      </c>
      <c r="F15" s="60">
        <v>0</v>
      </c>
      <c r="G15" s="60">
        <v>583</v>
      </c>
      <c r="H15" s="60">
        <f>SUM(Emission_Table[[#This Row],[Scope 1]:[Scope 3]])</f>
        <v>583</v>
      </c>
      <c r="I15" s="60" t="s">
        <v>53</v>
      </c>
    </row>
    <row r="16" spans="2:10" x14ac:dyDescent="0.65">
      <c r="B16" s="60" t="s">
        <v>22</v>
      </c>
      <c r="C16" s="60" t="s">
        <v>43</v>
      </c>
      <c r="D16" s="60" t="s">
        <v>38</v>
      </c>
      <c r="E16" s="60">
        <v>0</v>
      </c>
      <c r="F16" s="60">
        <v>0</v>
      </c>
      <c r="G16" s="60">
        <v>693</v>
      </c>
      <c r="H16" s="60">
        <f>SUM(Emission_Table[[#This Row],[Scope 1]:[Scope 3]])</f>
        <v>693</v>
      </c>
      <c r="I16" s="60" t="s">
        <v>53</v>
      </c>
    </row>
    <row r="17" spans="2:9" x14ac:dyDescent="0.65">
      <c r="B17" s="60" t="s">
        <v>4</v>
      </c>
      <c r="C17" s="60" t="s">
        <v>110</v>
      </c>
      <c r="D17" s="60" t="s">
        <v>112</v>
      </c>
      <c r="E17" s="60">
        <v>0</v>
      </c>
      <c r="F17" s="60">
        <v>50</v>
      </c>
      <c r="G17" s="60">
        <v>200</v>
      </c>
      <c r="H17" s="60">
        <f>SUM(Emission_Table[[#This Row],[Scope 1]:[Scope 3]])</f>
        <v>250</v>
      </c>
      <c r="I17" s="60" t="s">
        <v>53</v>
      </c>
    </row>
    <row r="18" spans="2:9" x14ac:dyDescent="0.65">
      <c r="B18" s="60" t="s">
        <v>4</v>
      </c>
      <c r="C18" s="60" t="s">
        <v>111</v>
      </c>
      <c r="D18" s="60" t="s">
        <v>113</v>
      </c>
      <c r="E18" s="60">
        <v>0</v>
      </c>
      <c r="F18" s="60">
        <v>100</v>
      </c>
      <c r="G18" s="60">
        <v>200</v>
      </c>
      <c r="H18" s="60">
        <f>SUM(Emission_Table[[#This Row],[Scope 1]:[Scope 3]])</f>
        <v>300</v>
      </c>
      <c r="I18" s="60" t="s">
        <v>53</v>
      </c>
    </row>
    <row r="19" spans="2:9" x14ac:dyDescent="0.65">
      <c r="B19" s="60" t="s">
        <v>4</v>
      </c>
      <c r="C19" s="60" t="s">
        <v>44</v>
      </c>
      <c r="D19" s="60" t="s">
        <v>82</v>
      </c>
      <c r="E19" s="60">
        <v>0</v>
      </c>
      <c r="F19" s="60">
        <v>180</v>
      </c>
      <c r="G19" s="60">
        <v>329</v>
      </c>
      <c r="H19" s="60">
        <f>SUM(Emission_Table[[#This Row],[Scope 1]:[Scope 3]])</f>
        <v>509</v>
      </c>
      <c r="I19" s="60" t="s">
        <v>53</v>
      </c>
    </row>
    <row r="20" spans="2:9" x14ac:dyDescent="0.65">
      <c r="B20" s="60" t="s">
        <v>4</v>
      </c>
      <c r="C20" s="60" t="s">
        <v>45</v>
      </c>
      <c r="D20" s="60" t="s">
        <v>83</v>
      </c>
      <c r="E20" s="60">
        <v>0</v>
      </c>
      <c r="F20" s="60">
        <v>32.5</v>
      </c>
      <c r="G20" s="60">
        <v>380</v>
      </c>
      <c r="H20" s="60">
        <f>SUM(Emission_Table[[#This Row],[Scope 1]:[Scope 3]])</f>
        <v>412.5</v>
      </c>
      <c r="I20" s="60" t="s">
        <v>53</v>
      </c>
    </row>
    <row r="21" spans="2:9" x14ac:dyDescent="0.65">
      <c r="B21" s="60" t="s">
        <v>4</v>
      </c>
      <c r="C21" s="60" t="s">
        <v>46</v>
      </c>
      <c r="D21" s="60" t="s">
        <v>84</v>
      </c>
      <c r="E21" s="60">
        <v>0</v>
      </c>
      <c r="F21" s="60">
        <v>3.3</v>
      </c>
      <c r="G21" s="60">
        <v>60</v>
      </c>
      <c r="H21" s="60">
        <f>SUM(Emission_Table[[#This Row],[Scope 1]:[Scope 3]])</f>
        <v>63.3</v>
      </c>
      <c r="I21" s="60" t="s">
        <v>53</v>
      </c>
    </row>
    <row r="22" spans="2:9" x14ac:dyDescent="0.65">
      <c r="B22" s="60" t="s">
        <v>4</v>
      </c>
      <c r="C22" s="60" t="s">
        <v>47</v>
      </c>
      <c r="D22" s="60" t="s">
        <v>85</v>
      </c>
      <c r="E22" s="60">
        <v>0</v>
      </c>
      <c r="F22" s="60">
        <v>3.3</v>
      </c>
      <c r="G22" s="60">
        <v>150</v>
      </c>
      <c r="H22" s="60">
        <f>SUM(Emission_Table[[#This Row],[Scope 1]:[Scope 3]])</f>
        <v>153.30000000000001</v>
      </c>
      <c r="I22" s="60" t="s">
        <v>53</v>
      </c>
    </row>
    <row r="23" spans="2:9" x14ac:dyDescent="0.65">
      <c r="B23" s="60" t="s">
        <v>4</v>
      </c>
      <c r="C23" s="60" t="s">
        <v>100</v>
      </c>
      <c r="D23" s="60" t="s">
        <v>103</v>
      </c>
      <c r="E23" s="60">
        <v>0</v>
      </c>
      <c r="F23" s="60">
        <v>272</v>
      </c>
      <c r="G23" s="60">
        <v>0</v>
      </c>
      <c r="H23" s="60">
        <f>SUM(Emission_Table[[#This Row],[Scope 1]:[Scope 3]])</f>
        <v>272</v>
      </c>
      <c r="I23" s="60" t="s">
        <v>53</v>
      </c>
    </row>
    <row r="24" spans="2:9" x14ac:dyDescent="0.65">
      <c r="B24" s="60" t="s">
        <v>4</v>
      </c>
      <c r="C24" s="60" t="s">
        <v>101</v>
      </c>
      <c r="D24" s="60" t="s">
        <v>104</v>
      </c>
      <c r="E24" s="60">
        <v>0</v>
      </c>
      <c r="F24" s="60">
        <v>171</v>
      </c>
      <c r="G24" s="60">
        <v>0</v>
      </c>
      <c r="H24" s="60">
        <f>SUM(Emission_Table[[#This Row],[Scope 1]:[Scope 3]])</f>
        <v>171</v>
      </c>
      <c r="I24" s="60" t="s">
        <v>53</v>
      </c>
    </row>
    <row r="25" spans="2:9" x14ac:dyDescent="0.65">
      <c r="B25" s="60" t="s">
        <v>4</v>
      </c>
      <c r="C25" s="60" t="s">
        <v>102</v>
      </c>
      <c r="D25" s="60" t="s">
        <v>105</v>
      </c>
      <c r="E25" s="60">
        <v>0</v>
      </c>
      <c r="F25" s="60">
        <v>104</v>
      </c>
      <c r="G25" s="60">
        <v>0</v>
      </c>
      <c r="H25" s="60">
        <f>SUM(Emission_Table[[#This Row],[Scope 1]:[Scope 3]])</f>
        <v>104</v>
      </c>
      <c r="I25" s="60" t="s">
        <v>53</v>
      </c>
    </row>
    <row r="26" spans="2:9" x14ac:dyDescent="0.65">
      <c r="B26" s="60" t="s">
        <v>4</v>
      </c>
      <c r="C26" s="60" t="s">
        <v>126</v>
      </c>
      <c r="E26" s="60">
        <v>0</v>
      </c>
      <c r="F26" s="60">
        <v>25</v>
      </c>
      <c r="G26" s="60">
        <v>0</v>
      </c>
      <c r="H26" s="60">
        <f>SUM(Emission_Table[[#This Row],[Scope 1]:[Scope 3]])</f>
        <v>25</v>
      </c>
      <c r="I26" s="60" t="s">
        <v>53</v>
      </c>
    </row>
  </sheetData>
  <mergeCells count="2">
    <mergeCell ref="B3:J3"/>
    <mergeCell ref="B5:I5"/>
  </mergeCells>
  <phoneticPr fontId="3" type="noConversion"/>
  <dataValidations count="5">
    <dataValidation type="list" allowBlank="1" showInputMessage="1" showErrorMessage="1" sqref="B8:B26" xr:uid="{FF7DCE91-FE36-4B40-BC2D-6F50F131A186}">
      <formula1>categories</formula1>
    </dataValidation>
    <dataValidation type="list" allowBlank="1" showInputMessage="1" showErrorMessage="1" sqref="I8:I26" xr:uid="{A71C4576-285F-4612-A0B2-2C905F9F9AEC}">
      <formula1>units</formula1>
    </dataValidation>
    <dataValidation type="decimal" allowBlank="1" showInputMessage="1" showErrorMessage="1" sqref="H8:H26" xr:uid="{AA1110EF-BAFD-4C68-AFF0-28C08348CBDC}">
      <formula1>0</formula1>
      <formula2>1000</formula2>
    </dataValidation>
    <dataValidation type="list" allowBlank="1" showInputMessage="1" showErrorMessage="1" sqref="C8:C26" xr:uid="{F4432DAF-BA8F-40FF-B96F-D21319067E42}">
      <formula1>type</formula1>
    </dataValidation>
    <dataValidation type="decimal" allowBlank="1" showInputMessage="1" showErrorMessage="1" sqref="E8:G26" xr:uid="{E814750A-338C-40B0-B879-61C300A0FCC5}">
      <formula1>0</formula1>
      <formula2>10000</formula2>
    </dataValidation>
  </dataValidations>
  <pageMargins left="0.7" right="0.7" top="0.75" bottom="0.75" header="0.3" footer="0.3"/>
  <ignoredErrors>
    <ignoredError sqref="H9:H10 H13" listDataValidation="1"/>
  </ignoredErrors>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DABD0-AADD-4C00-8DD0-04B24313905A}">
  <dimension ref="B1:Q53"/>
  <sheetViews>
    <sheetView topLeftCell="A6" zoomScale="50" zoomScaleNormal="50" workbookViewId="0">
      <selection activeCell="Q8" sqref="Q8:Q46"/>
    </sheetView>
  </sheetViews>
  <sheetFormatPr defaultRowHeight="14.75" x14ac:dyDescent="0.75"/>
  <cols>
    <col min="1" max="1" width="3.7265625" customWidth="1"/>
    <col min="2" max="2" width="40.26953125" bestFit="1" customWidth="1"/>
    <col min="3" max="3" width="1.40625" customWidth="1"/>
    <col min="4" max="4" width="14.54296875" hidden="1" customWidth="1"/>
    <col min="5" max="5" width="10.7265625" bestFit="1" customWidth="1"/>
    <col min="6" max="14" width="10.7265625" customWidth="1"/>
    <col min="15" max="15" width="1.40625" customWidth="1"/>
    <col min="16" max="16" width="9.1328125" customWidth="1"/>
    <col min="17" max="17" width="64" bestFit="1" customWidth="1"/>
  </cols>
  <sheetData>
    <row r="1" spans="2:17" ht="5.25" customHeight="1" x14ac:dyDescent="0.75"/>
    <row r="2" spans="2:17" ht="19.5" customHeight="1" x14ac:dyDescent="0.75"/>
    <row r="3" spans="2:17" ht="36" customHeight="1" x14ac:dyDescent="0.75">
      <c r="B3" s="81" t="s">
        <v>73</v>
      </c>
      <c r="C3" s="82"/>
      <c r="D3" s="82"/>
      <c r="E3" s="83"/>
      <c r="F3" s="83"/>
      <c r="G3" s="83"/>
      <c r="H3" s="83"/>
      <c r="I3" s="83"/>
      <c r="J3" s="83"/>
      <c r="K3" s="83"/>
      <c r="L3" s="83"/>
      <c r="M3" s="83"/>
      <c r="N3" s="83"/>
      <c r="O3" s="83"/>
      <c r="P3" s="83"/>
      <c r="Q3" s="83"/>
    </row>
    <row r="4" spans="2:17" ht="9.75" customHeight="1" x14ac:dyDescent="0.75"/>
    <row r="5" spans="2:17" ht="15" customHeight="1" x14ac:dyDescent="0.75"/>
    <row r="6" spans="2:17" ht="9.75" customHeight="1" x14ac:dyDescent="0.75"/>
    <row r="7" spans="2:17" ht="18.5" x14ac:dyDescent="0.9">
      <c r="B7" s="21" t="s">
        <v>17</v>
      </c>
      <c r="C7" s="20"/>
      <c r="E7" s="91" t="s">
        <v>67</v>
      </c>
      <c r="F7" s="91"/>
      <c r="G7" s="91"/>
      <c r="H7" s="91"/>
      <c r="I7" s="91"/>
      <c r="J7" s="91"/>
      <c r="K7" s="91"/>
      <c r="L7" s="91"/>
      <c r="M7" s="91"/>
      <c r="N7" s="91"/>
      <c r="O7" s="10"/>
      <c r="P7" s="10"/>
      <c r="Q7" s="10" t="s">
        <v>9</v>
      </c>
    </row>
    <row r="8" spans="2:17" ht="18.5" x14ac:dyDescent="0.9">
      <c r="B8" s="21"/>
      <c r="C8" s="20"/>
      <c r="E8" s="21">
        <f>startYear</f>
        <v>2025</v>
      </c>
      <c r="F8" s="21">
        <f>E8+1</f>
        <v>2026</v>
      </c>
      <c r="G8" s="21">
        <f t="shared" ref="G8:N8" si="0">F8+1</f>
        <v>2027</v>
      </c>
      <c r="H8" s="21">
        <f t="shared" si="0"/>
        <v>2028</v>
      </c>
      <c r="I8" s="21">
        <f t="shared" si="0"/>
        <v>2029</v>
      </c>
      <c r="J8" s="21">
        <f t="shared" si="0"/>
        <v>2030</v>
      </c>
      <c r="K8" s="21">
        <f t="shared" si="0"/>
        <v>2031</v>
      </c>
      <c r="L8" s="21">
        <f>K8+1</f>
        <v>2032</v>
      </c>
      <c r="M8" s="21">
        <f t="shared" si="0"/>
        <v>2033</v>
      </c>
      <c r="N8" s="21">
        <f t="shared" si="0"/>
        <v>2034</v>
      </c>
      <c r="O8" s="10"/>
      <c r="P8" s="10"/>
      <c r="Q8" s="10"/>
    </row>
    <row r="9" spans="2:17" ht="9.75" customHeight="1" x14ac:dyDescent="0.75">
      <c r="E9" s="2"/>
      <c r="F9" s="2"/>
      <c r="G9" s="2"/>
      <c r="H9" s="2"/>
      <c r="I9" s="2"/>
      <c r="J9" s="2"/>
      <c r="K9" s="2"/>
      <c r="L9" s="2"/>
      <c r="M9" s="2"/>
      <c r="N9" s="2"/>
    </row>
    <row r="10" spans="2:17" ht="18.75" customHeight="1" x14ac:dyDescent="0.9">
      <c r="B10" s="22" t="s">
        <v>63</v>
      </c>
      <c r="C10" s="22"/>
      <c r="D10" s="23" t="s">
        <v>7</v>
      </c>
      <c r="E10" s="41">
        <f>SUM(E11)</f>
        <v>10000</v>
      </c>
      <c r="F10" s="41">
        <f t="shared" ref="F10:O10" si="1">SUM(F11)</f>
        <v>11000</v>
      </c>
      <c r="G10" s="41">
        <f t="shared" si="1"/>
        <v>12000</v>
      </c>
      <c r="H10" s="41">
        <f t="shared" si="1"/>
        <v>13000</v>
      </c>
      <c r="I10" s="41">
        <f t="shared" si="1"/>
        <v>14000</v>
      </c>
      <c r="J10" s="41">
        <f t="shared" si="1"/>
        <v>15000</v>
      </c>
      <c r="K10" s="41">
        <f t="shared" si="1"/>
        <v>16000</v>
      </c>
      <c r="L10" s="41">
        <f t="shared" si="1"/>
        <v>17000</v>
      </c>
      <c r="M10" s="41">
        <f t="shared" si="1"/>
        <v>18000</v>
      </c>
      <c r="N10" s="41">
        <f t="shared" si="1"/>
        <v>19000</v>
      </c>
      <c r="O10" s="41">
        <f t="shared" si="1"/>
        <v>0</v>
      </c>
      <c r="P10" s="25"/>
      <c r="Q10" s="25"/>
    </row>
    <row r="11" spans="2:17" ht="15" customHeight="1" x14ac:dyDescent="0.75">
      <c r="B11" s="9" t="s">
        <v>117</v>
      </c>
      <c r="E11" s="47">
        <f>'Parameters and assumptions '!E9</f>
        <v>10000</v>
      </c>
      <c r="F11" s="47">
        <f>E11+1000</f>
        <v>11000</v>
      </c>
      <c r="G11" s="47">
        <f t="shared" ref="G11:N11" si="2">F11+1000</f>
        <v>12000</v>
      </c>
      <c r="H11" s="47">
        <f t="shared" si="2"/>
        <v>13000</v>
      </c>
      <c r="I11" s="47">
        <f t="shared" si="2"/>
        <v>14000</v>
      </c>
      <c r="J11" s="47">
        <f t="shared" si="2"/>
        <v>15000</v>
      </c>
      <c r="K11" s="47">
        <f t="shared" si="2"/>
        <v>16000</v>
      </c>
      <c r="L11" s="47">
        <f t="shared" si="2"/>
        <v>17000</v>
      </c>
      <c r="M11" s="47">
        <f t="shared" si="2"/>
        <v>18000</v>
      </c>
      <c r="N11" s="47">
        <f t="shared" si="2"/>
        <v>19000</v>
      </c>
      <c r="Q11" t="s">
        <v>136</v>
      </c>
    </row>
    <row r="12" spans="2:17" ht="18.5" x14ac:dyDescent="0.9">
      <c r="B12" s="22" t="s">
        <v>63</v>
      </c>
      <c r="C12" s="22"/>
      <c r="D12" s="23" t="s">
        <v>7</v>
      </c>
      <c r="E12" s="41">
        <f t="shared" ref="E12:N12" si="3">SUM(E13:E21)</f>
        <v>3000</v>
      </c>
      <c r="F12" s="41">
        <f t="shared" ref="F12" si="4">SUM(F13:F21)</f>
        <v>2900</v>
      </c>
      <c r="G12" s="41">
        <f t="shared" ref="G12" si="5">SUM(G13:G21)</f>
        <v>2800</v>
      </c>
      <c r="H12" s="41">
        <f t="shared" ref="H12" si="6">SUM(H13:H21)</f>
        <v>2700</v>
      </c>
      <c r="I12" s="41">
        <f t="shared" ref="I12" si="7">SUM(I13:I21)</f>
        <v>2600</v>
      </c>
      <c r="J12" s="41">
        <f t="shared" ref="J12" si="8">SUM(J13:J21)</f>
        <v>2200</v>
      </c>
      <c r="K12" s="41">
        <f t="shared" ref="K12" si="9">SUM(K13:K21)</f>
        <v>2200</v>
      </c>
      <c r="L12" s="41">
        <f t="shared" si="3"/>
        <v>2200</v>
      </c>
      <c r="M12" s="41">
        <f t="shared" si="3"/>
        <v>2200</v>
      </c>
      <c r="N12" s="41">
        <f t="shared" si="3"/>
        <v>2200</v>
      </c>
      <c r="O12" s="23"/>
      <c r="P12" s="25"/>
      <c r="Q12" s="25"/>
    </row>
    <row r="13" spans="2:17" x14ac:dyDescent="0.75">
      <c r="B13" s="9" t="s">
        <v>27</v>
      </c>
      <c r="E13" s="42"/>
      <c r="F13" s="42"/>
      <c r="G13" s="42"/>
      <c r="H13" s="42"/>
      <c r="I13" s="42"/>
      <c r="J13" s="42"/>
      <c r="K13" s="42"/>
      <c r="L13" s="42"/>
      <c r="M13" s="42"/>
      <c r="N13" s="42"/>
    </row>
    <row r="14" spans="2:17" x14ac:dyDescent="0.75">
      <c r="B14" s="9" t="s">
        <v>70</v>
      </c>
      <c r="E14" s="42"/>
      <c r="F14" s="42"/>
      <c r="G14" s="42"/>
      <c r="H14" s="42"/>
      <c r="I14" s="42"/>
      <c r="J14" s="42"/>
      <c r="K14" s="42"/>
      <c r="L14" s="42"/>
      <c r="M14" s="42"/>
      <c r="N14" s="42"/>
    </row>
    <row r="15" spans="2:17" x14ac:dyDescent="0.75">
      <c r="B15" s="9" t="s">
        <v>28</v>
      </c>
      <c r="E15" s="42">
        <v>1000</v>
      </c>
      <c r="F15" s="42">
        <v>800</v>
      </c>
      <c r="G15" s="42">
        <v>600</v>
      </c>
      <c r="H15" s="42">
        <v>400</v>
      </c>
      <c r="I15" s="42">
        <v>200</v>
      </c>
      <c r="J15" s="42">
        <v>0</v>
      </c>
      <c r="K15" s="42">
        <v>0</v>
      </c>
      <c r="L15" s="42">
        <v>0</v>
      </c>
      <c r="M15" s="42">
        <v>0</v>
      </c>
      <c r="N15" s="42">
        <v>0</v>
      </c>
      <c r="Q15" t="s">
        <v>134</v>
      </c>
    </row>
    <row r="16" spans="2:17" x14ac:dyDescent="0.75">
      <c r="B16" s="9" t="s">
        <v>40</v>
      </c>
      <c r="E16" s="42"/>
      <c r="F16" s="42"/>
      <c r="G16" s="42"/>
      <c r="H16" s="42"/>
      <c r="I16" s="42"/>
      <c r="J16" s="42"/>
      <c r="K16" s="42"/>
      <c r="L16" s="42"/>
      <c r="M16" s="42"/>
      <c r="N16" s="42"/>
    </row>
    <row r="17" spans="2:17" x14ac:dyDescent="0.75">
      <c r="B17" s="9" t="s">
        <v>71</v>
      </c>
      <c r="E17" s="42"/>
      <c r="F17" s="42"/>
      <c r="G17" s="42"/>
      <c r="H17" s="42"/>
      <c r="I17" s="42"/>
      <c r="J17" s="42"/>
      <c r="K17" s="42"/>
      <c r="L17" s="42"/>
      <c r="M17" s="42"/>
      <c r="N17" s="42"/>
    </row>
    <row r="18" spans="2:17" x14ac:dyDescent="0.75">
      <c r="B18" s="9" t="s">
        <v>41</v>
      </c>
      <c r="E18" s="42">
        <v>1000</v>
      </c>
      <c r="F18" s="42">
        <v>750</v>
      </c>
      <c r="G18" s="42">
        <v>500</v>
      </c>
      <c r="H18" s="42">
        <v>250</v>
      </c>
      <c r="I18" s="42">
        <v>0</v>
      </c>
      <c r="J18" s="42">
        <v>0</v>
      </c>
      <c r="K18" s="42">
        <v>0</v>
      </c>
      <c r="L18" s="42">
        <v>0</v>
      </c>
      <c r="M18" s="42">
        <v>0</v>
      </c>
      <c r="N18" s="42">
        <v>0</v>
      </c>
      <c r="Q18" t="s">
        <v>131</v>
      </c>
    </row>
    <row r="19" spans="2:17" x14ac:dyDescent="0.75">
      <c r="B19" s="9" t="s">
        <v>42</v>
      </c>
      <c r="E19" s="42"/>
      <c r="F19" s="42">
        <v>550</v>
      </c>
      <c r="G19" s="42">
        <v>1100</v>
      </c>
      <c r="H19" s="42">
        <v>1650</v>
      </c>
      <c r="I19" s="42">
        <v>2200</v>
      </c>
      <c r="J19" s="42">
        <v>2200</v>
      </c>
      <c r="K19" s="42">
        <v>2200</v>
      </c>
      <c r="L19" s="42">
        <v>2200</v>
      </c>
      <c r="M19" s="42">
        <v>2200</v>
      </c>
      <c r="N19" s="42">
        <v>2200</v>
      </c>
      <c r="Q19" t="s">
        <v>132</v>
      </c>
    </row>
    <row r="20" spans="2:17" x14ac:dyDescent="0.75">
      <c r="B20" s="9" t="s">
        <v>72</v>
      </c>
      <c r="E20" s="42"/>
      <c r="F20" s="42"/>
      <c r="G20" s="42"/>
      <c r="H20" s="42"/>
      <c r="I20" s="42"/>
      <c r="J20" s="42"/>
      <c r="K20" s="42"/>
      <c r="L20" s="42"/>
      <c r="M20" s="42"/>
      <c r="N20" s="42"/>
    </row>
    <row r="21" spans="2:17" x14ac:dyDescent="0.75">
      <c r="B21" s="9" t="s">
        <v>43</v>
      </c>
      <c r="E21" s="42">
        <v>1000</v>
      </c>
      <c r="F21" s="42">
        <v>800</v>
      </c>
      <c r="G21" s="42">
        <v>600</v>
      </c>
      <c r="H21" s="42">
        <v>400</v>
      </c>
      <c r="I21" s="42">
        <v>200</v>
      </c>
      <c r="J21" s="42">
        <v>0</v>
      </c>
      <c r="K21" s="42">
        <v>0</v>
      </c>
      <c r="L21" s="42">
        <v>0</v>
      </c>
      <c r="M21" s="42">
        <v>0</v>
      </c>
      <c r="N21" s="42">
        <v>0</v>
      </c>
      <c r="Q21" t="s">
        <v>116</v>
      </c>
    </row>
    <row r="22" spans="2:17" ht="18.5" x14ac:dyDescent="0.9">
      <c r="B22" s="22" t="s">
        <v>60</v>
      </c>
      <c r="C22" s="22"/>
      <c r="D22" s="23" t="s">
        <v>7</v>
      </c>
      <c r="E22" s="41">
        <f t="shared" ref="E22:N22" si="10">SUM(E23:E28)</f>
        <v>12750</v>
      </c>
      <c r="F22" s="41">
        <f t="shared" ref="F22" si="11">SUM(F23:F28)</f>
        <v>8800</v>
      </c>
      <c r="G22" s="41">
        <f t="shared" ref="G22" si="12">SUM(G23:G28)</f>
        <v>9800</v>
      </c>
      <c r="H22" s="41">
        <f t="shared" ref="H22" si="13">SUM(H23:H28)</f>
        <v>9750</v>
      </c>
      <c r="I22" s="41">
        <f t="shared" ref="I22" si="14">SUM(I23:I28)</f>
        <v>11200</v>
      </c>
      <c r="J22" s="41">
        <f t="shared" ref="J22" si="15">SUM(J23:J28)</f>
        <v>11650</v>
      </c>
      <c r="K22" s="41">
        <f t="shared" ref="K22" si="16">SUM(K23:K28)</f>
        <v>12100</v>
      </c>
      <c r="L22" s="41">
        <f t="shared" ref="L22" si="17">SUM(L23:L28)</f>
        <v>12550</v>
      </c>
      <c r="M22" s="41">
        <f t="shared" ref="M22" si="18">SUM(M23:M28)</f>
        <v>13000</v>
      </c>
      <c r="N22" s="41">
        <f t="shared" si="10"/>
        <v>13400</v>
      </c>
      <c r="O22" s="25"/>
      <c r="P22" s="23"/>
      <c r="Q22" s="23" t="s">
        <v>9</v>
      </c>
    </row>
    <row r="23" spans="2:17" x14ac:dyDescent="0.75">
      <c r="B23" s="9" t="s">
        <v>111</v>
      </c>
      <c r="E23" s="42">
        <v>2500</v>
      </c>
      <c r="F23" s="42">
        <v>500</v>
      </c>
      <c r="G23" s="42">
        <v>500</v>
      </c>
      <c r="H23" s="42">
        <v>500</v>
      </c>
      <c r="I23" s="42">
        <v>250</v>
      </c>
      <c r="J23" s="42">
        <v>250</v>
      </c>
      <c r="K23" s="42">
        <v>250</v>
      </c>
      <c r="L23" s="42">
        <v>250</v>
      </c>
      <c r="M23" s="42">
        <v>250</v>
      </c>
      <c r="N23" s="42">
        <v>250</v>
      </c>
      <c r="Q23" t="s">
        <v>121</v>
      </c>
    </row>
    <row r="24" spans="2:17" x14ac:dyDescent="0.75">
      <c r="B24" s="9" t="s">
        <v>110</v>
      </c>
      <c r="E24" s="42">
        <v>0</v>
      </c>
      <c r="F24" s="42">
        <v>1500</v>
      </c>
      <c r="G24" s="42">
        <v>2000</v>
      </c>
      <c r="H24" s="42">
        <v>1500</v>
      </c>
      <c r="I24" s="42">
        <v>3000</v>
      </c>
      <c r="J24" s="42">
        <v>3000</v>
      </c>
      <c r="K24" s="42">
        <v>3000</v>
      </c>
      <c r="L24" s="42">
        <v>3000</v>
      </c>
      <c r="M24" s="42">
        <v>3000</v>
      </c>
      <c r="N24" s="42">
        <v>3000</v>
      </c>
      <c r="Q24" t="s">
        <v>121</v>
      </c>
    </row>
    <row r="25" spans="2:17" x14ac:dyDescent="0.75">
      <c r="B25" s="9" t="s">
        <v>44</v>
      </c>
      <c r="E25" s="42">
        <v>500</v>
      </c>
      <c r="F25" s="42">
        <v>500</v>
      </c>
      <c r="G25" s="42">
        <v>500</v>
      </c>
      <c r="H25" s="42">
        <v>500</v>
      </c>
      <c r="I25" s="42">
        <v>250</v>
      </c>
      <c r="J25" s="42">
        <v>250</v>
      </c>
      <c r="K25" s="42">
        <v>250</v>
      </c>
      <c r="L25" s="42">
        <v>250</v>
      </c>
      <c r="M25" s="42">
        <v>250</v>
      </c>
      <c r="N25" s="42">
        <v>250</v>
      </c>
      <c r="Q25" t="s">
        <v>121</v>
      </c>
    </row>
    <row r="26" spans="2:17" x14ac:dyDescent="0.75">
      <c r="B26" s="9" t="s">
        <v>45</v>
      </c>
      <c r="E26" s="42">
        <v>3750</v>
      </c>
      <c r="F26" s="42">
        <v>1500</v>
      </c>
      <c r="G26" s="42">
        <v>1500</v>
      </c>
      <c r="H26" s="42">
        <v>1500</v>
      </c>
      <c r="I26" s="42">
        <v>1500</v>
      </c>
      <c r="J26" s="42">
        <v>1500</v>
      </c>
      <c r="K26" s="42">
        <v>1500</v>
      </c>
      <c r="L26" s="42">
        <v>1500</v>
      </c>
      <c r="M26" s="42">
        <v>1500</v>
      </c>
      <c r="N26" s="42">
        <v>1500</v>
      </c>
      <c r="Q26" t="s">
        <v>120</v>
      </c>
    </row>
    <row r="27" spans="2:17" x14ac:dyDescent="0.75">
      <c r="B27" s="9" t="s">
        <v>46</v>
      </c>
      <c r="E27" s="42">
        <v>5000</v>
      </c>
      <c r="F27" s="42">
        <v>3600</v>
      </c>
      <c r="G27" s="42">
        <v>4000</v>
      </c>
      <c r="H27" s="42">
        <v>4300</v>
      </c>
      <c r="I27" s="42">
        <v>4650</v>
      </c>
      <c r="J27" s="42">
        <v>5000</v>
      </c>
      <c r="K27" s="42">
        <v>5300</v>
      </c>
      <c r="L27" s="42">
        <v>5650</v>
      </c>
      <c r="M27" s="42">
        <v>6000</v>
      </c>
      <c r="N27" s="42">
        <v>6300</v>
      </c>
      <c r="Q27" t="s">
        <v>119</v>
      </c>
    </row>
    <row r="28" spans="2:17" x14ac:dyDescent="0.75">
      <c r="B28" s="9" t="s">
        <v>47</v>
      </c>
      <c r="E28" s="42">
        <v>1000</v>
      </c>
      <c r="F28" s="42">
        <v>1200</v>
      </c>
      <c r="G28" s="42">
        <v>1300</v>
      </c>
      <c r="H28" s="42">
        <v>1450</v>
      </c>
      <c r="I28" s="42">
        <v>1550</v>
      </c>
      <c r="J28" s="42">
        <v>1650</v>
      </c>
      <c r="K28" s="42">
        <v>1800</v>
      </c>
      <c r="L28" s="42">
        <v>1900</v>
      </c>
      <c r="M28" s="42">
        <v>2000</v>
      </c>
      <c r="N28" s="42">
        <v>2100</v>
      </c>
      <c r="Q28" t="s">
        <v>118</v>
      </c>
    </row>
    <row r="29" spans="2:17" ht="18.5" x14ac:dyDescent="0.9">
      <c r="B29" s="22" t="s">
        <v>61</v>
      </c>
      <c r="C29" s="22"/>
      <c r="D29" s="23" t="s">
        <v>7</v>
      </c>
      <c r="E29" s="41">
        <f>SUM(E30:E39)</f>
        <v>39680</v>
      </c>
      <c r="F29" s="41">
        <f t="shared" ref="F29:N29" si="19">SUM(F30:F39)</f>
        <v>43110</v>
      </c>
      <c r="G29" s="41">
        <f t="shared" si="19"/>
        <v>46960</v>
      </c>
      <c r="H29" s="41">
        <f t="shared" si="19"/>
        <v>50760</v>
      </c>
      <c r="I29" s="41">
        <f t="shared" si="19"/>
        <v>54610</v>
      </c>
      <c r="J29" s="41">
        <f t="shared" si="19"/>
        <v>58460</v>
      </c>
      <c r="K29" s="41">
        <f t="shared" si="19"/>
        <v>62260</v>
      </c>
      <c r="L29" s="41">
        <f t="shared" si="19"/>
        <v>66110</v>
      </c>
      <c r="M29" s="41">
        <f t="shared" si="19"/>
        <v>69960</v>
      </c>
      <c r="N29" s="41">
        <f t="shared" si="19"/>
        <v>73760</v>
      </c>
      <c r="O29" s="25"/>
      <c r="P29" s="23"/>
      <c r="Q29" s="23" t="s">
        <v>9</v>
      </c>
    </row>
    <row r="30" spans="2:17" x14ac:dyDescent="0.75">
      <c r="B30" s="9" t="s">
        <v>111</v>
      </c>
      <c r="E30" s="42">
        <v>8000</v>
      </c>
      <c r="F30" s="42">
        <v>6500</v>
      </c>
      <c r="G30" s="42">
        <v>5000</v>
      </c>
      <c r="H30" s="42">
        <v>3500</v>
      </c>
      <c r="I30" s="42">
        <v>2000</v>
      </c>
      <c r="J30" s="42">
        <v>1500</v>
      </c>
      <c r="K30" s="42">
        <v>1000</v>
      </c>
      <c r="L30" s="42">
        <v>1000</v>
      </c>
      <c r="M30" s="42">
        <v>1000</v>
      </c>
      <c r="N30" s="42">
        <v>1000</v>
      </c>
    </row>
    <row r="31" spans="2:17" x14ac:dyDescent="0.75">
      <c r="B31" s="9" t="s">
        <v>110</v>
      </c>
      <c r="E31" s="42">
        <v>0</v>
      </c>
      <c r="F31" s="42">
        <v>1500</v>
      </c>
      <c r="G31" s="42">
        <v>3500</v>
      </c>
      <c r="H31" s="42">
        <v>4000</v>
      </c>
      <c r="I31" s="42">
        <v>6000</v>
      </c>
      <c r="J31" s="42">
        <v>6500</v>
      </c>
      <c r="K31" s="42">
        <v>7000</v>
      </c>
      <c r="L31" s="42">
        <v>7000</v>
      </c>
      <c r="M31" s="42">
        <v>7500</v>
      </c>
      <c r="N31" s="42">
        <v>8000</v>
      </c>
    </row>
    <row r="32" spans="2:17" x14ac:dyDescent="0.75">
      <c r="B32" s="9" t="s">
        <v>44</v>
      </c>
      <c r="E32" s="42">
        <v>2000</v>
      </c>
      <c r="F32" s="42">
        <v>2000</v>
      </c>
      <c r="G32" s="42">
        <v>1500</v>
      </c>
      <c r="H32" s="42">
        <v>1500</v>
      </c>
      <c r="I32" s="42">
        <v>1000</v>
      </c>
      <c r="J32" s="42">
        <v>1000</v>
      </c>
      <c r="K32" s="42">
        <v>1000</v>
      </c>
      <c r="L32" s="42">
        <v>1000</v>
      </c>
      <c r="M32" s="42">
        <v>1000</v>
      </c>
      <c r="N32" s="42">
        <v>1000</v>
      </c>
    </row>
    <row r="33" spans="2:17" x14ac:dyDescent="0.75">
      <c r="B33" s="9" t="s">
        <v>45</v>
      </c>
      <c r="E33" s="42">
        <v>15000</v>
      </c>
      <c r="F33" s="42">
        <v>16500</v>
      </c>
      <c r="G33" s="42">
        <v>18000</v>
      </c>
      <c r="H33" s="42">
        <v>19500</v>
      </c>
      <c r="I33" s="42">
        <v>21000</v>
      </c>
      <c r="J33" s="42">
        <v>22500</v>
      </c>
      <c r="K33" s="42">
        <v>24000</v>
      </c>
      <c r="L33" s="42">
        <v>25500</v>
      </c>
      <c r="M33" s="42">
        <v>27000</v>
      </c>
      <c r="N33" s="42">
        <v>28500</v>
      </c>
      <c r="Q33" t="s">
        <v>64</v>
      </c>
    </row>
    <row r="34" spans="2:17" x14ac:dyDescent="0.75">
      <c r="B34" s="9" t="s">
        <v>46</v>
      </c>
      <c r="E34" s="42">
        <v>10000</v>
      </c>
      <c r="F34" s="42">
        <v>11000</v>
      </c>
      <c r="G34" s="42">
        <v>12000</v>
      </c>
      <c r="H34" s="42">
        <v>13000</v>
      </c>
      <c r="I34" s="42">
        <v>14000</v>
      </c>
      <c r="J34" s="42">
        <v>15000</v>
      </c>
      <c r="K34" s="42">
        <v>16000</v>
      </c>
      <c r="L34" s="42">
        <v>17000</v>
      </c>
      <c r="M34" s="42">
        <v>18000</v>
      </c>
      <c r="N34" s="42">
        <v>19000</v>
      </c>
      <c r="Q34" t="s">
        <v>65</v>
      </c>
    </row>
    <row r="35" spans="2:17" x14ac:dyDescent="0.75">
      <c r="B35" s="9" t="s">
        <v>47</v>
      </c>
      <c r="E35" s="42">
        <v>3000</v>
      </c>
      <c r="F35" s="42">
        <v>3650</v>
      </c>
      <c r="G35" s="42">
        <v>4000</v>
      </c>
      <c r="H35" s="42">
        <v>4300</v>
      </c>
      <c r="I35" s="42">
        <v>4650</v>
      </c>
      <c r="J35" s="42">
        <v>5000</v>
      </c>
      <c r="K35" s="42">
        <v>5300</v>
      </c>
      <c r="L35" s="42">
        <v>5650</v>
      </c>
      <c r="M35" s="42">
        <v>6000</v>
      </c>
      <c r="N35" s="42">
        <v>6300</v>
      </c>
      <c r="Q35" t="s">
        <v>115</v>
      </c>
    </row>
    <row r="36" spans="2:17" x14ac:dyDescent="0.75">
      <c r="B36" s="9" t="s">
        <v>100</v>
      </c>
      <c r="E36" s="42">
        <v>480</v>
      </c>
      <c r="F36" s="42">
        <v>240</v>
      </c>
      <c r="G36" s="42">
        <v>240</v>
      </c>
      <c r="H36" s="42">
        <v>240</v>
      </c>
      <c r="I36" s="42">
        <v>240</v>
      </c>
      <c r="J36" s="42">
        <v>240</v>
      </c>
      <c r="K36" s="42">
        <v>240</v>
      </c>
      <c r="L36" s="42">
        <v>240</v>
      </c>
      <c r="M36" s="42">
        <v>240</v>
      </c>
      <c r="N36" s="42">
        <v>240</v>
      </c>
      <c r="Q36" t="s">
        <v>122</v>
      </c>
    </row>
    <row r="37" spans="2:17" x14ac:dyDescent="0.75">
      <c r="B37" s="9" t="s">
        <v>101</v>
      </c>
      <c r="E37" s="42">
        <v>720</v>
      </c>
      <c r="F37" s="42">
        <v>480</v>
      </c>
      <c r="G37" s="42">
        <v>480</v>
      </c>
      <c r="H37" s="42">
        <v>480</v>
      </c>
      <c r="I37" s="42">
        <v>480</v>
      </c>
      <c r="J37" s="42">
        <v>480</v>
      </c>
      <c r="K37" s="42">
        <v>480</v>
      </c>
      <c r="L37" s="42">
        <v>480</v>
      </c>
      <c r="M37" s="42">
        <v>480</v>
      </c>
      <c r="N37" s="42">
        <v>480</v>
      </c>
      <c r="Q37" t="s">
        <v>123</v>
      </c>
    </row>
    <row r="38" spans="2:17" x14ac:dyDescent="0.75">
      <c r="B38" s="9" t="s">
        <v>102</v>
      </c>
      <c r="E38" s="42">
        <v>480</v>
      </c>
      <c r="F38" s="42">
        <v>240</v>
      </c>
      <c r="G38" s="42">
        <v>240</v>
      </c>
      <c r="H38" s="42">
        <v>240</v>
      </c>
      <c r="I38" s="42">
        <v>240</v>
      </c>
      <c r="J38" s="42">
        <v>240</v>
      </c>
      <c r="K38" s="42">
        <v>240</v>
      </c>
      <c r="L38" s="42">
        <v>240</v>
      </c>
      <c r="M38" s="42">
        <v>240</v>
      </c>
      <c r="N38" s="42">
        <v>240</v>
      </c>
      <c r="Q38" t="s">
        <v>122</v>
      </c>
    </row>
    <row r="39" spans="2:17" x14ac:dyDescent="0.75">
      <c r="B39" s="9" t="s">
        <v>126</v>
      </c>
      <c r="E39" s="42">
        <v>0</v>
      </c>
      <c r="F39" s="42">
        <v>1000</v>
      </c>
      <c r="G39" s="42">
        <v>2000</v>
      </c>
      <c r="H39" s="42">
        <v>4000</v>
      </c>
      <c r="I39" s="42">
        <v>5000</v>
      </c>
      <c r="J39" s="42">
        <v>6000</v>
      </c>
      <c r="K39" s="42">
        <v>7000</v>
      </c>
      <c r="L39" s="42">
        <v>8000</v>
      </c>
      <c r="M39" s="42">
        <v>8500</v>
      </c>
      <c r="N39" s="42">
        <v>9000</v>
      </c>
    </row>
    <row r="40" spans="2:17" ht="18.5" x14ac:dyDescent="0.9">
      <c r="B40" s="22" t="s">
        <v>57</v>
      </c>
      <c r="C40" s="22"/>
      <c r="D40" s="23" t="s">
        <v>6</v>
      </c>
      <c r="E40" s="41">
        <f t="shared" ref="E40:N40" si="20">SUM(E41:E47)</f>
        <v>0</v>
      </c>
      <c r="F40" s="41">
        <f t="shared" ref="F40" si="21">SUM(F41:F47)</f>
        <v>3933.3333333333335</v>
      </c>
      <c r="G40" s="41">
        <f t="shared" ref="G40" si="22">SUM(G41:G47)</f>
        <v>6410</v>
      </c>
      <c r="H40" s="41">
        <f t="shared" ref="H40" si="23">SUM(H41:H47)</f>
        <v>9146.6666666666661</v>
      </c>
      <c r="I40" s="41">
        <f t="shared" ref="I40" si="24">SUM(I41:I47)</f>
        <v>10725</v>
      </c>
      <c r="J40" s="41">
        <f t="shared" ref="J40" si="25">SUM(J41:J47)</f>
        <v>11400</v>
      </c>
      <c r="K40" s="41">
        <f t="shared" ref="K40" si="26">SUM(K41:K47)</f>
        <v>12075</v>
      </c>
      <c r="L40" s="41">
        <f t="shared" ref="L40" si="27">SUM(L41:L47)</f>
        <v>12735</v>
      </c>
      <c r="M40" s="41">
        <f t="shared" si="20"/>
        <v>13410</v>
      </c>
      <c r="N40" s="41">
        <f t="shared" si="20"/>
        <v>14197.5</v>
      </c>
      <c r="O40" s="25"/>
      <c r="P40" s="23"/>
      <c r="Q40" s="23" t="s">
        <v>9</v>
      </c>
    </row>
    <row r="41" spans="2:17" x14ac:dyDescent="0.75">
      <c r="B41" s="9" t="s">
        <v>111</v>
      </c>
      <c r="E41" s="42">
        <v>0</v>
      </c>
      <c r="F41" s="42">
        <f>(E30/4)*40%</f>
        <v>800</v>
      </c>
      <c r="G41" s="42">
        <f>(F30/4)*60%</f>
        <v>975</v>
      </c>
      <c r="H41" s="42">
        <f>(G30/4)*80%</f>
        <v>1000</v>
      </c>
      <c r="I41" s="42">
        <f>(H30/4)*90%</f>
        <v>787.5</v>
      </c>
      <c r="J41" s="42">
        <f t="shared" ref="J41:N41" si="28">(I30/4)*90%</f>
        <v>450</v>
      </c>
      <c r="K41" s="42">
        <f t="shared" si="28"/>
        <v>337.5</v>
      </c>
      <c r="L41" s="42">
        <f t="shared" si="28"/>
        <v>225</v>
      </c>
      <c r="M41" s="42">
        <f t="shared" si="28"/>
        <v>225</v>
      </c>
      <c r="N41" s="42">
        <f t="shared" si="28"/>
        <v>225</v>
      </c>
      <c r="Q41" t="s">
        <v>114</v>
      </c>
    </row>
    <row r="42" spans="2:17" x14ac:dyDescent="0.75">
      <c r="B42" s="9" t="s">
        <v>110</v>
      </c>
      <c r="E42" s="42">
        <v>0</v>
      </c>
      <c r="F42" s="42">
        <f t="shared" ref="F42:F43" si="29">(E31/4)*40%</f>
        <v>0</v>
      </c>
      <c r="G42" s="42">
        <f>(F31/4)*60%</f>
        <v>225</v>
      </c>
      <c r="H42" s="42">
        <f>(G31/4)*80%</f>
        <v>700</v>
      </c>
      <c r="I42" s="42">
        <f>(H31/4)*90%</f>
        <v>900</v>
      </c>
      <c r="J42" s="42">
        <f t="shared" ref="J42:N42" si="30">(I31/4)*90%</f>
        <v>1350</v>
      </c>
      <c r="K42" s="42">
        <f t="shared" si="30"/>
        <v>1462.5</v>
      </c>
      <c r="L42" s="42">
        <f t="shared" si="30"/>
        <v>1575</v>
      </c>
      <c r="M42" s="42">
        <f t="shared" si="30"/>
        <v>1575</v>
      </c>
      <c r="N42" s="42">
        <f t="shared" si="30"/>
        <v>1687.5</v>
      </c>
      <c r="Q42" t="s">
        <v>128</v>
      </c>
    </row>
    <row r="43" spans="2:17" x14ac:dyDescent="0.75">
      <c r="B43" s="9" t="s">
        <v>44</v>
      </c>
      <c r="E43" s="42">
        <v>0</v>
      </c>
      <c r="F43" s="42">
        <f t="shared" si="29"/>
        <v>200</v>
      </c>
      <c r="G43" s="42">
        <f>(F32/4)*60%</f>
        <v>300</v>
      </c>
      <c r="H43" s="42">
        <f>(G32/4)*80%</f>
        <v>300</v>
      </c>
      <c r="I43" s="42">
        <f>(H32/4)*90%</f>
        <v>337.5</v>
      </c>
      <c r="J43" s="42">
        <f t="shared" ref="J43:N43" si="31">(I32/4)*90%</f>
        <v>225</v>
      </c>
      <c r="K43" s="42">
        <f t="shared" si="31"/>
        <v>225</v>
      </c>
      <c r="L43" s="42">
        <f t="shared" si="31"/>
        <v>225</v>
      </c>
      <c r="M43" s="42">
        <f t="shared" si="31"/>
        <v>225</v>
      </c>
      <c r="N43" s="42">
        <f t="shared" si="31"/>
        <v>225</v>
      </c>
      <c r="Q43" t="s">
        <v>124</v>
      </c>
    </row>
    <row r="44" spans="2:17" x14ac:dyDescent="0.75">
      <c r="B44" s="9" t="s">
        <v>45</v>
      </c>
      <c r="E44" s="42">
        <v>0</v>
      </c>
      <c r="F44" s="42">
        <f>(E33/5)*40%</f>
        <v>1200</v>
      </c>
      <c r="G44" s="42">
        <f>(F33/5)*60%</f>
        <v>1980</v>
      </c>
      <c r="H44" s="42">
        <f>(G33/5)*80%</f>
        <v>2880</v>
      </c>
      <c r="I44" s="42">
        <f>(H33/5)*90%</f>
        <v>3510</v>
      </c>
      <c r="J44" s="42">
        <f t="shared" ref="J44:N44" si="32">(I33/5)*90%</f>
        <v>3780</v>
      </c>
      <c r="K44" s="42">
        <f t="shared" si="32"/>
        <v>4050</v>
      </c>
      <c r="L44" s="42">
        <f t="shared" si="32"/>
        <v>4320</v>
      </c>
      <c r="M44" s="42">
        <f t="shared" si="32"/>
        <v>4590</v>
      </c>
      <c r="N44" s="42">
        <f t="shared" si="32"/>
        <v>4860</v>
      </c>
      <c r="Q44" t="s">
        <v>129</v>
      </c>
    </row>
    <row r="45" spans="2:17" x14ac:dyDescent="0.75">
      <c r="B45" s="9" t="s">
        <v>46</v>
      </c>
      <c r="E45" s="42">
        <v>0</v>
      </c>
      <c r="F45" s="42">
        <f>(E34/3)*40%</f>
        <v>1333.3333333333335</v>
      </c>
      <c r="G45" s="42">
        <f>(F34/3)*60%</f>
        <v>2200</v>
      </c>
      <c r="H45" s="42">
        <f>(G34/3)*80%</f>
        <v>3200</v>
      </c>
      <c r="I45" s="42">
        <f>(H34/3)*90%</f>
        <v>3900</v>
      </c>
      <c r="J45" s="42">
        <f t="shared" ref="J45:N45" si="33">(I34/3)*90%</f>
        <v>4200</v>
      </c>
      <c r="K45" s="42">
        <f t="shared" si="33"/>
        <v>4500</v>
      </c>
      <c r="L45" s="42">
        <f t="shared" si="33"/>
        <v>4800</v>
      </c>
      <c r="M45" s="42">
        <f t="shared" si="33"/>
        <v>5100</v>
      </c>
      <c r="N45" s="42">
        <f t="shared" si="33"/>
        <v>5400</v>
      </c>
      <c r="Q45" t="s">
        <v>130</v>
      </c>
    </row>
    <row r="46" spans="2:17" x14ac:dyDescent="0.75">
      <c r="B46" s="9" t="s">
        <v>47</v>
      </c>
      <c r="E46" s="42">
        <v>0</v>
      </c>
      <c r="F46" s="42">
        <f>(E35/3)*40%</f>
        <v>400</v>
      </c>
      <c r="G46" s="42">
        <f>(F35/3)*60%</f>
        <v>730</v>
      </c>
      <c r="H46" s="42">
        <f>(G35/3)*80%</f>
        <v>1066.6666666666667</v>
      </c>
      <c r="I46" s="42">
        <f>(H35/3)*90%</f>
        <v>1290</v>
      </c>
      <c r="J46" s="42">
        <f t="shared" ref="J46:N46" si="34">(I35/3)*90%</f>
        <v>1395</v>
      </c>
      <c r="K46" s="42">
        <f t="shared" si="34"/>
        <v>1500</v>
      </c>
      <c r="L46" s="42">
        <f t="shared" si="34"/>
        <v>1590</v>
      </c>
      <c r="M46" s="42">
        <f t="shared" si="34"/>
        <v>1695</v>
      </c>
      <c r="N46" s="42">
        <f t="shared" si="34"/>
        <v>1800</v>
      </c>
    </row>
    <row r="47" spans="2:17" x14ac:dyDescent="0.75">
      <c r="B47" s="9"/>
      <c r="E47" s="42"/>
      <c r="F47" s="42"/>
      <c r="G47" s="42"/>
      <c r="H47" s="42"/>
      <c r="I47" s="42"/>
      <c r="J47" s="42"/>
      <c r="K47" s="42"/>
      <c r="L47" s="42"/>
      <c r="M47" s="42"/>
      <c r="N47" s="42"/>
    </row>
    <row r="48" spans="2:17" ht="18.5" x14ac:dyDescent="0.9">
      <c r="B48" s="22" t="s">
        <v>5</v>
      </c>
      <c r="C48" s="22"/>
      <c r="D48" s="22"/>
      <c r="E48" s="41">
        <f t="shared" ref="E48:N48" si="35">SUM(E49:E56)</f>
        <v>0</v>
      </c>
      <c r="F48" s="41">
        <f t="shared" ref="F48" si="36">SUM(F49:F56)</f>
        <v>0</v>
      </c>
      <c r="G48" s="41">
        <f t="shared" ref="G48" si="37">SUM(G49:G56)</f>
        <v>0</v>
      </c>
      <c r="H48" s="41">
        <f t="shared" ref="H48" si="38">SUM(H49:H56)</f>
        <v>0</v>
      </c>
      <c r="I48" s="41">
        <f t="shared" ref="I48" si="39">SUM(I49:I56)</f>
        <v>0</v>
      </c>
      <c r="J48" s="41">
        <f t="shared" ref="J48" si="40">SUM(J49:J56)</f>
        <v>0</v>
      </c>
      <c r="K48" s="41">
        <f t="shared" ref="K48" si="41">SUM(K49:K56)</f>
        <v>0</v>
      </c>
      <c r="L48" s="41">
        <f t="shared" ref="L48" si="42">SUM(L49:L56)</f>
        <v>0</v>
      </c>
      <c r="M48" s="41">
        <f t="shared" si="35"/>
        <v>0</v>
      </c>
      <c r="N48" s="41">
        <f t="shared" si="35"/>
        <v>0</v>
      </c>
      <c r="O48" s="25"/>
      <c r="P48" s="23"/>
      <c r="Q48" s="23" t="s">
        <v>9</v>
      </c>
    </row>
    <row r="49" spans="2:14" x14ac:dyDescent="0.75">
      <c r="B49" s="9"/>
      <c r="E49" s="42"/>
      <c r="F49" s="42"/>
      <c r="G49" s="42"/>
      <c r="H49" s="42"/>
      <c r="I49" s="42"/>
      <c r="J49" s="42"/>
      <c r="K49" s="42"/>
      <c r="L49" s="42"/>
      <c r="M49" s="42"/>
      <c r="N49" s="42"/>
    </row>
    <row r="50" spans="2:14" x14ac:dyDescent="0.75">
      <c r="B50" s="9"/>
      <c r="E50" s="42"/>
      <c r="F50" s="42"/>
      <c r="G50" s="42"/>
      <c r="H50" s="42"/>
      <c r="I50" s="42"/>
      <c r="J50" s="42"/>
      <c r="K50" s="42"/>
      <c r="L50" s="42"/>
      <c r="M50" s="42"/>
      <c r="N50" s="42"/>
    </row>
    <row r="51" spans="2:14" x14ac:dyDescent="0.75">
      <c r="B51" s="9"/>
      <c r="E51" s="42"/>
      <c r="F51" s="42"/>
      <c r="G51" s="42"/>
      <c r="H51" s="42"/>
      <c r="I51" s="42"/>
      <c r="J51" s="42"/>
      <c r="K51" s="42"/>
      <c r="L51" s="42"/>
      <c r="M51" s="42"/>
      <c r="N51" s="42"/>
    </row>
    <row r="52" spans="2:14" x14ac:dyDescent="0.75">
      <c r="E52" s="42"/>
      <c r="F52" s="42"/>
      <c r="G52" s="42"/>
      <c r="H52" s="42"/>
      <c r="I52" s="42"/>
      <c r="J52" s="42"/>
      <c r="K52" s="42"/>
      <c r="L52" s="42"/>
      <c r="M52" s="42"/>
      <c r="N52" s="42"/>
    </row>
    <row r="53" spans="2:14" x14ac:dyDescent="0.75">
      <c r="E53" s="42"/>
      <c r="F53" s="42"/>
      <c r="G53" s="42"/>
      <c r="H53" s="42"/>
      <c r="I53" s="42"/>
      <c r="J53" s="42"/>
      <c r="K53" s="42"/>
      <c r="L53" s="42"/>
      <c r="M53" s="42"/>
      <c r="N53" s="42"/>
    </row>
  </sheetData>
  <mergeCells count="2">
    <mergeCell ref="B3:Q3"/>
    <mergeCell ref="E7:N7"/>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2E1C52C2-77F3-4716-9FDD-D0D1150BBC58}">
          <x14:formula1>
            <xm:f>'Emissions table'!$C$17:$C$25</xm:f>
          </x14:formula1>
          <xm:sqref>B23:B28 B41:B47</xm:sqref>
        </x14:dataValidation>
        <x14:dataValidation type="list" allowBlank="1" showInputMessage="1" showErrorMessage="1" xr:uid="{D05E0EED-E517-4CDF-B067-9EEE4065644B}">
          <x14:formula1>
            <xm:f>'Emissions table'!$C$8:$C$16</xm:f>
          </x14:formula1>
          <xm:sqref>B13:B21</xm:sqref>
        </x14:dataValidation>
        <x14:dataValidation type="list" allowBlank="1" showInputMessage="1" showErrorMessage="1" xr:uid="{22760725-7D82-4918-80EB-DF27C70B1544}">
          <x14:formula1>
            <xm:f>'Emissions table'!$C$17:$C$26</xm:f>
          </x14:formula1>
          <xm:sqref>B30:B39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EBE15-45DD-445E-8BE6-9D7652E42DB4}">
  <sheetPr>
    <pageSetUpPr fitToPage="1"/>
  </sheetPr>
  <dimension ref="B1:L52"/>
  <sheetViews>
    <sheetView topLeftCell="A4" zoomScale="51" zoomScaleNormal="51" workbookViewId="0">
      <selection activeCell="O12" sqref="O12"/>
    </sheetView>
  </sheetViews>
  <sheetFormatPr defaultRowHeight="14.25" x14ac:dyDescent="0.65"/>
  <cols>
    <col min="1" max="1" width="3.7265625" style="60" customWidth="1"/>
    <col min="2" max="2" width="40.26953125" style="60" bestFit="1" customWidth="1"/>
    <col min="3" max="3" width="1.40625" style="60" customWidth="1"/>
    <col min="4" max="4" width="14.54296875" style="60" hidden="1" customWidth="1"/>
    <col min="5" max="5" width="11.40625" style="60" customWidth="1"/>
    <col min="6" max="6" width="14.26953125" style="60" bestFit="1" customWidth="1"/>
    <col min="7" max="8" width="15.7265625" style="60" bestFit="1" customWidth="1"/>
    <col min="9" max="9" width="8.54296875" style="60" customWidth="1"/>
    <col min="10" max="10" width="1.40625" style="60" customWidth="1"/>
    <col min="11" max="11" width="14.54296875" style="60" bestFit="1" customWidth="1"/>
    <col min="12" max="12" width="43.1328125" style="60" customWidth="1"/>
    <col min="13" max="16384" width="8.7265625" style="60"/>
  </cols>
  <sheetData>
    <row r="1" spans="2:12" ht="5.25" customHeight="1" x14ac:dyDescent="0.65"/>
    <row r="2" spans="2:12" ht="19.5" customHeight="1" x14ac:dyDescent="0.65"/>
    <row r="3" spans="2:12" ht="36" customHeight="1" x14ac:dyDescent="0.65">
      <c r="B3" s="87" t="s">
        <v>76</v>
      </c>
      <c r="C3" s="88"/>
      <c r="D3" s="88"/>
      <c r="E3" s="89"/>
      <c r="F3" s="89"/>
      <c r="G3" s="89"/>
      <c r="H3" s="89"/>
      <c r="I3" s="89"/>
      <c r="J3" s="89"/>
      <c r="K3" s="89"/>
      <c r="L3" s="89"/>
    </row>
    <row r="4" spans="2:12" ht="9.75" customHeight="1" x14ac:dyDescent="0.65"/>
    <row r="5" spans="2:12" ht="15" customHeight="1" x14ac:dyDescent="0.65"/>
    <row r="6" spans="2:12" ht="9.75" customHeight="1" x14ac:dyDescent="0.65"/>
    <row r="7" spans="2:12" ht="18" x14ac:dyDescent="0.8">
      <c r="B7" s="61" t="s">
        <v>17</v>
      </c>
      <c r="C7" s="62"/>
      <c r="E7" s="92" t="s">
        <v>31</v>
      </c>
      <c r="F7" s="93"/>
      <c r="G7" s="93"/>
      <c r="H7" s="69" t="s">
        <v>52</v>
      </c>
      <c r="I7" s="69"/>
      <c r="J7" s="69"/>
      <c r="K7" s="69" t="s">
        <v>8</v>
      </c>
      <c r="L7" s="69" t="s">
        <v>9</v>
      </c>
    </row>
    <row r="8" spans="2:12" ht="18" x14ac:dyDescent="0.8">
      <c r="B8" s="61"/>
      <c r="C8" s="62"/>
      <c r="E8" s="69">
        <v>1</v>
      </c>
      <c r="F8" s="69">
        <v>2</v>
      </c>
      <c r="G8" s="69">
        <v>3</v>
      </c>
      <c r="H8" s="69"/>
      <c r="I8" s="69"/>
      <c r="J8" s="69"/>
      <c r="K8" s="69"/>
      <c r="L8" s="69"/>
    </row>
    <row r="9" spans="2:12" ht="9.75" customHeight="1" x14ac:dyDescent="0.7">
      <c r="E9" s="63"/>
      <c r="F9" s="63"/>
      <c r="G9" s="63"/>
      <c r="H9" s="63"/>
      <c r="I9" s="63"/>
    </row>
    <row r="10" spans="2:12" ht="18" x14ac:dyDescent="0.8">
      <c r="B10" s="64" t="s">
        <v>55</v>
      </c>
      <c r="C10" s="64"/>
      <c r="D10" s="65" t="s">
        <v>7</v>
      </c>
      <c r="E10" s="66">
        <f>SUM(E11:E19)</f>
        <v>0</v>
      </c>
      <c r="F10" s="66">
        <f t="shared" ref="F10:H10" si="0">SUM(F11:F19)</f>
        <v>1056000</v>
      </c>
      <c r="G10" s="66">
        <f t="shared" si="0"/>
        <v>2061000</v>
      </c>
      <c r="H10" s="66">
        <f t="shared" si="0"/>
        <v>3117000</v>
      </c>
      <c r="I10" s="71"/>
      <c r="J10" s="65"/>
      <c r="K10" s="70"/>
      <c r="L10" s="70"/>
    </row>
    <row r="11" spans="2:12" ht="14.5" x14ac:dyDescent="0.7">
      <c r="B11" s="67" t="s">
        <v>27</v>
      </c>
      <c r="E11" s="68">
        <f>IFERROR('IT asset registry'!E13*INDEX(Emission_Table[Scope 1],MATCH('Emissions baseline'!B11,Emission_Table[Type],0)),0)</f>
        <v>0</v>
      </c>
      <c r="F11" s="68">
        <f>IFERROR('IT asset registry'!E13*INDEX(Emission_Table[Scope 2],MATCH('Emissions baseline'!B11,Emission_Table[Type],0)),0)</f>
        <v>0</v>
      </c>
      <c r="G11" s="68">
        <f>IFERROR('IT asset registry'!E13*INDEX(Emission_Table[Scope 3],MATCH('Emissions baseline'!B11,Emission_Table[Type],0)),0)</f>
        <v>0</v>
      </c>
      <c r="H11" s="78">
        <f t="shared" ref="H11:H19" si="1">SUM(E11:G11)</f>
        <v>0</v>
      </c>
      <c r="I11" s="79"/>
    </row>
    <row r="12" spans="2:12" ht="14.5" x14ac:dyDescent="0.7">
      <c r="B12" s="67" t="s">
        <v>70</v>
      </c>
      <c r="E12" s="68">
        <f>IFERROR('IT asset registry'!E14*INDEX(Emission_Table[Scope 1],MATCH('Emissions baseline'!B12,Emission_Table[Type],0)),0)</f>
        <v>0</v>
      </c>
      <c r="F12" s="68">
        <f>IFERROR('IT asset registry'!E14*INDEX(Emission_Table[Scope 2],MATCH('Emissions baseline'!B12,Emission_Table[Type],0)),0)</f>
        <v>0</v>
      </c>
      <c r="G12" s="68">
        <f>IFERROR('IT asset registry'!E14*INDEX(Emission_Table[Scope 3],MATCH('Emissions baseline'!B12,Emission_Table[Type],0)),0)</f>
        <v>0</v>
      </c>
      <c r="H12" s="78">
        <f t="shared" si="1"/>
        <v>0</v>
      </c>
      <c r="I12" s="79"/>
    </row>
    <row r="13" spans="2:12" ht="14.5" x14ac:dyDescent="0.7">
      <c r="B13" s="67" t="s">
        <v>28</v>
      </c>
      <c r="E13" s="68">
        <f>IFERROR('IT asset registry'!E15*INDEX(Emission_Table[Scope 1],MATCH('Emissions baseline'!B13,Emission_Table[Type],0)),0)</f>
        <v>0</v>
      </c>
      <c r="F13" s="68">
        <f>IFERROR('IT asset registry'!E15*INDEX(Emission_Table[Scope 2],MATCH('Emissions baseline'!B13,Emission_Table[Type],0)),0)</f>
        <v>1056000</v>
      </c>
      <c r="G13" s="68">
        <f>IFERROR('IT asset registry'!E15*INDEX(Emission_Table[Scope 3],MATCH('Emissions baseline'!B13,Emission_Table[Type],0)),0)</f>
        <v>329000</v>
      </c>
      <c r="H13" s="78">
        <f t="shared" si="1"/>
        <v>1385000</v>
      </c>
      <c r="I13" s="79"/>
      <c r="K13" s="60" t="s">
        <v>53</v>
      </c>
    </row>
    <row r="14" spans="2:12" ht="14.5" x14ac:dyDescent="0.7">
      <c r="B14" s="67" t="s">
        <v>40</v>
      </c>
      <c r="E14" s="72"/>
      <c r="F14" s="72"/>
      <c r="G14" s="68">
        <f>IFERROR('IT asset registry'!E16*INDEX(Emission_Table[Scope 3],MATCH('Emissions baseline'!B14,Emission_Table[Type],0)),0)</f>
        <v>0</v>
      </c>
      <c r="H14" s="78">
        <f t="shared" si="1"/>
        <v>0</v>
      </c>
      <c r="I14" s="79"/>
    </row>
    <row r="15" spans="2:12" ht="14.5" x14ac:dyDescent="0.7">
      <c r="B15" s="67" t="s">
        <v>70</v>
      </c>
      <c r="E15" s="72"/>
      <c r="F15" s="72"/>
      <c r="G15" s="68">
        <f>IFERROR('IT asset registry'!E17*INDEX(Emission_Table[Scope 3],MATCH('Emissions baseline'!B15,Emission_Table[Type],0)),0)</f>
        <v>0</v>
      </c>
      <c r="H15" s="78">
        <f t="shared" si="1"/>
        <v>0</v>
      </c>
      <c r="I15" s="79"/>
    </row>
    <row r="16" spans="2:12" ht="14.5" x14ac:dyDescent="0.7">
      <c r="B16" s="67" t="s">
        <v>41</v>
      </c>
      <c r="E16" s="72"/>
      <c r="F16" s="72"/>
      <c r="G16" s="68">
        <f>IFERROR('IT asset registry'!E18*INDEX(Emission_Table[Scope 3],MATCH('Emissions baseline'!B16,Emission_Table[Type],0)),0)</f>
        <v>1039000</v>
      </c>
      <c r="H16" s="78">
        <f t="shared" si="1"/>
        <v>1039000</v>
      </c>
      <c r="I16" s="79"/>
      <c r="K16" s="60" t="s">
        <v>53</v>
      </c>
    </row>
    <row r="17" spans="2:12" ht="14.5" x14ac:dyDescent="0.7">
      <c r="B17" s="67" t="s">
        <v>42</v>
      </c>
      <c r="E17" s="72"/>
      <c r="F17" s="72"/>
      <c r="G17" s="68">
        <f>IFERROR('IT asset registry'!E19*INDEX(Emission_Table[Scope 3],MATCH('Emissions baseline'!B17,Emission_Table[Type],0)),0)</f>
        <v>0</v>
      </c>
      <c r="H17" s="78">
        <f t="shared" si="1"/>
        <v>0</v>
      </c>
      <c r="I17" s="79"/>
    </row>
    <row r="18" spans="2:12" ht="14.5" x14ac:dyDescent="0.7">
      <c r="B18" s="67" t="s">
        <v>72</v>
      </c>
      <c r="E18" s="72"/>
      <c r="F18" s="72"/>
      <c r="G18" s="68">
        <f>IFERROR('IT asset registry'!E20*INDEX(Emission_Table[Scope 3],MATCH('Emissions baseline'!B18,Emission_Table[Type],0)),0)</f>
        <v>0</v>
      </c>
      <c r="H18" s="78">
        <f t="shared" si="1"/>
        <v>0</v>
      </c>
      <c r="I18" s="79"/>
    </row>
    <row r="19" spans="2:12" ht="14.5" x14ac:dyDescent="0.7">
      <c r="B19" s="67" t="s">
        <v>43</v>
      </c>
      <c r="E19" s="72"/>
      <c r="F19" s="72"/>
      <c r="G19" s="68">
        <f>IFERROR('IT asset registry'!E21*INDEX(Emission_Table[Scope 3],MATCH('Emissions baseline'!B19,Emission_Table[Type],0)),0)</f>
        <v>693000</v>
      </c>
      <c r="H19" s="78">
        <f t="shared" si="1"/>
        <v>693000</v>
      </c>
      <c r="I19" s="79"/>
      <c r="K19" s="60" t="s">
        <v>53</v>
      </c>
    </row>
    <row r="20" spans="2:12" ht="18" x14ac:dyDescent="0.8">
      <c r="B20" s="64" t="s">
        <v>56</v>
      </c>
      <c r="C20" s="64"/>
      <c r="D20" s="65" t="s">
        <v>7</v>
      </c>
      <c r="E20" s="66">
        <f>SUM(E21:E26)</f>
        <v>0</v>
      </c>
      <c r="F20" s="66">
        <f t="shared" ref="F20:G20" si="2">SUM(F21:F26)</f>
        <v>0</v>
      </c>
      <c r="G20" s="66">
        <f t="shared" si="2"/>
        <v>2539500</v>
      </c>
      <c r="H20" s="66">
        <f>SUM(H21:H26)</f>
        <v>2539500</v>
      </c>
      <c r="I20" s="64"/>
      <c r="J20" s="70"/>
      <c r="K20" s="65" t="s">
        <v>8</v>
      </c>
      <c r="L20" s="65" t="s">
        <v>9</v>
      </c>
    </row>
    <row r="21" spans="2:12" ht="14.5" x14ac:dyDescent="0.7">
      <c r="B21" s="67" t="s">
        <v>111</v>
      </c>
      <c r="E21" s="72"/>
      <c r="F21" s="72"/>
      <c r="G21" s="68">
        <f>IFERROR('IT asset registry'!E23*INDEX(Emission_Table[Scope 3],MATCH('Emissions baseline'!B21,Emission_Table[Type],0)),0)</f>
        <v>500000</v>
      </c>
      <c r="H21" s="78">
        <f>SUM(E21:G21)</f>
        <v>500000</v>
      </c>
      <c r="K21" s="60" t="s">
        <v>53</v>
      </c>
    </row>
    <row r="22" spans="2:12" ht="14.5" x14ac:dyDescent="0.7">
      <c r="B22" s="67" t="s">
        <v>110</v>
      </c>
      <c r="E22" s="72"/>
      <c r="F22" s="72"/>
      <c r="G22" s="68">
        <f>IFERROR('IT asset registry'!E24*INDEX(Emission_Table[Scope 3],MATCH('Emissions baseline'!B22,Emission_Table[Type],0)),0)</f>
        <v>0</v>
      </c>
      <c r="H22" s="78">
        <f t="shared" ref="H22:H23" si="3">SUM(E22:G22)</f>
        <v>0</v>
      </c>
      <c r="K22" s="60" t="s">
        <v>53</v>
      </c>
    </row>
    <row r="23" spans="2:12" ht="14.5" x14ac:dyDescent="0.7">
      <c r="B23" s="67" t="s">
        <v>44</v>
      </c>
      <c r="E23" s="72"/>
      <c r="F23" s="72"/>
      <c r="G23" s="68">
        <f>IFERROR('IT asset registry'!E25*INDEX(Emission_Table[Scope 3],MATCH('Emissions baseline'!B23,Emission_Table[Type],0)),0)</f>
        <v>164500</v>
      </c>
      <c r="H23" s="78">
        <f t="shared" si="3"/>
        <v>164500</v>
      </c>
      <c r="K23" s="60" t="s">
        <v>53</v>
      </c>
    </row>
    <row r="24" spans="2:12" ht="14.5" x14ac:dyDescent="0.7">
      <c r="B24" s="67" t="s">
        <v>45</v>
      </c>
      <c r="E24" s="72"/>
      <c r="F24" s="72"/>
      <c r="G24" s="68">
        <f>IFERROR('IT asset registry'!E26*INDEX(Emission_Table[Scope 3],MATCH('Emissions baseline'!B24,Emission_Table[Type],0)),0)</f>
        <v>1425000</v>
      </c>
      <c r="H24" s="78">
        <f>SUM(E24:G24)</f>
        <v>1425000</v>
      </c>
      <c r="K24" s="60" t="s">
        <v>53</v>
      </c>
    </row>
    <row r="25" spans="2:12" ht="14.5" x14ac:dyDescent="0.7">
      <c r="B25" s="67" t="s">
        <v>46</v>
      </c>
      <c r="E25" s="72"/>
      <c r="F25" s="72"/>
      <c r="G25" s="68">
        <f>IFERROR('IT asset registry'!E27*INDEX(Emission_Table[Scope 3],MATCH('Emissions baseline'!B25,Emission_Table[Type],0)),0)</f>
        <v>300000</v>
      </c>
      <c r="H25" s="78">
        <f>SUM(E25:G25)</f>
        <v>300000</v>
      </c>
      <c r="K25" s="60" t="s">
        <v>53</v>
      </c>
    </row>
    <row r="26" spans="2:12" ht="14.5" x14ac:dyDescent="0.7">
      <c r="B26" s="67" t="s">
        <v>47</v>
      </c>
      <c r="E26" s="72"/>
      <c r="F26" s="72"/>
      <c r="G26" s="68">
        <f>IFERROR('IT asset registry'!E28*INDEX(Emission_Table[Scope 3],MATCH('Emissions baseline'!B26,Emission_Table[Type],0)),0)</f>
        <v>150000</v>
      </c>
      <c r="H26" s="78">
        <f>SUM(E26:G26)</f>
        <v>150000</v>
      </c>
      <c r="K26" s="60" t="s">
        <v>53</v>
      </c>
    </row>
    <row r="27" spans="2:12" ht="18" x14ac:dyDescent="0.8">
      <c r="B27" s="64" t="s">
        <v>59</v>
      </c>
      <c r="C27" s="64"/>
      <c r="D27" s="65" t="s">
        <v>7</v>
      </c>
      <c r="E27" s="66">
        <f>SUM(E28:E36)</f>
        <v>0</v>
      </c>
      <c r="F27" s="66">
        <f t="shared" ref="F27:G27" si="4">SUM(F28:F36)</f>
        <v>1994000</v>
      </c>
      <c r="G27" s="66">
        <f t="shared" si="4"/>
        <v>0</v>
      </c>
      <c r="H27" s="66">
        <f>SUM(H28:H36)</f>
        <v>1994000</v>
      </c>
      <c r="I27" s="64"/>
      <c r="J27" s="70"/>
      <c r="K27" s="65" t="s">
        <v>8</v>
      </c>
      <c r="L27" s="65" t="s">
        <v>9</v>
      </c>
    </row>
    <row r="28" spans="2:12" ht="14.5" x14ac:dyDescent="0.7">
      <c r="B28" s="67" t="s">
        <v>111</v>
      </c>
      <c r="E28" s="72"/>
      <c r="F28" s="68">
        <f>IFERROR('IT asset registry'!E30*INDEX(Emission_Table[Scope 2],MATCH('Emissions baseline'!B28,Emission_Table[Type],0)),0)</f>
        <v>800000</v>
      </c>
      <c r="G28" s="72"/>
      <c r="H28" s="78">
        <f t="shared" ref="H28:H37" si="5">SUM(E28:G28)</f>
        <v>800000</v>
      </c>
      <c r="K28" s="60" t="s">
        <v>53</v>
      </c>
    </row>
    <row r="29" spans="2:12" ht="14.5" x14ac:dyDescent="0.7">
      <c r="B29" s="67" t="s">
        <v>110</v>
      </c>
      <c r="E29" s="72"/>
      <c r="F29" s="68">
        <f>IFERROR('IT asset registry'!E31*INDEX(Emission_Table[Scope 2],MATCH('Emissions baseline'!B29,Emission_Table[Type],0)),0)</f>
        <v>0</v>
      </c>
      <c r="G29" s="72"/>
      <c r="H29" s="78">
        <f t="shared" si="5"/>
        <v>0</v>
      </c>
      <c r="K29" s="60" t="s">
        <v>53</v>
      </c>
    </row>
    <row r="30" spans="2:12" ht="14.5" x14ac:dyDescent="0.7">
      <c r="B30" s="67" t="s">
        <v>44</v>
      </c>
      <c r="E30" s="72"/>
      <c r="F30" s="68">
        <f>IFERROR('IT asset registry'!E32*INDEX(Emission_Table[Scope 2],MATCH('Emissions baseline'!B30,Emission_Table[Type],0)),0)</f>
        <v>360000</v>
      </c>
      <c r="G30" s="72"/>
      <c r="H30" s="78">
        <f t="shared" si="5"/>
        <v>360000</v>
      </c>
      <c r="K30" s="60" t="s">
        <v>53</v>
      </c>
    </row>
    <row r="31" spans="2:12" ht="14.5" x14ac:dyDescent="0.7">
      <c r="B31" s="67" t="s">
        <v>45</v>
      </c>
      <c r="E31" s="72"/>
      <c r="F31" s="68">
        <f>IFERROR('IT asset registry'!E33*INDEX(Emission_Table[Scope 2],MATCH('Emissions baseline'!B31,Emission_Table[Type],0)),0)</f>
        <v>487500</v>
      </c>
      <c r="G31" s="72"/>
      <c r="H31" s="78">
        <f t="shared" si="5"/>
        <v>487500</v>
      </c>
      <c r="K31" s="60" t="s">
        <v>53</v>
      </c>
    </row>
    <row r="32" spans="2:12" ht="14.5" x14ac:dyDescent="0.7">
      <c r="B32" s="67" t="s">
        <v>46</v>
      </c>
      <c r="E32" s="72"/>
      <c r="F32" s="68">
        <f>IFERROR('IT asset registry'!E34*INDEX(Emission_Table[Scope 2],MATCH('Emissions baseline'!B32,Emission_Table[Type],0)),0)</f>
        <v>33000</v>
      </c>
      <c r="G32" s="72"/>
      <c r="H32" s="78">
        <f t="shared" si="5"/>
        <v>33000</v>
      </c>
      <c r="K32" s="60" t="s">
        <v>53</v>
      </c>
    </row>
    <row r="33" spans="2:12" ht="14.5" x14ac:dyDescent="0.7">
      <c r="B33" s="67" t="s">
        <v>47</v>
      </c>
      <c r="E33" s="72"/>
      <c r="F33" s="68">
        <f>IFERROR('IT asset registry'!E35*INDEX(Emission_Table[Scope 2],MATCH('Emissions baseline'!B33,Emission_Table[Type],0)),0)</f>
        <v>9900</v>
      </c>
      <c r="G33" s="72"/>
      <c r="H33" s="78">
        <f t="shared" si="5"/>
        <v>9900</v>
      </c>
      <c r="K33" s="60" t="s">
        <v>53</v>
      </c>
    </row>
    <row r="34" spans="2:12" ht="14.5" x14ac:dyDescent="0.7">
      <c r="B34" s="67" t="s">
        <v>100</v>
      </c>
      <c r="E34" s="72"/>
      <c r="F34" s="68">
        <f>IFERROR('IT asset registry'!E36*INDEX(Emission_Table[Scope 2],MATCH('Emissions baseline'!B34,Emission_Table[Type],0)),0)</f>
        <v>130560</v>
      </c>
      <c r="G34" s="72"/>
      <c r="H34" s="78">
        <f t="shared" si="5"/>
        <v>130560</v>
      </c>
      <c r="K34" s="60" t="s">
        <v>53</v>
      </c>
    </row>
    <row r="35" spans="2:12" ht="14.5" x14ac:dyDescent="0.7">
      <c r="B35" s="67" t="s">
        <v>101</v>
      </c>
      <c r="E35" s="72"/>
      <c r="F35" s="68">
        <f>IFERROR('IT asset registry'!E37*INDEX(Emission_Table[Scope 2],MATCH('Emissions baseline'!B35,Emission_Table[Type],0)),0)</f>
        <v>123120</v>
      </c>
      <c r="G35" s="72"/>
      <c r="H35" s="78">
        <f t="shared" si="5"/>
        <v>123120</v>
      </c>
      <c r="K35" s="60" t="s">
        <v>53</v>
      </c>
    </row>
    <row r="36" spans="2:12" ht="14.5" x14ac:dyDescent="0.7">
      <c r="B36" s="67" t="s">
        <v>102</v>
      </c>
      <c r="E36" s="72"/>
      <c r="F36" s="68">
        <f>IFERROR('IT asset registry'!E38*INDEX(Emission_Table[Scope 2],MATCH('Emissions baseline'!B36,Emission_Table[Type],0)),0)</f>
        <v>49920</v>
      </c>
      <c r="G36" s="72"/>
      <c r="H36" s="78">
        <f t="shared" si="5"/>
        <v>49920</v>
      </c>
      <c r="K36" s="60" t="s">
        <v>53</v>
      </c>
    </row>
    <row r="37" spans="2:12" ht="14.5" x14ac:dyDescent="0.7">
      <c r="B37" s="67" t="s">
        <v>126</v>
      </c>
      <c r="E37" s="72"/>
      <c r="F37" s="68">
        <f>IFERROR('IT asset registry'!E39*INDEX(Emission_Table[Scope 2],MATCH('Emissions baseline'!B37,Emission_Table[Type],0)),0)</f>
        <v>0</v>
      </c>
      <c r="G37" s="72"/>
      <c r="H37" s="78">
        <f t="shared" si="5"/>
        <v>0</v>
      </c>
      <c r="K37" s="60" t="s">
        <v>125</v>
      </c>
    </row>
    <row r="38" spans="2:12" ht="18" x14ac:dyDescent="0.8">
      <c r="B38" s="64" t="s">
        <v>57</v>
      </c>
      <c r="C38" s="64"/>
      <c r="D38" s="65" t="s">
        <v>6</v>
      </c>
      <c r="E38" s="66">
        <f>SUM(E39:E45)</f>
        <v>0</v>
      </c>
      <c r="F38" s="66">
        <f t="shared" ref="F38:H38" si="6">SUM(F39:F45)</f>
        <v>0</v>
      </c>
      <c r="G38" s="66">
        <f t="shared" si="6"/>
        <v>0</v>
      </c>
      <c r="H38" s="66">
        <f t="shared" si="6"/>
        <v>0</v>
      </c>
      <c r="I38" s="64"/>
      <c r="J38" s="70"/>
      <c r="K38" s="65" t="s">
        <v>8</v>
      </c>
      <c r="L38" s="65" t="s">
        <v>9</v>
      </c>
    </row>
    <row r="39" spans="2:12" ht="14.5" x14ac:dyDescent="0.7">
      <c r="B39" s="67" t="s">
        <v>111</v>
      </c>
      <c r="E39" s="72"/>
      <c r="F39" s="72"/>
      <c r="G39" s="68">
        <f>IFERROR(-'IT asset registry'!E41*INDEX(Emission_Table[Scope 3],MATCH('Emissions baseline'!B39,Emission_Table[Type],0))*ITAD_Recovery_Percentage,0)</f>
        <v>0</v>
      </c>
      <c r="H39" s="78">
        <f t="shared" ref="H39:H45" si="7">SUM(E39:G39)</f>
        <v>0</v>
      </c>
      <c r="K39" s="60" t="s">
        <v>53</v>
      </c>
    </row>
    <row r="40" spans="2:12" ht="14.5" x14ac:dyDescent="0.7">
      <c r="B40" s="67" t="s">
        <v>110</v>
      </c>
      <c r="E40" s="72"/>
      <c r="F40" s="72"/>
      <c r="G40" s="68">
        <f>IFERROR(-'IT asset registry'!E42*INDEX(Emission_Table[Scope 3],MATCH('Emissions baseline'!B40,Emission_Table[Type],0))*ITAD_Recovery_Percentage,0)</f>
        <v>0</v>
      </c>
      <c r="H40" s="78">
        <f t="shared" si="7"/>
        <v>0</v>
      </c>
      <c r="K40" s="60" t="s">
        <v>53</v>
      </c>
    </row>
    <row r="41" spans="2:12" ht="14.5" x14ac:dyDescent="0.7">
      <c r="B41" s="67" t="s">
        <v>44</v>
      </c>
      <c r="E41" s="72"/>
      <c r="F41" s="72"/>
      <c r="G41" s="68">
        <f>IFERROR(-'IT asset registry'!E43*INDEX(Emission_Table[Scope 3],MATCH('Emissions baseline'!B41,Emission_Table[Type],0))*ITAD_Recovery_Percentage,0)</f>
        <v>0</v>
      </c>
      <c r="H41" s="78">
        <f t="shared" si="7"/>
        <v>0</v>
      </c>
      <c r="K41" s="60" t="s">
        <v>53</v>
      </c>
    </row>
    <row r="42" spans="2:12" ht="14.5" x14ac:dyDescent="0.7">
      <c r="B42" s="67" t="s">
        <v>45</v>
      </c>
      <c r="E42" s="72"/>
      <c r="F42" s="72"/>
      <c r="G42" s="68">
        <f>IFERROR(-'IT asset registry'!E44*INDEX(Emission_Table[Scope 3],MATCH('Emissions baseline'!B42,Emission_Table[Type],0))*ITAD_Recovery_Percentage,0)</f>
        <v>0</v>
      </c>
      <c r="H42" s="78">
        <f t="shared" si="7"/>
        <v>0</v>
      </c>
      <c r="K42" s="60" t="s">
        <v>53</v>
      </c>
    </row>
    <row r="43" spans="2:12" ht="14.5" x14ac:dyDescent="0.7">
      <c r="B43" s="67" t="s">
        <v>46</v>
      </c>
      <c r="E43" s="72"/>
      <c r="F43" s="72"/>
      <c r="G43" s="68">
        <f>IFERROR(-'IT asset registry'!E45*INDEX(Emission_Table[Scope 3],MATCH('Emissions baseline'!B43,Emission_Table[Type],0))*ITAD_Recovery_Percentage,0)</f>
        <v>0</v>
      </c>
      <c r="H43" s="78">
        <f t="shared" si="7"/>
        <v>0</v>
      </c>
      <c r="K43" s="60" t="s">
        <v>53</v>
      </c>
    </row>
    <row r="44" spans="2:12" ht="14.5" x14ac:dyDescent="0.7">
      <c r="B44" s="67" t="s">
        <v>47</v>
      </c>
      <c r="E44" s="72"/>
      <c r="F44" s="72"/>
      <c r="G44" s="68">
        <f>IFERROR(-'IT asset registry'!E46*INDEX(Emission_Table[Scope 3],MATCH('Emissions baseline'!B44,Emission_Table[Type],0))*ITAD_Recovery_Percentage,0)</f>
        <v>0</v>
      </c>
      <c r="H44" s="78">
        <f t="shared" si="7"/>
        <v>0</v>
      </c>
      <c r="K44" s="60" t="s">
        <v>53</v>
      </c>
    </row>
    <row r="45" spans="2:12" ht="14.5" x14ac:dyDescent="0.7">
      <c r="B45" s="67"/>
      <c r="E45" s="72"/>
      <c r="F45" s="72"/>
      <c r="G45" s="68">
        <f>IFERROR(-'IT asset registry'!E47*INDEX(Emission_Table[Scope 3],MATCH('Emissions baseline'!B45,Emission_Table[Type],0))*ITAD_Recovery_Percentage,0)</f>
        <v>0</v>
      </c>
      <c r="H45" s="78">
        <f t="shared" si="7"/>
        <v>0</v>
      </c>
    </row>
    <row r="46" spans="2:12" ht="18" hidden="1" x14ac:dyDescent="0.8">
      <c r="B46" s="64" t="s">
        <v>5</v>
      </c>
      <c r="C46" s="64"/>
      <c r="D46" s="64"/>
      <c r="E46" s="66">
        <f>SUM(E47:E49)</f>
        <v>0</v>
      </c>
      <c r="F46" s="66">
        <f t="shared" ref="F46:H46" si="8">SUM(F47:F49)</f>
        <v>0</v>
      </c>
      <c r="G46" s="66">
        <f t="shared" si="8"/>
        <v>0</v>
      </c>
      <c r="H46" s="66">
        <f t="shared" si="8"/>
        <v>0</v>
      </c>
      <c r="I46" s="64"/>
      <c r="J46" s="70"/>
      <c r="K46" s="65" t="s">
        <v>8</v>
      </c>
      <c r="L46" s="65" t="s">
        <v>9</v>
      </c>
    </row>
    <row r="47" spans="2:12" ht="14.5" hidden="1" x14ac:dyDescent="0.7">
      <c r="B47" s="67"/>
      <c r="E47" s="68"/>
      <c r="F47" s="68"/>
      <c r="G47" s="68"/>
      <c r="H47" s="78">
        <f>SUM(E47:G47)</f>
        <v>0</v>
      </c>
    </row>
    <row r="48" spans="2:12" ht="14.5" hidden="1" x14ac:dyDescent="0.7">
      <c r="B48" s="67"/>
      <c r="E48" s="68"/>
      <c r="F48" s="68"/>
      <c r="G48" s="68"/>
      <c r="H48" s="78">
        <f>SUM(E48:G48)</f>
        <v>0</v>
      </c>
    </row>
    <row r="49" spans="2:12" ht="14.5" hidden="1" x14ac:dyDescent="0.7">
      <c r="B49" s="67"/>
      <c r="E49" s="68"/>
      <c r="F49" s="68"/>
      <c r="G49" s="68"/>
      <c r="H49" s="78">
        <f>SUM(E49:G49)</f>
        <v>0</v>
      </c>
    </row>
    <row r="50" spans="2:12" ht="18" x14ac:dyDescent="0.8">
      <c r="B50" s="73" t="s">
        <v>58</v>
      </c>
      <c r="C50" s="73"/>
      <c r="D50" s="73"/>
      <c r="E50" s="74">
        <v>1</v>
      </c>
      <c r="F50" s="74">
        <v>2</v>
      </c>
      <c r="G50" s="74">
        <v>3</v>
      </c>
      <c r="H50" s="74" t="s">
        <v>52</v>
      </c>
      <c r="I50" s="73"/>
      <c r="J50" s="75"/>
      <c r="K50" s="69" t="s">
        <v>8</v>
      </c>
      <c r="L50" s="69" t="s">
        <v>9</v>
      </c>
    </row>
    <row r="51" spans="2:12" ht="18" x14ac:dyDescent="0.8">
      <c r="B51" s="64"/>
      <c r="C51" s="64"/>
      <c r="D51" s="64"/>
      <c r="E51" s="66">
        <f>SUM($E$46,$E$38,$E$27,$E$20,$E$10)</f>
        <v>0</v>
      </c>
      <c r="F51" s="66">
        <f>SUM($F$46,$F$38,$F$27,$F$20,$F$10)</f>
        <v>3050000</v>
      </c>
      <c r="G51" s="66">
        <f>SUM($G$46,$G$38,$G$27,$G$20,$G$10)</f>
        <v>4600500</v>
      </c>
      <c r="H51" s="66">
        <f>SUM($H$46,$H$38,$H$27,$H$20,$H$10)</f>
        <v>7650500</v>
      </c>
      <c r="I51" s="71"/>
      <c r="J51" s="70"/>
      <c r="K51" s="65" t="s">
        <v>53</v>
      </c>
      <c r="L51" s="80" t="s">
        <v>66</v>
      </c>
    </row>
    <row r="52" spans="2:12" ht="18" x14ac:dyDescent="0.8">
      <c r="B52" s="64"/>
      <c r="C52" s="64"/>
      <c r="D52" s="64"/>
      <c r="E52" s="66">
        <f>SUM($E$46,$E$38,$E$27,$E$20,$E$10)/1000</f>
        <v>0</v>
      </c>
      <c r="F52" s="66">
        <f>SUM($F$46,$F$38,$F$27,$F$20,$F$10)/1000</f>
        <v>3050</v>
      </c>
      <c r="G52" s="66">
        <f>SUM($G$46,$G$38,$G$27,$G$20,$G$10)/1000</f>
        <v>4600.5</v>
      </c>
      <c r="H52" s="66">
        <f>SUM($H$46,$H$38,$H$27,$H$20,$H$10)/1000</f>
        <v>7650.5</v>
      </c>
      <c r="I52" s="71"/>
      <c r="J52" s="70"/>
      <c r="K52" s="65" t="s">
        <v>21</v>
      </c>
      <c r="L52" s="80" t="s">
        <v>69</v>
      </c>
    </row>
  </sheetData>
  <mergeCells count="2">
    <mergeCell ref="E7:G7"/>
    <mergeCell ref="B3:L3"/>
  </mergeCells>
  <phoneticPr fontId="3" type="noConversion"/>
  <dataValidations count="1">
    <dataValidation type="list" allowBlank="1" showInputMessage="1" showErrorMessage="1" sqref="K51:K52 K11:K19 K47:K49 K21:K26 K39:K45 K28:K37" xr:uid="{A05A5F5E-CED4-4119-BEB1-769B8A2A7B5A}">
      <formula1>units</formula1>
    </dataValidation>
  </dataValidations>
  <pageMargins left="0.70866141732283472" right="0.70866141732283472" top="0.74803149606299213" bottom="0.74803149606299213" header="0.31496062992125984" footer="0.31496062992125984"/>
  <pageSetup paperSize="9" scale="78" fitToHeight="0" orientation="landscape" verticalDpi="0" r:id="rId1"/>
  <headerFooter>
    <oddHeader xml:space="preserve">&amp;CCopyright Sustainable IT Playbook for Technology Leaders. All rights reserved. </oddHeader>
    <oddFooter xml:space="preserve">&amp;CCopyright Sustainable IT Playbook for Technology Leaders. All rights reserved. </oddFooter>
  </headerFooter>
  <ignoredErrors>
    <ignoredError sqref="H20 H27 H38" formula="1"/>
    <ignoredError sqref="E46 F46:G46" formulaRange="1"/>
    <ignoredError sqref="H46" formula="1" formulaRange="1"/>
  </ignoredErrors>
  <extLst>
    <ext xmlns:x14="http://schemas.microsoft.com/office/spreadsheetml/2009/9/main" uri="{CCE6A557-97BC-4b89-ADB6-D9C93CAAB3DF}">
      <x14:dataValidations xmlns:xm="http://schemas.microsoft.com/office/excel/2006/main" count="3">
        <x14:dataValidation type="list" allowBlank="1" showInputMessage="1" showErrorMessage="1" xr:uid="{CFDAA0FE-1C72-4F5B-8FFC-EB699BE44090}">
          <x14:formula1>
            <xm:f>'Emissions table'!$C$8:$C$16</xm:f>
          </x14:formula1>
          <xm:sqref>B11:B19</xm:sqref>
        </x14:dataValidation>
        <x14:dataValidation type="list" allowBlank="1" showInputMessage="1" showErrorMessage="1" xr:uid="{0ACB6C3A-3D0E-46F2-AFA7-6FAB457A1259}">
          <x14:formula1>
            <xm:f>'Emissions table'!$C$17:$C$25</xm:f>
          </x14:formula1>
          <xm:sqref>B21:B26 B39:B45</xm:sqref>
        </x14:dataValidation>
        <x14:dataValidation type="list" allowBlank="1" showInputMessage="1" showErrorMessage="1" xr:uid="{B186E717-46D1-4487-8709-7779941E6661}">
          <x14:formula1>
            <xm:f>'Emissions table'!$C$17:$C$26</xm:f>
          </x14:formula1>
          <xm:sqref>B28:B37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29FFC-7A04-4E6F-8C8D-DCBBEF432231}">
  <sheetPr>
    <pageSetUpPr fitToPage="1"/>
  </sheetPr>
  <dimension ref="A1:AV57"/>
  <sheetViews>
    <sheetView zoomScale="45" zoomScaleNormal="45" workbookViewId="0">
      <selection activeCell="B3" sqref="B3:AV3"/>
    </sheetView>
  </sheetViews>
  <sheetFormatPr defaultRowHeight="14.75" outlineLevelCol="1" x14ac:dyDescent="0.75"/>
  <cols>
    <col min="1" max="1" width="3.7265625" customWidth="1"/>
    <col min="2" max="2" width="40.26953125" bestFit="1" customWidth="1"/>
    <col min="3" max="3" width="1.40625" customWidth="1"/>
    <col min="4" max="4" width="14.54296875" hidden="1" customWidth="1"/>
    <col min="5" max="5" width="6.40625" hidden="1" customWidth="1" outlineLevel="1"/>
    <col min="6" max="7" width="14.26953125" hidden="1" customWidth="1" outlineLevel="1"/>
    <col min="8" max="8" width="14.26953125" bestFit="1" customWidth="1" collapsed="1"/>
    <col min="9" max="9" width="6.40625" hidden="1" customWidth="1" outlineLevel="1"/>
    <col min="10" max="11" width="14.26953125" hidden="1" customWidth="1" outlineLevel="1"/>
    <col min="12" max="12" width="14.26953125" bestFit="1" customWidth="1" collapsed="1"/>
    <col min="13" max="13" width="6.40625" hidden="1" customWidth="1" outlineLevel="1"/>
    <col min="14" max="15" width="14.26953125" hidden="1" customWidth="1" outlineLevel="1"/>
    <col min="16" max="16" width="14.26953125" bestFit="1" customWidth="1" collapsed="1"/>
    <col min="17" max="17" width="6.40625" hidden="1" customWidth="1" outlineLevel="1"/>
    <col min="18" max="19" width="14.26953125" hidden="1" customWidth="1" outlineLevel="1"/>
    <col min="20" max="20" width="14.26953125" bestFit="1" customWidth="1" collapsed="1"/>
    <col min="21" max="21" width="6.40625" hidden="1" customWidth="1" outlineLevel="1"/>
    <col min="22" max="23" width="14.26953125" hidden="1" customWidth="1" outlineLevel="1"/>
    <col min="24" max="24" width="14.26953125" bestFit="1" customWidth="1" collapsed="1"/>
    <col min="25" max="25" width="6.40625" hidden="1" customWidth="1" outlineLevel="1"/>
    <col min="26" max="26" width="14.26953125" hidden="1" customWidth="1" outlineLevel="1"/>
    <col min="27" max="27" width="13.7265625" hidden="1" customWidth="1" outlineLevel="1"/>
    <col min="28" max="28" width="14.26953125" bestFit="1" customWidth="1" collapsed="1"/>
    <col min="29" max="29" width="6.40625" hidden="1" customWidth="1" outlineLevel="1"/>
    <col min="30" max="31" width="14.26953125" hidden="1" customWidth="1" outlineLevel="1"/>
    <col min="32" max="32" width="14.26953125" bestFit="1" customWidth="1" collapsed="1"/>
    <col min="33" max="33" width="6.40625" hidden="1" customWidth="1" outlineLevel="1"/>
    <col min="34" max="35" width="14.26953125" hidden="1" customWidth="1" outlineLevel="1"/>
    <col min="36" max="36" width="14.26953125" bestFit="1" customWidth="1" collapsed="1"/>
    <col min="37" max="37" width="6.40625" hidden="1" customWidth="1" outlineLevel="1"/>
    <col min="38" max="39" width="14.26953125" hidden="1" customWidth="1" outlineLevel="1"/>
    <col min="40" max="40" width="14.26953125" bestFit="1" customWidth="1" collapsed="1"/>
    <col min="41" max="41" width="6.40625" hidden="1" customWidth="1" outlineLevel="1"/>
    <col min="42" max="43" width="14.26953125" hidden="1" customWidth="1" outlineLevel="1"/>
    <col min="44" max="44" width="14.26953125" bestFit="1" customWidth="1" collapsed="1"/>
    <col min="45" max="45" width="8.54296875" customWidth="1"/>
    <col min="46" max="46" width="1.40625" customWidth="1"/>
    <col min="47" max="47" width="14.54296875" bestFit="1" customWidth="1"/>
    <col min="48" max="48" width="43.1328125" customWidth="1"/>
  </cols>
  <sheetData>
    <row r="1" spans="1:48" ht="5.25" customHeight="1" x14ac:dyDescent="0.7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row>
    <row r="2" spans="1:48" ht="19.5" customHeight="1" x14ac:dyDescent="0.7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row>
    <row r="3" spans="1:48" ht="36" customHeight="1" x14ac:dyDescent="0.75">
      <c r="A3" s="5"/>
      <c r="B3" s="81" t="s">
        <v>68</v>
      </c>
      <c r="C3" s="82"/>
      <c r="D3" s="82"/>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row>
    <row r="4" spans="1:48" ht="9.75" customHeight="1" x14ac:dyDescent="0.7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row>
    <row r="5" spans="1:48" ht="15" customHeight="1" x14ac:dyDescent="0.7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row>
    <row r="6" spans="1:48" ht="9.75" customHeight="1" x14ac:dyDescent="0.7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row>
    <row r="7" spans="1:48" ht="18.5" x14ac:dyDescent="0.9">
      <c r="A7" s="5"/>
      <c r="B7" s="32" t="s">
        <v>17</v>
      </c>
      <c r="C7" s="33"/>
      <c r="E7" s="94">
        <f>startYear</f>
        <v>2025</v>
      </c>
      <c r="F7" s="95"/>
      <c r="G7" s="95"/>
      <c r="H7" s="95"/>
      <c r="I7" s="94">
        <f>E7+1</f>
        <v>2026</v>
      </c>
      <c r="J7" s="95"/>
      <c r="K7" s="95"/>
      <c r="L7" s="95"/>
      <c r="M7" s="94">
        <f>I7+1</f>
        <v>2027</v>
      </c>
      <c r="N7" s="95"/>
      <c r="O7" s="95"/>
      <c r="P7" s="95"/>
      <c r="Q7" s="94">
        <f>M7+1</f>
        <v>2028</v>
      </c>
      <c r="R7" s="95"/>
      <c r="S7" s="95"/>
      <c r="T7" s="95"/>
      <c r="U7" s="94">
        <f>Q7+1</f>
        <v>2029</v>
      </c>
      <c r="V7" s="95"/>
      <c r="W7" s="95"/>
      <c r="X7" s="95"/>
      <c r="Y7" s="94">
        <f>U7+1</f>
        <v>2030</v>
      </c>
      <c r="Z7" s="95"/>
      <c r="AA7" s="95"/>
      <c r="AB7" s="95"/>
      <c r="AC7" s="94">
        <f>Y7+1</f>
        <v>2031</v>
      </c>
      <c r="AD7" s="95"/>
      <c r="AE7" s="95"/>
      <c r="AF7" s="95"/>
      <c r="AG7" s="94">
        <f>AC7+1</f>
        <v>2032</v>
      </c>
      <c r="AH7" s="95"/>
      <c r="AI7" s="95"/>
      <c r="AJ7" s="95"/>
      <c r="AK7" s="94">
        <f>AG7+1</f>
        <v>2033</v>
      </c>
      <c r="AL7" s="95"/>
      <c r="AM7" s="95"/>
      <c r="AN7" s="95"/>
      <c r="AO7" s="94">
        <f>AK7+1</f>
        <v>2034</v>
      </c>
      <c r="AP7" s="95"/>
      <c r="AQ7" s="95"/>
      <c r="AR7" s="95"/>
      <c r="AS7" s="10"/>
      <c r="AT7" s="10"/>
      <c r="AU7" s="48" t="s">
        <v>8</v>
      </c>
      <c r="AV7" s="10" t="s">
        <v>9</v>
      </c>
    </row>
    <row r="8" spans="1:48" ht="18.5" hidden="1" x14ac:dyDescent="0.9">
      <c r="A8" s="5"/>
      <c r="B8" s="34"/>
      <c r="C8" s="35"/>
      <c r="E8" s="94" t="s">
        <v>31</v>
      </c>
      <c r="F8" s="95"/>
      <c r="G8" s="95"/>
      <c r="H8" s="95"/>
      <c r="I8" s="94" t="s">
        <v>31</v>
      </c>
      <c r="J8" s="95"/>
      <c r="K8" s="95"/>
      <c r="L8" s="95"/>
      <c r="M8" s="94" t="s">
        <v>31</v>
      </c>
      <c r="N8" s="95"/>
      <c r="O8" s="95"/>
      <c r="P8" s="95"/>
      <c r="Q8" s="94" t="s">
        <v>31</v>
      </c>
      <c r="R8" s="95"/>
      <c r="S8" s="95"/>
      <c r="T8" s="95"/>
      <c r="U8" s="94" t="s">
        <v>31</v>
      </c>
      <c r="V8" s="95"/>
      <c r="W8" s="95"/>
      <c r="X8" s="95"/>
      <c r="Y8" s="94" t="s">
        <v>31</v>
      </c>
      <c r="Z8" s="95"/>
      <c r="AA8" s="95"/>
      <c r="AB8" s="95"/>
      <c r="AC8" s="94" t="s">
        <v>31</v>
      </c>
      <c r="AD8" s="95"/>
      <c r="AE8" s="95"/>
      <c r="AF8" s="95"/>
      <c r="AG8" s="94" t="s">
        <v>31</v>
      </c>
      <c r="AH8" s="95"/>
      <c r="AI8" s="95"/>
      <c r="AJ8" s="95"/>
      <c r="AK8" s="94" t="s">
        <v>31</v>
      </c>
      <c r="AL8" s="95"/>
      <c r="AM8" s="95"/>
      <c r="AN8" s="95"/>
      <c r="AO8" s="94" t="s">
        <v>31</v>
      </c>
      <c r="AP8" s="95"/>
      <c r="AQ8" s="95"/>
      <c r="AR8" s="95"/>
      <c r="AS8" s="10"/>
      <c r="AT8" s="10"/>
      <c r="AU8" s="10"/>
      <c r="AV8" s="10"/>
    </row>
    <row r="9" spans="1:48" ht="18.5" x14ac:dyDescent="0.9">
      <c r="A9" s="5"/>
      <c r="B9" s="36"/>
      <c r="C9" s="37"/>
      <c r="E9" s="31">
        <v>1</v>
      </c>
      <c r="F9" s="31">
        <v>2</v>
      </c>
      <c r="G9" s="31">
        <v>3</v>
      </c>
      <c r="H9" s="31" t="s">
        <v>52</v>
      </c>
      <c r="I9" s="31">
        <v>1</v>
      </c>
      <c r="J9" s="31">
        <v>2</v>
      </c>
      <c r="K9" s="31">
        <v>3</v>
      </c>
      <c r="L9" s="31" t="s">
        <v>52</v>
      </c>
      <c r="M9" s="31">
        <v>1</v>
      </c>
      <c r="N9" s="31">
        <v>2</v>
      </c>
      <c r="O9" s="31">
        <v>3</v>
      </c>
      <c r="P9" s="31" t="s">
        <v>52</v>
      </c>
      <c r="Q9" s="31">
        <v>1</v>
      </c>
      <c r="R9" s="31">
        <v>2</v>
      </c>
      <c r="S9" s="31">
        <v>3</v>
      </c>
      <c r="T9" s="31" t="s">
        <v>52</v>
      </c>
      <c r="U9" s="31">
        <v>1</v>
      </c>
      <c r="V9" s="31">
        <v>2</v>
      </c>
      <c r="W9" s="31">
        <v>3</v>
      </c>
      <c r="X9" s="31" t="s">
        <v>52</v>
      </c>
      <c r="Y9" s="31">
        <v>1</v>
      </c>
      <c r="Z9" s="31">
        <v>2</v>
      </c>
      <c r="AA9" s="31">
        <v>3</v>
      </c>
      <c r="AB9" s="31" t="s">
        <v>52</v>
      </c>
      <c r="AC9" s="31">
        <v>1</v>
      </c>
      <c r="AD9" s="31">
        <v>2</v>
      </c>
      <c r="AE9" s="31">
        <v>3</v>
      </c>
      <c r="AF9" s="31" t="s">
        <v>52</v>
      </c>
      <c r="AG9" s="31">
        <v>1</v>
      </c>
      <c r="AH9" s="31">
        <v>2</v>
      </c>
      <c r="AI9" s="31">
        <v>3</v>
      </c>
      <c r="AJ9" s="31" t="s">
        <v>52</v>
      </c>
      <c r="AK9" s="31">
        <v>1</v>
      </c>
      <c r="AL9" s="31">
        <v>2</v>
      </c>
      <c r="AM9" s="31">
        <v>3</v>
      </c>
      <c r="AN9" s="31" t="s">
        <v>52</v>
      </c>
      <c r="AO9" s="31">
        <v>1</v>
      </c>
      <c r="AP9" s="31">
        <v>2</v>
      </c>
      <c r="AQ9" s="31">
        <v>3</v>
      </c>
      <c r="AR9" s="31" t="s">
        <v>52</v>
      </c>
      <c r="AS9" s="10"/>
      <c r="AT9" s="10"/>
      <c r="AU9" s="10"/>
      <c r="AV9" s="10"/>
    </row>
    <row r="10" spans="1:48" ht="9.75" customHeight="1" x14ac:dyDescent="0.75">
      <c r="A10" s="5"/>
      <c r="B10" s="5"/>
      <c r="C10" s="5"/>
      <c r="D10" s="5"/>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5"/>
      <c r="AU10" s="5"/>
      <c r="AV10" s="5"/>
    </row>
    <row r="11" spans="1:48" ht="15" customHeight="1" x14ac:dyDescent="0.75">
      <c r="A11" s="5"/>
      <c r="B11" s="5"/>
      <c r="C11" s="5"/>
      <c r="D11" s="5"/>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5"/>
      <c r="AU11" s="5"/>
      <c r="AV11" s="5"/>
    </row>
    <row r="12" spans="1:48" ht="18.5" x14ac:dyDescent="0.9">
      <c r="A12" s="5"/>
      <c r="B12" s="22" t="s">
        <v>55</v>
      </c>
      <c r="C12" s="22"/>
      <c r="D12" s="23" t="s">
        <v>7</v>
      </c>
      <c r="E12" s="41">
        <f>SUM(E13:E21)</f>
        <v>0</v>
      </c>
      <c r="F12" s="41">
        <f t="shared" ref="F12:AR12" si="0">SUM(F13:F21)</f>
        <v>1056000</v>
      </c>
      <c r="G12" s="41">
        <f t="shared" si="0"/>
        <v>2061000</v>
      </c>
      <c r="H12" s="41">
        <f t="shared" si="0"/>
        <v>3117000</v>
      </c>
      <c r="I12" s="41">
        <f t="shared" si="0"/>
        <v>0</v>
      </c>
      <c r="J12" s="41">
        <f t="shared" si="0"/>
        <v>844800</v>
      </c>
      <c r="K12" s="41">
        <f t="shared" si="0"/>
        <v>1697500</v>
      </c>
      <c r="L12" s="41">
        <f t="shared" si="0"/>
        <v>2542300</v>
      </c>
      <c r="M12" s="41">
        <f t="shared" si="0"/>
        <v>0</v>
      </c>
      <c r="N12" s="41">
        <f t="shared" si="0"/>
        <v>633600</v>
      </c>
      <c r="O12" s="41">
        <f t="shared" si="0"/>
        <v>1334000</v>
      </c>
      <c r="P12" s="41">
        <f t="shared" si="0"/>
        <v>1967600</v>
      </c>
      <c r="Q12" s="41">
        <f t="shared" si="0"/>
        <v>0</v>
      </c>
      <c r="R12" s="41">
        <f t="shared" si="0"/>
        <v>422400</v>
      </c>
      <c r="S12" s="41">
        <f t="shared" si="0"/>
        <v>970500</v>
      </c>
      <c r="T12" s="41">
        <f t="shared" si="0"/>
        <v>1392900</v>
      </c>
      <c r="U12" s="41">
        <f t="shared" si="0"/>
        <v>0</v>
      </c>
      <c r="V12" s="41">
        <f t="shared" si="0"/>
        <v>211200</v>
      </c>
      <c r="W12" s="41">
        <f t="shared" si="0"/>
        <v>607000</v>
      </c>
      <c r="X12" s="41">
        <f t="shared" si="0"/>
        <v>818200</v>
      </c>
      <c r="Y12" s="41">
        <f t="shared" si="0"/>
        <v>0</v>
      </c>
      <c r="Z12" s="41">
        <f t="shared" si="0"/>
        <v>0</v>
      </c>
      <c r="AA12" s="41">
        <f t="shared" si="0"/>
        <v>402600</v>
      </c>
      <c r="AB12" s="41">
        <f t="shared" si="0"/>
        <v>402600</v>
      </c>
      <c r="AC12" s="41">
        <f t="shared" si="0"/>
        <v>0</v>
      </c>
      <c r="AD12" s="41">
        <f t="shared" si="0"/>
        <v>0</v>
      </c>
      <c r="AE12" s="41">
        <f t="shared" si="0"/>
        <v>402600</v>
      </c>
      <c r="AF12" s="41">
        <f t="shared" si="0"/>
        <v>402600</v>
      </c>
      <c r="AG12" s="41">
        <f t="shared" si="0"/>
        <v>0</v>
      </c>
      <c r="AH12" s="41">
        <f t="shared" si="0"/>
        <v>0</v>
      </c>
      <c r="AI12" s="41">
        <f t="shared" si="0"/>
        <v>402600</v>
      </c>
      <c r="AJ12" s="41">
        <f t="shared" si="0"/>
        <v>402600</v>
      </c>
      <c r="AK12" s="41">
        <f t="shared" si="0"/>
        <v>0</v>
      </c>
      <c r="AL12" s="41">
        <f t="shared" si="0"/>
        <v>0</v>
      </c>
      <c r="AM12" s="41">
        <f t="shared" si="0"/>
        <v>402600</v>
      </c>
      <c r="AN12" s="41">
        <f t="shared" si="0"/>
        <v>402600</v>
      </c>
      <c r="AO12" s="41">
        <f t="shared" si="0"/>
        <v>0</v>
      </c>
      <c r="AP12" s="41">
        <f t="shared" si="0"/>
        <v>0</v>
      </c>
      <c r="AQ12" s="41">
        <f t="shared" si="0"/>
        <v>402600</v>
      </c>
      <c r="AR12" s="41">
        <f t="shared" si="0"/>
        <v>402600</v>
      </c>
      <c r="AS12" s="24"/>
      <c r="AT12" s="23"/>
      <c r="AU12" s="25"/>
      <c r="AV12" s="25"/>
    </row>
    <row r="13" spans="1:48" x14ac:dyDescent="0.75">
      <c r="A13" s="5"/>
      <c r="B13" s="29" t="s">
        <v>27</v>
      </c>
      <c r="C13" s="5"/>
      <c r="E13" s="45">
        <f>IFERROR('IT asset registry'!E$13*INDEX(Emission_Table[Scope 1],MATCH('Multi-year simulation'!$B$13,Emission_Table[Type],0)),0)</f>
        <v>0</v>
      </c>
      <c r="F13" s="45">
        <f>IFERROR('IT asset registry'!E$13*INDEX(Emission_Table[Scope 2],MATCH('Multi-year simulation'!$B$13,Emission_Table[Type],0)),0)</f>
        <v>0</v>
      </c>
      <c r="G13" s="45">
        <f>IFERROR('IT asset registry'!E$13*INDEX(Emission_Table[Scope 3],MATCH('Multi-year simulation'!$B$13,Emission_Table[Type],0)),0)</f>
        <v>0</v>
      </c>
      <c r="H13" s="46">
        <f>SUM(E13:G13)</f>
        <v>0</v>
      </c>
      <c r="I13" s="45">
        <f>IFERROR('IT asset registry'!F$13*INDEX(Emission_Table[Scope 1],MATCH('Multi-year simulation'!$B$13,Emission_Table[Type],0)),0)</f>
        <v>0</v>
      </c>
      <c r="J13" s="45">
        <f>IFERROR('IT asset registry'!F$13*INDEX(Emission_Table[Scope 2],MATCH('Multi-year simulation'!$B$13,Emission_Table[Type],0)),0)</f>
        <v>0</v>
      </c>
      <c r="K13" s="45">
        <f>IFERROR('IT asset registry'!F$13*INDEX(Emission_Table[Scope 3],MATCH('Multi-year simulation'!$B$13,Emission_Table[Type],0)),0)</f>
        <v>0</v>
      </c>
      <c r="L13" s="46">
        <f>SUM(I13:K13)</f>
        <v>0</v>
      </c>
      <c r="M13" s="45">
        <f>IFERROR('IT asset registry'!G$13*INDEX(Emission_Table[Scope 1],MATCH('Multi-year simulation'!$B$13,Emission_Table[Type],0)),0)</f>
        <v>0</v>
      </c>
      <c r="N13" s="45">
        <f>IFERROR('IT asset registry'!G$13*INDEX(Emission_Table[Scope 2],MATCH('Multi-year simulation'!$B$13,Emission_Table[Type],0)),0)</f>
        <v>0</v>
      </c>
      <c r="O13" s="45">
        <f>IFERROR('IT asset registry'!G$13*INDEX(Emission_Table[Scope 3],MATCH('Multi-year simulation'!$B$13,Emission_Table[Type],0)),0)</f>
        <v>0</v>
      </c>
      <c r="P13" s="46">
        <f>SUM(M13:O13)</f>
        <v>0</v>
      </c>
      <c r="Q13" s="45">
        <f>IFERROR('IT asset registry'!H$13*INDEX(Emission_Table[Scope 1],MATCH('Multi-year simulation'!$B$13,Emission_Table[Type],0)),0)</f>
        <v>0</v>
      </c>
      <c r="R13" s="45">
        <f>IFERROR('IT asset registry'!H$13*INDEX(Emission_Table[Scope 2],MATCH('Multi-year simulation'!$B$13,Emission_Table[Type],0)),0)</f>
        <v>0</v>
      </c>
      <c r="S13" s="45">
        <f>IFERROR('IT asset registry'!H$13*INDEX(Emission_Table[Scope 3],MATCH('Multi-year simulation'!$B$13,Emission_Table[Type],0)),0)</f>
        <v>0</v>
      </c>
      <c r="T13" s="46">
        <f>SUM(Q13:S13)</f>
        <v>0</v>
      </c>
      <c r="U13" s="45">
        <f>IFERROR('IT asset registry'!I$13*INDEX(Emission_Table[Scope 1],MATCH('Multi-year simulation'!$B$13,Emission_Table[Type],0)),0)</f>
        <v>0</v>
      </c>
      <c r="V13" s="45">
        <f>IFERROR('IT asset registry'!I$13*INDEX(Emission_Table[Scope 2],MATCH('Multi-year simulation'!$B$13,Emission_Table[Type],0)),0)</f>
        <v>0</v>
      </c>
      <c r="W13" s="45">
        <f>IFERROR('IT asset registry'!I$13*INDEX(Emission_Table[Scope 3],MATCH('Multi-year simulation'!$B$13,Emission_Table[Type],0)),0)</f>
        <v>0</v>
      </c>
      <c r="X13" s="46">
        <f>SUM(U13:W13)</f>
        <v>0</v>
      </c>
      <c r="Y13" s="45">
        <f>IFERROR('IT asset registry'!J$13*INDEX(Emission_Table[Scope 1],MATCH('Multi-year simulation'!$B$13,Emission_Table[Type],0)),0)</f>
        <v>0</v>
      </c>
      <c r="Z13" s="45">
        <f>IFERROR('IT asset registry'!J$13*INDEX(Emission_Table[Scope 2],MATCH('Multi-year simulation'!$B$13,Emission_Table[Type],0)),0)</f>
        <v>0</v>
      </c>
      <c r="AA13" s="45">
        <f>IFERROR('IT asset registry'!J$13*INDEX(Emission_Table[Scope 3],MATCH('Multi-year simulation'!$B$13,Emission_Table[Type],0)),0)</f>
        <v>0</v>
      </c>
      <c r="AB13" s="46">
        <f>SUM(Y13:AA13)</f>
        <v>0</v>
      </c>
      <c r="AC13" s="45">
        <f>IFERROR('IT asset registry'!K$13*INDEX(Emission_Table[Scope 1],MATCH('Multi-year simulation'!$B$13,Emission_Table[Type],0)),0)</f>
        <v>0</v>
      </c>
      <c r="AD13" s="45">
        <f>IFERROR('IT asset registry'!K$13*INDEX(Emission_Table[Scope 2],MATCH('Multi-year simulation'!$B$13,Emission_Table[Type],0)),0)</f>
        <v>0</v>
      </c>
      <c r="AE13" s="45">
        <f>IFERROR('IT asset registry'!K$13*INDEX(Emission_Table[Scope 3],MATCH('Multi-year simulation'!$B$13,Emission_Table[Type],0)),0)</f>
        <v>0</v>
      </c>
      <c r="AF13" s="46">
        <f>SUM(AC13:AE13)</f>
        <v>0</v>
      </c>
      <c r="AG13" s="45">
        <f>IFERROR('IT asset registry'!L$13*INDEX(Emission_Table[Scope 1],MATCH('Multi-year simulation'!$B$13,Emission_Table[Type],0)),0)</f>
        <v>0</v>
      </c>
      <c r="AH13" s="45">
        <f>IFERROR('IT asset registry'!L$13*INDEX(Emission_Table[Scope 2],MATCH('Multi-year simulation'!$B$13,Emission_Table[Type],0)),0)</f>
        <v>0</v>
      </c>
      <c r="AI13" s="45">
        <f>IFERROR('IT asset registry'!L$13*INDEX(Emission_Table[Scope 3],MATCH('Multi-year simulation'!$B$13,Emission_Table[Type],0)),0)</f>
        <v>0</v>
      </c>
      <c r="AJ13" s="46">
        <f>SUM(AG13:AI13)</f>
        <v>0</v>
      </c>
      <c r="AK13" s="45">
        <f>IFERROR('IT asset registry'!M$13*INDEX(Emission_Table[Scope 1],MATCH('Multi-year simulation'!$B$13,Emission_Table[Type],0)),0)</f>
        <v>0</v>
      </c>
      <c r="AL13" s="45">
        <f>IFERROR('IT asset registry'!M$13*INDEX(Emission_Table[Scope 2],MATCH('Multi-year simulation'!$B$13,Emission_Table[Type],0)),0)</f>
        <v>0</v>
      </c>
      <c r="AM13" s="45">
        <f>IFERROR('IT asset registry'!M$13*INDEX(Emission_Table[Scope 3],MATCH('Multi-year simulation'!$B$13,Emission_Table[Type],0)),0)</f>
        <v>0</v>
      </c>
      <c r="AN13" s="46">
        <f>SUM(AK13:AM13)</f>
        <v>0</v>
      </c>
      <c r="AO13" s="45">
        <f>IFERROR('IT asset registry'!N$13*INDEX(Emission_Table[Scope 1],MATCH('Multi-year simulation'!$B$13,Emission_Table[Type],0)),0)</f>
        <v>0</v>
      </c>
      <c r="AP13" s="45">
        <f>IFERROR('IT asset registry'!N$13*INDEX(Emission_Table[Scope 2],MATCH('Multi-year simulation'!$B$13,Emission_Table[Type],0)),0)</f>
        <v>0</v>
      </c>
      <c r="AQ13" s="45">
        <f>IFERROR('IT asset registry'!N$13*INDEX(Emission_Table[Scope 3],MATCH('Multi-year simulation'!$B$13,Emission_Table[Type],0)),0)</f>
        <v>0</v>
      </c>
      <c r="AR13" s="46">
        <f>SUM(AO13:AQ13)</f>
        <v>0</v>
      </c>
      <c r="AS13" s="30"/>
      <c r="AT13" s="5"/>
      <c r="AU13" s="5" t="s">
        <v>53</v>
      </c>
      <c r="AV13" s="5"/>
    </row>
    <row r="14" spans="1:48" x14ac:dyDescent="0.75">
      <c r="A14" s="5"/>
      <c r="B14" s="29" t="s">
        <v>70</v>
      </c>
      <c r="C14" s="5"/>
      <c r="E14" s="45">
        <f>IFERROR('IT asset registry'!E$14*INDEX(Emission_Table[Scope 1],MATCH('Multi-year simulation'!$B$14,Emission_Table[Type],0)),0)</f>
        <v>0</v>
      </c>
      <c r="F14" s="45">
        <f>IFERROR('IT asset registry'!E$14*INDEX(Emission_Table[Scope 2],MATCH('Multi-year simulation'!$B$14,Emission_Table[Type],0)),0)</f>
        <v>0</v>
      </c>
      <c r="G14" s="45">
        <f>IFERROR('IT asset registry'!E$14*INDEX(Emission_Table[Scope 3],MATCH('Multi-year simulation'!$B$14,Emission_Table[Type],0)),0)</f>
        <v>0</v>
      </c>
      <c r="H14" s="46">
        <f t="shared" ref="H14:H21" si="1">SUM(E14:G14)</f>
        <v>0</v>
      </c>
      <c r="I14" s="45">
        <f>IFERROR('IT asset registry'!F$14*INDEX(Emission_Table[Scope 1],MATCH('Multi-year simulation'!$B$14,Emission_Table[Type],0)),0)</f>
        <v>0</v>
      </c>
      <c r="J14" s="45">
        <f>IFERROR('IT asset registry'!F$14*INDEX(Emission_Table[Scope 2],MATCH('Multi-year simulation'!$B$14,Emission_Table[Type],0)),0)</f>
        <v>0</v>
      </c>
      <c r="K14" s="45">
        <f>IFERROR('IT asset registry'!F$14*INDEX(Emission_Table[Scope 3],MATCH('Multi-year simulation'!$B$14,Emission_Table[Type],0)),0)</f>
        <v>0</v>
      </c>
      <c r="L14" s="46">
        <f t="shared" ref="L14:L21" si="2">SUM(I14:K14)</f>
        <v>0</v>
      </c>
      <c r="M14" s="45">
        <f>IFERROR('IT asset registry'!G$14*INDEX(Emission_Table[Scope 1],MATCH('Multi-year simulation'!$B$14,Emission_Table[Type],0)),0)</f>
        <v>0</v>
      </c>
      <c r="N14" s="45">
        <f>IFERROR('IT asset registry'!G$14*INDEX(Emission_Table[Scope 2],MATCH('Multi-year simulation'!$B$14,Emission_Table[Type],0)),0)</f>
        <v>0</v>
      </c>
      <c r="O14" s="45">
        <f>IFERROR('IT asset registry'!G$14*INDEX(Emission_Table[Scope 3],MATCH('Multi-year simulation'!$B$14,Emission_Table[Type],0)),0)</f>
        <v>0</v>
      </c>
      <c r="P14" s="46">
        <f t="shared" ref="P14:P21" si="3">SUM(M14:O14)</f>
        <v>0</v>
      </c>
      <c r="Q14" s="45">
        <f>IFERROR('IT asset registry'!H$14*INDEX(Emission_Table[Scope 1],MATCH('Multi-year simulation'!$B$14,Emission_Table[Type],0)),0)</f>
        <v>0</v>
      </c>
      <c r="R14" s="45">
        <f>IFERROR('IT asset registry'!H$14*INDEX(Emission_Table[Scope 2],MATCH('Multi-year simulation'!$B$14,Emission_Table[Type],0)),0)</f>
        <v>0</v>
      </c>
      <c r="S14" s="45">
        <f>IFERROR('IT asset registry'!H$14*INDEX(Emission_Table[Scope 3],MATCH('Multi-year simulation'!$B$14,Emission_Table[Type],0)),0)</f>
        <v>0</v>
      </c>
      <c r="T14" s="46">
        <f t="shared" ref="T14:T21" si="4">SUM(Q14:S14)</f>
        <v>0</v>
      </c>
      <c r="U14" s="45">
        <f>IFERROR('IT asset registry'!I$14*INDEX(Emission_Table[Scope 1],MATCH('Multi-year simulation'!$B$14,Emission_Table[Type],0)),0)</f>
        <v>0</v>
      </c>
      <c r="V14" s="45">
        <f>IFERROR('IT asset registry'!I$14*INDEX(Emission_Table[Scope 2],MATCH('Multi-year simulation'!$B$14,Emission_Table[Type],0)),0)</f>
        <v>0</v>
      </c>
      <c r="W14" s="45">
        <f>IFERROR('IT asset registry'!I$14*INDEX(Emission_Table[Scope 3],MATCH('Multi-year simulation'!$B$14,Emission_Table[Type],0)),0)</f>
        <v>0</v>
      </c>
      <c r="X14" s="46">
        <f t="shared" ref="X14:X21" si="5">SUM(U14:W14)</f>
        <v>0</v>
      </c>
      <c r="Y14" s="45">
        <f>IFERROR('IT asset registry'!J$14*INDEX(Emission_Table[Scope 1],MATCH('Multi-year simulation'!$B$14,Emission_Table[Type],0)),0)</f>
        <v>0</v>
      </c>
      <c r="Z14" s="45">
        <f>IFERROR('IT asset registry'!J$14*INDEX(Emission_Table[Scope 2],MATCH('Multi-year simulation'!$B$14,Emission_Table[Type],0)),0)</f>
        <v>0</v>
      </c>
      <c r="AA14" s="45">
        <f>IFERROR('IT asset registry'!J$14*INDEX(Emission_Table[Scope 3],MATCH('Multi-year simulation'!$B$14,Emission_Table[Type],0)),0)</f>
        <v>0</v>
      </c>
      <c r="AB14" s="46">
        <f t="shared" ref="AB14:AB21" si="6">SUM(Y14:AA14)</f>
        <v>0</v>
      </c>
      <c r="AC14" s="45">
        <f>IFERROR('IT asset registry'!K$14*INDEX(Emission_Table[Scope 1],MATCH('Multi-year simulation'!$B$14,Emission_Table[Type],0)),0)</f>
        <v>0</v>
      </c>
      <c r="AD14" s="45">
        <f>IFERROR('IT asset registry'!K$14*INDEX(Emission_Table[Scope 2],MATCH('Multi-year simulation'!$B$14,Emission_Table[Type],0)),0)</f>
        <v>0</v>
      </c>
      <c r="AE14" s="45">
        <f>IFERROR('IT asset registry'!K$14*INDEX(Emission_Table[Scope 3],MATCH('Multi-year simulation'!$B$14,Emission_Table[Type],0)),0)</f>
        <v>0</v>
      </c>
      <c r="AF14" s="46">
        <f t="shared" ref="AF14:AF21" si="7">SUM(AC14:AE14)</f>
        <v>0</v>
      </c>
      <c r="AG14" s="45">
        <f>IFERROR('IT asset registry'!L$14*INDEX(Emission_Table[Scope 1],MATCH('Multi-year simulation'!$B$14,Emission_Table[Type],0)),0)</f>
        <v>0</v>
      </c>
      <c r="AH14" s="45">
        <f>IFERROR('IT asset registry'!L$14*INDEX(Emission_Table[Scope 2],MATCH('Multi-year simulation'!$B$14,Emission_Table[Type],0)),0)</f>
        <v>0</v>
      </c>
      <c r="AI14" s="45">
        <f>IFERROR('IT asset registry'!L$14*INDEX(Emission_Table[Scope 3],MATCH('Multi-year simulation'!$B$14,Emission_Table[Type],0)),0)</f>
        <v>0</v>
      </c>
      <c r="AJ14" s="46">
        <f t="shared" ref="AJ14:AJ21" si="8">SUM(AG14:AI14)</f>
        <v>0</v>
      </c>
      <c r="AK14" s="45">
        <f>IFERROR('IT asset registry'!M$14*INDEX(Emission_Table[Scope 1],MATCH('Multi-year simulation'!$B$14,Emission_Table[Type],0)),0)</f>
        <v>0</v>
      </c>
      <c r="AL14" s="45">
        <f>IFERROR('IT asset registry'!M$14*INDEX(Emission_Table[Scope 2],MATCH('Multi-year simulation'!$B$14,Emission_Table[Type],0)),0)</f>
        <v>0</v>
      </c>
      <c r="AM14" s="45">
        <f>IFERROR('IT asset registry'!M$14*INDEX(Emission_Table[Scope 3],MATCH('Multi-year simulation'!$B$14,Emission_Table[Type],0)),0)</f>
        <v>0</v>
      </c>
      <c r="AN14" s="46">
        <f t="shared" ref="AN14:AN21" si="9">SUM(AK14:AM14)</f>
        <v>0</v>
      </c>
      <c r="AO14" s="45">
        <f>IFERROR('IT asset registry'!N$14*INDEX(Emission_Table[Scope 1],MATCH('Multi-year simulation'!$B$14,Emission_Table[Type],0)),0)</f>
        <v>0</v>
      </c>
      <c r="AP14" s="45">
        <f>IFERROR('IT asset registry'!N$14*INDEX(Emission_Table[Scope 2],MATCH('Multi-year simulation'!$B$14,Emission_Table[Type],0)),0)</f>
        <v>0</v>
      </c>
      <c r="AQ14" s="45">
        <f>IFERROR('IT asset registry'!N$14*INDEX(Emission_Table[Scope 3],MATCH('Multi-year simulation'!$B$14,Emission_Table[Type],0)),0)</f>
        <v>0</v>
      </c>
      <c r="AR14" s="46">
        <f t="shared" ref="AR14:AR21" si="10">SUM(AO14:AQ14)</f>
        <v>0</v>
      </c>
      <c r="AS14" s="30"/>
      <c r="AT14" s="5"/>
      <c r="AU14" s="5" t="s">
        <v>53</v>
      </c>
      <c r="AV14" s="5"/>
    </row>
    <row r="15" spans="1:48" x14ac:dyDescent="0.75">
      <c r="A15" s="5"/>
      <c r="B15" s="29" t="s">
        <v>28</v>
      </c>
      <c r="C15" s="5"/>
      <c r="E15" s="45">
        <f>IFERROR('IT asset registry'!E$15*INDEX(Emission_Table[Scope 1],MATCH('Multi-year simulation'!$B$15,Emission_Table[Type],0)),0)</f>
        <v>0</v>
      </c>
      <c r="F15" s="45">
        <f>IFERROR('IT asset registry'!E$15*INDEX(Emission_Table[Scope 2],MATCH('Multi-year simulation'!$B$15,Emission_Table[Type],0)),0)</f>
        <v>1056000</v>
      </c>
      <c r="G15" s="45">
        <f>IFERROR('IT asset registry'!E$15*INDEX(Emission_Table[Scope 3],MATCH('Multi-year simulation'!$B$15,Emission_Table[Type],0)),0)</f>
        <v>329000</v>
      </c>
      <c r="H15" s="46">
        <f t="shared" si="1"/>
        <v>1385000</v>
      </c>
      <c r="I15" s="45">
        <f>IFERROR('IT asset registry'!F$15*INDEX(Emission_Table[Scope 1],MATCH('Multi-year simulation'!$B$15,Emission_Table[Type],0)),0)</f>
        <v>0</v>
      </c>
      <c r="J15" s="45">
        <f>IFERROR('IT asset registry'!F$15*INDEX(Emission_Table[Scope 2],MATCH('Multi-year simulation'!$B$15,Emission_Table[Type],0)),0)</f>
        <v>844800</v>
      </c>
      <c r="K15" s="45">
        <f>IFERROR('IT asset registry'!F$15*INDEX(Emission_Table[Scope 3],MATCH('Multi-year simulation'!$B$15,Emission_Table[Type],0)),0)</f>
        <v>263200</v>
      </c>
      <c r="L15" s="46">
        <f t="shared" si="2"/>
        <v>1108000</v>
      </c>
      <c r="M15" s="45">
        <f>IFERROR('IT asset registry'!G$15*INDEX(Emission_Table[Scope 1],MATCH('Multi-year simulation'!$B$15,Emission_Table[Type],0)),0)</f>
        <v>0</v>
      </c>
      <c r="N15" s="45">
        <f>IFERROR('IT asset registry'!G$15*INDEX(Emission_Table[Scope 2],MATCH('Multi-year simulation'!$B$15,Emission_Table[Type],0)),0)</f>
        <v>633600</v>
      </c>
      <c r="O15" s="45">
        <f>IFERROR('IT asset registry'!G$15*INDEX(Emission_Table[Scope 3],MATCH('Multi-year simulation'!$B$15,Emission_Table[Type],0)),0)</f>
        <v>197400</v>
      </c>
      <c r="P15" s="46">
        <f t="shared" si="3"/>
        <v>831000</v>
      </c>
      <c r="Q15" s="45">
        <f>IFERROR('IT asset registry'!H$15*INDEX(Emission_Table[Scope 1],MATCH('Multi-year simulation'!$B$15,Emission_Table[Type],0)),0)</f>
        <v>0</v>
      </c>
      <c r="R15" s="45">
        <f>IFERROR('IT asset registry'!H$15*INDEX(Emission_Table[Scope 2],MATCH('Multi-year simulation'!$B$15,Emission_Table[Type],0)),0)</f>
        <v>422400</v>
      </c>
      <c r="S15" s="45">
        <f>IFERROR('IT asset registry'!H$15*INDEX(Emission_Table[Scope 3],MATCH('Multi-year simulation'!$B$15,Emission_Table[Type],0)),0)</f>
        <v>131600</v>
      </c>
      <c r="T15" s="46">
        <f t="shared" si="4"/>
        <v>554000</v>
      </c>
      <c r="U15" s="45">
        <f>IFERROR('IT asset registry'!I$15*INDEX(Emission_Table[Scope 1],MATCH('Multi-year simulation'!$B$15,Emission_Table[Type],0)),0)</f>
        <v>0</v>
      </c>
      <c r="V15" s="45">
        <f>IFERROR('IT asset registry'!I$15*INDEX(Emission_Table[Scope 2],MATCH('Multi-year simulation'!$B$15,Emission_Table[Type],0)),0)</f>
        <v>211200</v>
      </c>
      <c r="W15" s="45">
        <f>IFERROR('IT asset registry'!I$15*INDEX(Emission_Table[Scope 3],MATCH('Multi-year simulation'!$B$15,Emission_Table[Type],0)),0)</f>
        <v>65800</v>
      </c>
      <c r="X15" s="46">
        <f t="shared" si="5"/>
        <v>277000</v>
      </c>
      <c r="Y15" s="45">
        <f>IFERROR('IT asset registry'!J$15*INDEX(Emission_Table[Scope 1],MATCH('Multi-year simulation'!$B$15,Emission_Table[Type],0)),0)</f>
        <v>0</v>
      </c>
      <c r="Z15" s="45">
        <f>IFERROR('IT asset registry'!J$15*INDEX(Emission_Table[Scope 2],MATCH('Multi-year simulation'!$B$15,Emission_Table[Type],0)),0)</f>
        <v>0</v>
      </c>
      <c r="AA15" s="45">
        <f>IFERROR('IT asset registry'!J$15*INDEX(Emission_Table[Scope 3],MATCH('Multi-year simulation'!$B$15,Emission_Table[Type],0)),0)</f>
        <v>0</v>
      </c>
      <c r="AB15" s="46">
        <f t="shared" si="6"/>
        <v>0</v>
      </c>
      <c r="AC15" s="45">
        <f>IFERROR('IT asset registry'!K$15*INDEX(Emission_Table[Scope 1],MATCH('Multi-year simulation'!$B$15,Emission_Table[Type],0)),0)</f>
        <v>0</v>
      </c>
      <c r="AD15" s="45">
        <f>IFERROR('IT asset registry'!K$15*INDEX(Emission_Table[Scope 2],MATCH('Multi-year simulation'!$B$15,Emission_Table[Type],0)),0)</f>
        <v>0</v>
      </c>
      <c r="AE15" s="45">
        <f>IFERROR('IT asset registry'!K$15*INDEX(Emission_Table[Scope 3],MATCH('Multi-year simulation'!$B$15,Emission_Table[Type],0)),0)</f>
        <v>0</v>
      </c>
      <c r="AF15" s="46">
        <f t="shared" si="7"/>
        <v>0</v>
      </c>
      <c r="AG15" s="45">
        <f>IFERROR('IT asset registry'!L$15*INDEX(Emission_Table[Scope 1],MATCH('Multi-year simulation'!$B$15,Emission_Table[Type],0)),0)</f>
        <v>0</v>
      </c>
      <c r="AH15" s="45">
        <f>IFERROR('IT asset registry'!L$15*INDEX(Emission_Table[Scope 2],MATCH('Multi-year simulation'!$B$15,Emission_Table[Type],0)),0)</f>
        <v>0</v>
      </c>
      <c r="AI15" s="45">
        <f>IFERROR('IT asset registry'!L$15*INDEX(Emission_Table[Scope 3],MATCH('Multi-year simulation'!$B$15,Emission_Table[Type],0)),0)</f>
        <v>0</v>
      </c>
      <c r="AJ15" s="46">
        <f t="shared" si="8"/>
        <v>0</v>
      </c>
      <c r="AK15" s="45">
        <f>IFERROR('IT asset registry'!M$15*INDEX(Emission_Table[Scope 1],MATCH('Multi-year simulation'!$B$15,Emission_Table[Type],0)),0)</f>
        <v>0</v>
      </c>
      <c r="AL15" s="45">
        <f>IFERROR('IT asset registry'!M$15*INDEX(Emission_Table[Scope 2],MATCH('Multi-year simulation'!$B$15,Emission_Table[Type],0)),0)</f>
        <v>0</v>
      </c>
      <c r="AM15" s="45">
        <f>IFERROR('IT asset registry'!M$15*INDEX(Emission_Table[Scope 3],MATCH('Multi-year simulation'!$B$15,Emission_Table[Type],0)),0)</f>
        <v>0</v>
      </c>
      <c r="AN15" s="46">
        <f t="shared" si="9"/>
        <v>0</v>
      </c>
      <c r="AO15" s="45">
        <f>IFERROR('IT asset registry'!N$15*INDEX(Emission_Table[Scope 1],MATCH('Multi-year simulation'!$B$15,Emission_Table[Type],0)),0)</f>
        <v>0</v>
      </c>
      <c r="AP15" s="45">
        <f>IFERROR('IT asset registry'!N$15*INDEX(Emission_Table[Scope 2],MATCH('Multi-year simulation'!$B$15,Emission_Table[Type],0)),0)</f>
        <v>0</v>
      </c>
      <c r="AQ15" s="45">
        <f>IFERROR('IT asset registry'!N$15*INDEX(Emission_Table[Scope 3],MATCH('Multi-year simulation'!$B$15,Emission_Table[Type],0)),0)</f>
        <v>0</v>
      </c>
      <c r="AR15" s="46">
        <f t="shared" si="10"/>
        <v>0</v>
      </c>
      <c r="AS15" s="30"/>
      <c r="AT15" s="5"/>
      <c r="AU15" s="5" t="s">
        <v>53</v>
      </c>
      <c r="AV15" s="5"/>
    </row>
    <row r="16" spans="1:48" x14ac:dyDescent="0.75">
      <c r="A16" s="5"/>
      <c r="B16" s="29" t="s">
        <v>40</v>
      </c>
      <c r="C16" s="5"/>
      <c r="E16" s="43"/>
      <c r="F16" s="43"/>
      <c r="G16" s="45">
        <f>IFERROR('IT asset registry'!E$16*INDEX(Emission_Table[Scope 3],MATCH('Multi-year simulation'!$B$16,Emission_Table[Type],0)),0)</f>
        <v>0</v>
      </c>
      <c r="H16" s="46">
        <f t="shared" si="1"/>
        <v>0</v>
      </c>
      <c r="I16" s="43"/>
      <c r="J16" s="43"/>
      <c r="K16" s="45">
        <f>IFERROR('IT asset registry'!F$16*INDEX(Emission_Table[Scope 3],MATCH('Multi-year simulation'!$B$16,Emission_Table[Type],0)),0)</f>
        <v>0</v>
      </c>
      <c r="L16" s="46">
        <f t="shared" si="2"/>
        <v>0</v>
      </c>
      <c r="M16" s="43"/>
      <c r="N16" s="43"/>
      <c r="O16" s="45">
        <f>IFERROR('IT asset registry'!G$16*INDEX(Emission_Table[Scope 3],MATCH('Multi-year simulation'!$B$16,Emission_Table[Type],0)),0)</f>
        <v>0</v>
      </c>
      <c r="P16" s="46">
        <f t="shared" si="3"/>
        <v>0</v>
      </c>
      <c r="Q16" s="43"/>
      <c r="R16" s="43"/>
      <c r="S16" s="45">
        <f>IFERROR('IT asset registry'!H$16*INDEX(Emission_Table[Scope 3],MATCH('Multi-year simulation'!$B$16,Emission_Table[Type],0)),0)</f>
        <v>0</v>
      </c>
      <c r="T16" s="46">
        <f t="shared" si="4"/>
        <v>0</v>
      </c>
      <c r="U16" s="43"/>
      <c r="V16" s="43"/>
      <c r="W16" s="45">
        <f>IFERROR('IT asset registry'!I$16*INDEX(Emission_Table[Scope 3],MATCH('Multi-year simulation'!$B$16,Emission_Table[Type],0)),0)</f>
        <v>0</v>
      </c>
      <c r="X16" s="46">
        <f t="shared" si="5"/>
        <v>0</v>
      </c>
      <c r="Y16" s="43"/>
      <c r="Z16" s="43"/>
      <c r="AA16" s="45">
        <f>IFERROR('IT asset registry'!J$16*INDEX(Emission_Table[Scope 3],MATCH('Multi-year simulation'!$B$16,Emission_Table[Type],0)),0)</f>
        <v>0</v>
      </c>
      <c r="AB16" s="46">
        <f t="shared" si="6"/>
        <v>0</v>
      </c>
      <c r="AC16" s="43"/>
      <c r="AD16" s="43"/>
      <c r="AE16" s="45">
        <f>IFERROR('IT asset registry'!K$16*INDEX(Emission_Table[Scope 3],MATCH('Multi-year simulation'!$B$16,Emission_Table[Type],0)),0)</f>
        <v>0</v>
      </c>
      <c r="AF16" s="46">
        <f t="shared" si="7"/>
        <v>0</v>
      </c>
      <c r="AG16" s="43"/>
      <c r="AH16" s="43"/>
      <c r="AI16" s="45">
        <f>IFERROR('IT asset registry'!L$16*INDEX(Emission_Table[Scope 3],MATCH('Multi-year simulation'!$B$16,Emission_Table[Type],0)),0)</f>
        <v>0</v>
      </c>
      <c r="AJ16" s="46">
        <f t="shared" si="8"/>
        <v>0</v>
      </c>
      <c r="AK16" s="43"/>
      <c r="AL16" s="43"/>
      <c r="AM16" s="45">
        <f>IFERROR('IT asset registry'!M$16*INDEX(Emission_Table[Scope 3],MATCH('Multi-year simulation'!$B$16,Emission_Table[Type],0)),0)</f>
        <v>0</v>
      </c>
      <c r="AN16" s="46">
        <f t="shared" si="9"/>
        <v>0</v>
      </c>
      <c r="AO16" s="43"/>
      <c r="AP16" s="43"/>
      <c r="AQ16" s="45">
        <f>IFERROR('IT asset registry'!N$16*INDEX(Emission_Table[Scope 3],MATCH('Multi-year simulation'!$B$16,Emission_Table[Type],0)),0)</f>
        <v>0</v>
      </c>
      <c r="AR16" s="46">
        <f t="shared" si="10"/>
        <v>0</v>
      </c>
      <c r="AS16" s="30"/>
      <c r="AT16" s="5"/>
      <c r="AU16" s="5" t="s">
        <v>53</v>
      </c>
      <c r="AV16" s="5"/>
    </row>
    <row r="17" spans="1:48" x14ac:dyDescent="0.75">
      <c r="A17" s="5"/>
      <c r="B17" s="29" t="s">
        <v>71</v>
      </c>
      <c r="C17" s="5"/>
      <c r="E17" s="43"/>
      <c r="F17" s="43"/>
      <c r="G17" s="45">
        <f>IFERROR('IT asset registry'!E$17*INDEX(Emission_Table[Scope 3],MATCH('Multi-year simulation'!$B$17,Emission_Table[Type],0)),0)</f>
        <v>0</v>
      </c>
      <c r="H17" s="46">
        <f t="shared" si="1"/>
        <v>0</v>
      </c>
      <c r="I17" s="43"/>
      <c r="J17" s="43"/>
      <c r="K17" s="45">
        <f>IFERROR('IT asset registry'!F$17*INDEX(Emission_Table[Scope 3],MATCH('Multi-year simulation'!$B$17,Emission_Table[Type],0)),0)</f>
        <v>0</v>
      </c>
      <c r="L17" s="46">
        <f t="shared" si="2"/>
        <v>0</v>
      </c>
      <c r="M17" s="43"/>
      <c r="N17" s="43"/>
      <c r="O17" s="45">
        <f>IFERROR('IT asset registry'!G$17*INDEX(Emission_Table[Scope 3],MATCH('Multi-year simulation'!$B$17,Emission_Table[Type],0)),0)</f>
        <v>0</v>
      </c>
      <c r="P17" s="46">
        <f t="shared" si="3"/>
        <v>0</v>
      </c>
      <c r="Q17" s="43"/>
      <c r="R17" s="43"/>
      <c r="S17" s="45">
        <f>IFERROR('IT asset registry'!H$17*INDEX(Emission_Table[Scope 3],MATCH('Multi-year simulation'!$B$17,Emission_Table[Type],0)),0)</f>
        <v>0</v>
      </c>
      <c r="T17" s="46">
        <f t="shared" si="4"/>
        <v>0</v>
      </c>
      <c r="U17" s="43"/>
      <c r="V17" s="43"/>
      <c r="W17" s="45">
        <f>IFERROR('IT asset registry'!I$17*INDEX(Emission_Table[Scope 3],MATCH('Multi-year simulation'!$B$17,Emission_Table[Type],0)),0)</f>
        <v>0</v>
      </c>
      <c r="X17" s="46">
        <f t="shared" si="5"/>
        <v>0</v>
      </c>
      <c r="Y17" s="43"/>
      <c r="Z17" s="43"/>
      <c r="AA17" s="45">
        <f>IFERROR('IT asset registry'!J$17*INDEX(Emission_Table[Scope 3],MATCH('Multi-year simulation'!$B$17,Emission_Table[Type],0)),0)</f>
        <v>0</v>
      </c>
      <c r="AB17" s="46">
        <f t="shared" si="6"/>
        <v>0</v>
      </c>
      <c r="AC17" s="43"/>
      <c r="AD17" s="43"/>
      <c r="AE17" s="45">
        <f>IFERROR('IT asset registry'!K$17*INDEX(Emission_Table[Scope 3],MATCH('Multi-year simulation'!$B$17,Emission_Table[Type],0)),0)</f>
        <v>0</v>
      </c>
      <c r="AF17" s="46">
        <f t="shared" si="7"/>
        <v>0</v>
      </c>
      <c r="AG17" s="43"/>
      <c r="AH17" s="43"/>
      <c r="AI17" s="45">
        <f>IFERROR('IT asset registry'!L$17*INDEX(Emission_Table[Scope 3],MATCH('Multi-year simulation'!$B$17,Emission_Table[Type],0)),0)</f>
        <v>0</v>
      </c>
      <c r="AJ17" s="46">
        <f t="shared" si="8"/>
        <v>0</v>
      </c>
      <c r="AK17" s="43"/>
      <c r="AL17" s="43"/>
      <c r="AM17" s="45">
        <f>IFERROR('IT asset registry'!M$17*INDEX(Emission_Table[Scope 3],MATCH('Multi-year simulation'!$B$17,Emission_Table[Type],0)),0)</f>
        <v>0</v>
      </c>
      <c r="AN17" s="46">
        <f t="shared" si="9"/>
        <v>0</v>
      </c>
      <c r="AO17" s="43"/>
      <c r="AP17" s="43"/>
      <c r="AQ17" s="45">
        <f>IFERROR('IT asset registry'!N$17*INDEX(Emission_Table[Scope 3],MATCH('Multi-year simulation'!$B$17,Emission_Table[Type],0)),0)</f>
        <v>0</v>
      </c>
      <c r="AR17" s="46">
        <f t="shared" si="10"/>
        <v>0</v>
      </c>
      <c r="AS17" s="30"/>
      <c r="AT17" s="5"/>
      <c r="AU17" s="5" t="s">
        <v>53</v>
      </c>
      <c r="AV17" s="5"/>
    </row>
    <row r="18" spans="1:48" x14ac:dyDescent="0.75">
      <c r="A18" s="5"/>
      <c r="B18" s="29" t="s">
        <v>41</v>
      </c>
      <c r="C18" s="5"/>
      <c r="E18" s="43"/>
      <c r="F18" s="43"/>
      <c r="G18" s="45">
        <f>IFERROR('IT asset registry'!E$18*INDEX(Emission_Table[Scope 3],MATCH('Multi-year simulation'!$B$18,Emission_Table[Type],0)),0)</f>
        <v>1039000</v>
      </c>
      <c r="H18" s="46">
        <f t="shared" si="1"/>
        <v>1039000</v>
      </c>
      <c r="I18" s="43"/>
      <c r="J18" s="43"/>
      <c r="K18" s="45">
        <f>IFERROR('IT asset registry'!F$18*INDEX(Emission_Table[Scope 3],MATCH('Multi-year simulation'!$B$18,Emission_Table[Type],0)),0)</f>
        <v>779250</v>
      </c>
      <c r="L18" s="46">
        <f t="shared" si="2"/>
        <v>779250</v>
      </c>
      <c r="M18" s="43"/>
      <c r="N18" s="43"/>
      <c r="O18" s="45">
        <f>IFERROR('IT asset registry'!G$18*INDEX(Emission_Table[Scope 3],MATCH('Multi-year simulation'!$B$18,Emission_Table[Type],0)),0)</f>
        <v>519500</v>
      </c>
      <c r="P18" s="46">
        <f t="shared" si="3"/>
        <v>519500</v>
      </c>
      <c r="Q18" s="43"/>
      <c r="R18" s="43"/>
      <c r="S18" s="45">
        <f>IFERROR('IT asset registry'!H$18*INDEX(Emission_Table[Scope 3],MATCH('Multi-year simulation'!$B$18,Emission_Table[Type],0)),0)</f>
        <v>259750</v>
      </c>
      <c r="T18" s="46">
        <f t="shared" si="4"/>
        <v>259750</v>
      </c>
      <c r="U18" s="43"/>
      <c r="V18" s="43"/>
      <c r="W18" s="45">
        <f>IFERROR('IT asset registry'!I$18*INDEX(Emission_Table[Scope 3],MATCH('Multi-year simulation'!$B$18,Emission_Table[Type],0)),0)</f>
        <v>0</v>
      </c>
      <c r="X18" s="46">
        <f t="shared" si="5"/>
        <v>0</v>
      </c>
      <c r="Y18" s="43"/>
      <c r="Z18" s="43"/>
      <c r="AA18" s="45">
        <f>IFERROR('IT asset registry'!J$18*INDEX(Emission_Table[Scope 3],MATCH('Multi-year simulation'!$B$18,Emission_Table[Type],0)),0)</f>
        <v>0</v>
      </c>
      <c r="AB18" s="46">
        <f t="shared" si="6"/>
        <v>0</v>
      </c>
      <c r="AC18" s="43"/>
      <c r="AD18" s="43"/>
      <c r="AE18" s="45">
        <f>IFERROR('IT asset registry'!K$18*INDEX(Emission_Table[Scope 3],MATCH('Multi-year simulation'!$B$18,Emission_Table[Type],0)),0)</f>
        <v>0</v>
      </c>
      <c r="AF18" s="46">
        <f t="shared" si="7"/>
        <v>0</v>
      </c>
      <c r="AG18" s="43"/>
      <c r="AH18" s="43"/>
      <c r="AI18" s="45">
        <f>IFERROR('IT asset registry'!L$18*INDEX(Emission_Table[Scope 3],MATCH('Multi-year simulation'!$B$18,Emission_Table[Type],0)),0)</f>
        <v>0</v>
      </c>
      <c r="AJ18" s="46">
        <f t="shared" si="8"/>
        <v>0</v>
      </c>
      <c r="AK18" s="43"/>
      <c r="AL18" s="43"/>
      <c r="AM18" s="45">
        <f>IFERROR('IT asset registry'!M$18*INDEX(Emission_Table[Scope 3],MATCH('Multi-year simulation'!$B$18,Emission_Table[Type],0)),0)</f>
        <v>0</v>
      </c>
      <c r="AN18" s="46">
        <f t="shared" si="9"/>
        <v>0</v>
      </c>
      <c r="AO18" s="43"/>
      <c r="AP18" s="43"/>
      <c r="AQ18" s="45">
        <f>IFERROR('IT asset registry'!N$18*INDEX(Emission_Table[Scope 3],MATCH('Multi-year simulation'!$B$18,Emission_Table[Type],0)),0)</f>
        <v>0</v>
      </c>
      <c r="AR18" s="46">
        <f t="shared" si="10"/>
        <v>0</v>
      </c>
      <c r="AS18" s="30"/>
      <c r="AT18" s="5"/>
      <c r="AU18" s="5" t="s">
        <v>53</v>
      </c>
      <c r="AV18" s="5"/>
    </row>
    <row r="19" spans="1:48" x14ac:dyDescent="0.75">
      <c r="A19" s="5"/>
      <c r="B19" s="29" t="s">
        <v>42</v>
      </c>
      <c r="C19" s="5"/>
      <c r="E19" s="43"/>
      <c r="F19" s="43"/>
      <c r="G19" s="45">
        <f>IFERROR('IT asset registry'!E$19*INDEX(Emission_Table[Scope 3],MATCH('Multi-year simulation'!$B$19,Emission_Table[Type],0)),0)</f>
        <v>0</v>
      </c>
      <c r="H19" s="46">
        <f t="shared" si="1"/>
        <v>0</v>
      </c>
      <c r="I19" s="43"/>
      <c r="J19" s="43"/>
      <c r="K19" s="45">
        <f>IFERROR('IT asset registry'!F$19*INDEX(Emission_Table[Scope 3],MATCH('Multi-year simulation'!$B$19,Emission_Table[Type],0)),0)</f>
        <v>100650</v>
      </c>
      <c r="L19" s="46">
        <f t="shared" si="2"/>
        <v>100650</v>
      </c>
      <c r="M19" s="43"/>
      <c r="N19" s="43"/>
      <c r="O19" s="45">
        <f>IFERROR('IT asset registry'!G$19*INDEX(Emission_Table[Scope 3],MATCH('Multi-year simulation'!$B$19,Emission_Table[Type],0)),0)</f>
        <v>201300</v>
      </c>
      <c r="P19" s="46">
        <f t="shared" si="3"/>
        <v>201300</v>
      </c>
      <c r="Q19" s="43"/>
      <c r="R19" s="43"/>
      <c r="S19" s="45">
        <f>IFERROR('IT asset registry'!H$19*INDEX(Emission_Table[Scope 3],MATCH('Multi-year simulation'!$B$19,Emission_Table[Type],0)),0)</f>
        <v>301950</v>
      </c>
      <c r="T19" s="46">
        <f t="shared" si="4"/>
        <v>301950</v>
      </c>
      <c r="U19" s="43"/>
      <c r="V19" s="43"/>
      <c r="W19" s="45">
        <f>IFERROR('IT asset registry'!I$19*INDEX(Emission_Table[Scope 3],MATCH('Multi-year simulation'!$B$19,Emission_Table[Type],0)),0)</f>
        <v>402600</v>
      </c>
      <c r="X19" s="46">
        <f t="shared" si="5"/>
        <v>402600</v>
      </c>
      <c r="Y19" s="43"/>
      <c r="Z19" s="43"/>
      <c r="AA19" s="45">
        <f>IFERROR('IT asset registry'!J$19*INDEX(Emission_Table[Scope 3],MATCH('Multi-year simulation'!$B$19,Emission_Table[Type],0)),0)</f>
        <v>402600</v>
      </c>
      <c r="AB19" s="46">
        <f t="shared" si="6"/>
        <v>402600</v>
      </c>
      <c r="AC19" s="43"/>
      <c r="AD19" s="43"/>
      <c r="AE19" s="45">
        <f>IFERROR('IT asset registry'!K$19*INDEX(Emission_Table[Scope 3],MATCH('Multi-year simulation'!$B$19,Emission_Table[Type],0)),0)</f>
        <v>402600</v>
      </c>
      <c r="AF19" s="46">
        <f t="shared" si="7"/>
        <v>402600</v>
      </c>
      <c r="AG19" s="43"/>
      <c r="AH19" s="43"/>
      <c r="AI19" s="45">
        <f>IFERROR('IT asset registry'!L$19*INDEX(Emission_Table[Scope 3],MATCH('Multi-year simulation'!$B$19,Emission_Table[Type],0)),0)</f>
        <v>402600</v>
      </c>
      <c r="AJ19" s="46">
        <f t="shared" si="8"/>
        <v>402600</v>
      </c>
      <c r="AK19" s="43"/>
      <c r="AL19" s="43"/>
      <c r="AM19" s="45">
        <f>IFERROR('IT asset registry'!M$19*INDEX(Emission_Table[Scope 3],MATCH('Multi-year simulation'!$B$19,Emission_Table[Type],0)),0)</f>
        <v>402600</v>
      </c>
      <c r="AN19" s="46">
        <f t="shared" si="9"/>
        <v>402600</v>
      </c>
      <c r="AO19" s="43"/>
      <c r="AP19" s="43"/>
      <c r="AQ19" s="45">
        <f>IFERROR('IT asset registry'!N$19*INDEX(Emission_Table[Scope 3],MATCH('Multi-year simulation'!$B$19,Emission_Table[Type],0)),0)</f>
        <v>402600</v>
      </c>
      <c r="AR19" s="46">
        <f t="shared" si="10"/>
        <v>402600</v>
      </c>
      <c r="AS19" s="30"/>
      <c r="AT19" s="5"/>
      <c r="AU19" s="5" t="s">
        <v>53</v>
      </c>
      <c r="AV19" s="5"/>
    </row>
    <row r="20" spans="1:48" x14ac:dyDescent="0.75">
      <c r="A20" s="5"/>
      <c r="B20" s="29" t="s">
        <v>72</v>
      </c>
      <c r="C20" s="5"/>
      <c r="E20" s="43"/>
      <c r="F20" s="43"/>
      <c r="G20" s="45">
        <f>IFERROR('IT asset registry'!E$20*INDEX(Emission_Table[Scope 3],MATCH('Multi-year simulation'!$B$20,Emission_Table[Type],0)),0)</f>
        <v>0</v>
      </c>
      <c r="H20" s="46">
        <f t="shared" si="1"/>
        <v>0</v>
      </c>
      <c r="I20" s="43"/>
      <c r="J20" s="43"/>
      <c r="K20" s="45">
        <f>IFERROR('IT asset registry'!F$20*INDEX(Emission_Table[Scope 3],MATCH('Multi-year simulation'!$B$20,Emission_Table[Type],0)),0)</f>
        <v>0</v>
      </c>
      <c r="L20" s="46">
        <f t="shared" si="2"/>
        <v>0</v>
      </c>
      <c r="M20" s="43"/>
      <c r="N20" s="43"/>
      <c r="O20" s="45">
        <f>IFERROR('IT asset registry'!G$20*INDEX(Emission_Table[Scope 3],MATCH('Multi-year simulation'!$B$20,Emission_Table[Type],0)),0)</f>
        <v>0</v>
      </c>
      <c r="P20" s="46">
        <f t="shared" si="3"/>
        <v>0</v>
      </c>
      <c r="Q20" s="43"/>
      <c r="R20" s="43"/>
      <c r="S20" s="45">
        <f>IFERROR('IT asset registry'!H$20*INDEX(Emission_Table[Scope 3],MATCH('Multi-year simulation'!$B$20,Emission_Table[Type],0)),0)</f>
        <v>0</v>
      </c>
      <c r="T20" s="46">
        <f t="shared" si="4"/>
        <v>0</v>
      </c>
      <c r="U20" s="43"/>
      <c r="V20" s="43"/>
      <c r="W20" s="45">
        <f>IFERROR('IT asset registry'!I$20*INDEX(Emission_Table[Scope 3],MATCH('Multi-year simulation'!$B$20,Emission_Table[Type],0)),0)</f>
        <v>0</v>
      </c>
      <c r="X20" s="46">
        <f t="shared" si="5"/>
        <v>0</v>
      </c>
      <c r="Y20" s="43"/>
      <c r="Z20" s="43"/>
      <c r="AA20" s="45">
        <f>IFERROR('IT asset registry'!J$20*INDEX(Emission_Table[Scope 3],MATCH('Multi-year simulation'!$B$20,Emission_Table[Type],0)),0)</f>
        <v>0</v>
      </c>
      <c r="AB20" s="46">
        <f t="shared" si="6"/>
        <v>0</v>
      </c>
      <c r="AC20" s="43"/>
      <c r="AD20" s="43"/>
      <c r="AE20" s="45">
        <f>IFERROR('IT asset registry'!K$20*INDEX(Emission_Table[Scope 3],MATCH('Multi-year simulation'!$B$20,Emission_Table[Type],0)),0)</f>
        <v>0</v>
      </c>
      <c r="AF20" s="46">
        <f t="shared" si="7"/>
        <v>0</v>
      </c>
      <c r="AG20" s="43"/>
      <c r="AH20" s="43"/>
      <c r="AI20" s="45">
        <f>IFERROR('IT asset registry'!L$20*INDEX(Emission_Table[Scope 3],MATCH('Multi-year simulation'!$B$20,Emission_Table[Type],0)),0)</f>
        <v>0</v>
      </c>
      <c r="AJ20" s="46">
        <f t="shared" si="8"/>
        <v>0</v>
      </c>
      <c r="AK20" s="43"/>
      <c r="AL20" s="43"/>
      <c r="AM20" s="45">
        <f>IFERROR('IT asset registry'!M$20*INDEX(Emission_Table[Scope 3],MATCH('Multi-year simulation'!$B$20,Emission_Table[Type],0)),0)</f>
        <v>0</v>
      </c>
      <c r="AN20" s="46">
        <f t="shared" si="9"/>
        <v>0</v>
      </c>
      <c r="AO20" s="43"/>
      <c r="AP20" s="43"/>
      <c r="AQ20" s="45">
        <f>IFERROR('IT asset registry'!N$20*INDEX(Emission_Table[Scope 3],MATCH('Multi-year simulation'!$B$20,Emission_Table[Type],0)),0)</f>
        <v>0</v>
      </c>
      <c r="AR20" s="46">
        <f t="shared" si="10"/>
        <v>0</v>
      </c>
      <c r="AS20" s="30"/>
      <c r="AT20" s="5"/>
      <c r="AU20" s="5" t="s">
        <v>53</v>
      </c>
      <c r="AV20" s="5"/>
    </row>
    <row r="21" spans="1:48" x14ac:dyDescent="0.75">
      <c r="A21" s="5"/>
      <c r="B21" s="29" t="s">
        <v>43</v>
      </c>
      <c r="C21" s="5"/>
      <c r="E21" s="43"/>
      <c r="F21" s="43"/>
      <c r="G21" s="45">
        <f>IFERROR('IT asset registry'!E$21*INDEX(Emission_Table[Scope 3],MATCH('Multi-year simulation'!$B$21,Emission_Table[Type],0)),0)</f>
        <v>693000</v>
      </c>
      <c r="H21" s="46">
        <f t="shared" si="1"/>
        <v>693000</v>
      </c>
      <c r="I21" s="43"/>
      <c r="J21" s="43"/>
      <c r="K21" s="45">
        <f>IFERROR('IT asset registry'!F$21*INDEX(Emission_Table[Scope 3],MATCH('Multi-year simulation'!$B$21,Emission_Table[Type],0)),0)</f>
        <v>554400</v>
      </c>
      <c r="L21" s="46">
        <f t="shared" si="2"/>
        <v>554400</v>
      </c>
      <c r="M21" s="43"/>
      <c r="N21" s="43"/>
      <c r="O21" s="45">
        <f>IFERROR('IT asset registry'!G$21*INDEX(Emission_Table[Scope 3],MATCH('Multi-year simulation'!$B$21,Emission_Table[Type],0)),0)</f>
        <v>415800</v>
      </c>
      <c r="P21" s="46">
        <f t="shared" si="3"/>
        <v>415800</v>
      </c>
      <c r="Q21" s="43"/>
      <c r="R21" s="43"/>
      <c r="S21" s="45">
        <f>IFERROR('IT asset registry'!H$21*INDEX(Emission_Table[Scope 3],MATCH('Multi-year simulation'!$B$21,Emission_Table[Type],0)),0)</f>
        <v>277200</v>
      </c>
      <c r="T21" s="46">
        <f t="shared" si="4"/>
        <v>277200</v>
      </c>
      <c r="U21" s="43"/>
      <c r="V21" s="43"/>
      <c r="W21" s="45">
        <f>IFERROR('IT asset registry'!I$21*INDEX(Emission_Table[Scope 3],MATCH('Multi-year simulation'!$B$21,Emission_Table[Type],0)),0)</f>
        <v>138600</v>
      </c>
      <c r="X21" s="46">
        <f t="shared" si="5"/>
        <v>138600</v>
      </c>
      <c r="Y21" s="43"/>
      <c r="Z21" s="43"/>
      <c r="AA21" s="45">
        <f>IFERROR('IT asset registry'!J$21*INDEX(Emission_Table[Scope 3],MATCH('Multi-year simulation'!$B$21,Emission_Table[Type],0)),0)</f>
        <v>0</v>
      </c>
      <c r="AB21" s="46">
        <f t="shared" si="6"/>
        <v>0</v>
      </c>
      <c r="AC21" s="43"/>
      <c r="AD21" s="43"/>
      <c r="AE21" s="45">
        <f>IFERROR('IT asset registry'!K$21*INDEX(Emission_Table[Scope 3],MATCH('Multi-year simulation'!$B$21,Emission_Table[Type],0)),0)</f>
        <v>0</v>
      </c>
      <c r="AF21" s="46">
        <f t="shared" si="7"/>
        <v>0</v>
      </c>
      <c r="AG21" s="43"/>
      <c r="AH21" s="43"/>
      <c r="AI21" s="45">
        <f>IFERROR('IT asset registry'!L$21*INDEX(Emission_Table[Scope 3],MATCH('Multi-year simulation'!$B$21,Emission_Table[Type],0)),0)</f>
        <v>0</v>
      </c>
      <c r="AJ21" s="46">
        <f t="shared" si="8"/>
        <v>0</v>
      </c>
      <c r="AK21" s="43"/>
      <c r="AL21" s="43"/>
      <c r="AM21" s="45">
        <f>IFERROR('IT asset registry'!M$21*INDEX(Emission_Table[Scope 3],MATCH('Multi-year simulation'!$B$21,Emission_Table[Type],0)),0)</f>
        <v>0</v>
      </c>
      <c r="AN21" s="46">
        <f t="shared" si="9"/>
        <v>0</v>
      </c>
      <c r="AO21" s="43"/>
      <c r="AP21" s="43"/>
      <c r="AQ21" s="45">
        <f>IFERROR('IT asset registry'!N$21*INDEX(Emission_Table[Scope 3],MATCH('Multi-year simulation'!$B$21,Emission_Table[Type],0)),0)</f>
        <v>0</v>
      </c>
      <c r="AR21" s="46">
        <f t="shared" si="10"/>
        <v>0</v>
      </c>
      <c r="AS21" s="30"/>
      <c r="AT21" s="5"/>
      <c r="AU21" s="5" t="s">
        <v>53</v>
      </c>
      <c r="AV21" s="5"/>
    </row>
    <row r="22" spans="1:48" ht="18.5" x14ac:dyDescent="0.9">
      <c r="A22" s="5"/>
      <c r="B22" s="22" t="s">
        <v>56</v>
      </c>
      <c r="C22" s="22"/>
      <c r="D22" s="23" t="s">
        <v>7</v>
      </c>
      <c r="E22" s="41">
        <f>SUM(E23:E28)</f>
        <v>0</v>
      </c>
      <c r="F22" s="41">
        <f t="shared" ref="F22:K22" si="11">SUM(F23:F28)</f>
        <v>0</v>
      </c>
      <c r="G22" s="41">
        <f t="shared" si="11"/>
        <v>2539500</v>
      </c>
      <c r="H22" s="41">
        <f>SUM(H23:H28)</f>
        <v>2539500</v>
      </c>
      <c r="I22" s="41">
        <f t="shared" si="11"/>
        <v>0</v>
      </c>
      <c r="J22" s="41">
        <f t="shared" si="11"/>
        <v>0</v>
      </c>
      <c r="K22" s="41">
        <f t="shared" si="11"/>
        <v>1530500</v>
      </c>
      <c r="L22" s="41">
        <f>SUM(L23:L28)</f>
        <v>1530500</v>
      </c>
      <c r="M22" s="41">
        <f t="shared" ref="M22:P22" si="12">SUM(M23:M28)</f>
        <v>0</v>
      </c>
      <c r="N22" s="41">
        <f t="shared" si="12"/>
        <v>0</v>
      </c>
      <c r="O22" s="41">
        <f t="shared" si="12"/>
        <v>1669500</v>
      </c>
      <c r="P22" s="41">
        <f t="shared" si="12"/>
        <v>1669500</v>
      </c>
      <c r="Q22" s="41">
        <f t="shared" ref="Q22" si="13">SUM(Q23:Q28)</f>
        <v>0</v>
      </c>
      <c r="R22" s="41">
        <f t="shared" ref="R22" si="14">SUM(R23:R28)</f>
        <v>0</v>
      </c>
      <c r="S22" s="41">
        <f t="shared" ref="S22" si="15">SUM(S23:S28)</f>
        <v>1610000</v>
      </c>
      <c r="T22" s="41">
        <f t="shared" ref="T22" si="16">SUM(T23:T28)</f>
        <v>1610000</v>
      </c>
      <c r="U22" s="41">
        <f t="shared" ref="U22" si="17">SUM(U23:U28)</f>
        <v>0</v>
      </c>
      <c r="V22" s="41">
        <f t="shared" ref="V22" si="18">SUM(V23:V28)</f>
        <v>0</v>
      </c>
      <c r="W22" s="41">
        <f t="shared" ref="W22" si="19">SUM(W23:W28)</f>
        <v>1813750</v>
      </c>
      <c r="X22" s="41">
        <f t="shared" ref="X22" si="20">SUM(X23:X28)</f>
        <v>1813750</v>
      </c>
      <c r="Y22" s="41">
        <f t="shared" ref="Y22" si="21">SUM(Y23:Y28)</f>
        <v>0</v>
      </c>
      <c r="Z22" s="41">
        <f t="shared" ref="Z22" si="22">SUM(Z23:Z28)</f>
        <v>0</v>
      </c>
      <c r="AA22" s="41">
        <f t="shared" ref="AA22" si="23">SUM(AA23:AA28)</f>
        <v>1849750</v>
      </c>
      <c r="AB22" s="41">
        <f t="shared" ref="AB22" si="24">SUM(AB23:AB28)</f>
        <v>1849750</v>
      </c>
      <c r="AC22" s="41">
        <f t="shared" ref="AC22" si="25">SUM(AC23:AC28)</f>
        <v>0</v>
      </c>
      <c r="AD22" s="41">
        <f t="shared" ref="AD22" si="26">SUM(AD23:AD28)</f>
        <v>0</v>
      </c>
      <c r="AE22" s="41">
        <f t="shared" ref="AE22" si="27">SUM(AE23:AE28)</f>
        <v>1890250</v>
      </c>
      <c r="AF22" s="41">
        <f t="shared" ref="AF22" si="28">SUM(AF23:AF28)</f>
        <v>1890250</v>
      </c>
      <c r="AG22" s="41">
        <f t="shared" ref="AG22" si="29">SUM(AG23:AG28)</f>
        <v>0</v>
      </c>
      <c r="AH22" s="41">
        <f t="shared" ref="AH22" si="30">SUM(AH23:AH28)</f>
        <v>0</v>
      </c>
      <c r="AI22" s="41">
        <f t="shared" ref="AI22" si="31">SUM(AI23:AI28)</f>
        <v>1926250</v>
      </c>
      <c r="AJ22" s="41">
        <f t="shared" ref="AJ22" si="32">SUM(AJ23:AJ28)</f>
        <v>1926250</v>
      </c>
      <c r="AK22" s="41">
        <f t="shared" ref="AK22" si="33">SUM(AK23:AK28)</f>
        <v>0</v>
      </c>
      <c r="AL22" s="41">
        <f t="shared" ref="AL22" si="34">SUM(AL23:AL28)</f>
        <v>0</v>
      </c>
      <c r="AM22" s="41">
        <f t="shared" ref="AM22" si="35">SUM(AM23:AM28)</f>
        <v>1962250</v>
      </c>
      <c r="AN22" s="41">
        <f t="shared" ref="AN22" si="36">SUM(AN23:AN28)</f>
        <v>1962250</v>
      </c>
      <c r="AO22" s="41">
        <f t="shared" ref="AO22" si="37">SUM(AO23:AO28)</f>
        <v>0</v>
      </c>
      <c r="AP22" s="41">
        <f t="shared" ref="AP22" si="38">SUM(AP23:AP28)</f>
        <v>0</v>
      </c>
      <c r="AQ22" s="41">
        <f t="shared" ref="AQ22" si="39">SUM(AQ23:AQ28)</f>
        <v>1995250</v>
      </c>
      <c r="AR22" s="41">
        <f t="shared" ref="AR22" si="40">SUM(AR23:AR28)</f>
        <v>1995250</v>
      </c>
      <c r="AS22" s="22"/>
      <c r="AT22" s="25"/>
      <c r="AU22" s="23"/>
      <c r="AV22" s="23" t="s">
        <v>9</v>
      </c>
    </row>
    <row r="23" spans="1:48" x14ac:dyDescent="0.75">
      <c r="A23" s="5"/>
      <c r="B23" s="29" t="s">
        <v>111</v>
      </c>
      <c r="C23" s="5"/>
      <c r="E23" s="43"/>
      <c r="F23" s="43"/>
      <c r="G23" s="45">
        <f>IFERROR('IT asset registry'!E$23*INDEX(Emission_Table[Scope 3],MATCH('Multi-year simulation'!$B23,Emission_Table[Type],0)),0)</f>
        <v>500000</v>
      </c>
      <c r="H23" s="46">
        <f>SUM(E23:G23)</f>
        <v>500000</v>
      </c>
      <c r="I23" s="43"/>
      <c r="J23" s="43"/>
      <c r="K23" s="45">
        <f>IFERROR('IT asset registry'!F$23*INDEX(Emission_Table[Scope 3],MATCH('Multi-year simulation'!$B23,Emission_Table[Type],0)),0)</f>
        <v>100000</v>
      </c>
      <c r="L23" s="46">
        <f>SUM(I23:K23)</f>
        <v>100000</v>
      </c>
      <c r="M23" s="43"/>
      <c r="N23" s="43"/>
      <c r="O23" s="45">
        <f>IFERROR('IT asset registry'!G$23*INDEX(Emission_Table[Scope 3],MATCH('Multi-year simulation'!$B23,Emission_Table[Type],0)),0)</f>
        <v>100000</v>
      </c>
      <c r="P23" s="46">
        <f>SUM(M23:O23)</f>
        <v>100000</v>
      </c>
      <c r="Q23" s="43"/>
      <c r="R23" s="43"/>
      <c r="S23" s="45">
        <f>IFERROR('IT asset registry'!H$23*INDEX(Emission_Table[Scope 3],MATCH('Multi-year simulation'!$B23,Emission_Table[Type],0)),0)</f>
        <v>100000</v>
      </c>
      <c r="T23" s="46">
        <f>SUM(Q23:S23)</f>
        <v>100000</v>
      </c>
      <c r="U23" s="43"/>
      <c r="V23" s="43"/>
      <c r="W23" s="45">
        <f>IFERROR('IT asset registry'!I$23*INDEX(Emission_Table[Scope 3],MATCH('Multi-year simulation'!$B23,Emission_Table[Type],0)),0)</f>
        <v>50000</v>
      </c>
      <c r="X23" s="46">
        <f>SUM(U23:W23)</f>
        <v>50000</v>
      </c>
      <c r="Y23" s="43"/>
      <c r="Z23" s="43"/>
      <c r="AA23" s="45">
        <f>IFERROR('IT asset registry'!J$23*INDEX(Emission_Table[Scope 3],MATCH('Multi-year simulation'!$B23,Emission_Table[Type],0)),0)</f>
        <v>50000</v>
      </c>
      <c r="AB23" s="46">
        <f>SUM(Y23:AA23)</f>
        <v>50000</v>
      </c>
      <c r="AC23" s="43"/>
      <c r="AD23" s="43"/>
      <c r="AE23" s="45">
        <f>IFERROR('IT asset registry'!K$23*INDEX(Emission_Table[Scope 3],MATCH('Multi-year simulation'!$B23,Emission_Table[Type],0)),0)</f>
        <v>50000</v>
      </c>
      <c r="AF23" s="46">
        <f>SUM(AC23:AE23)</f>
        <v>50000</v>
      </c>
      <c r="AG23" s="43"/>
      <c r="AH23" s="43"/>
      <c r="AI23" s="45">
        <f>IFERROR('IT asset registry'!L$23*INDEX(Emission_Table[Scope 3],MATCH('Multi-year simulation'!$B23,Emission_Table[Type],0)),0)</f>
        <v>50000</v>
      </c>
      <c r="AJ23" s="46">
        <f>SUM(AG23:AI23)</f>
        <v>50000</v>
      </c>
      <c r="AK23" s="43"/>
      <c r="AL23" s="43"/>
      <c r="AM23" s="45">
        <f>IFERROR('IT asset registry'!M$23*INDEX(Emission_Table[Scope 3],MATCH('Multi-year simulation'!$B23,Emission_Table[Type],0)),0)</f>
        <v>50000</v>
      </c>
      <c r="AN23" s="46">
        <f>SUM(AK23:AM23)</f>
        <v>50000</v>
      </c>
      <c r="AO23" s="43"/>
      <c r="AP23" s="43"/>
      <c r="AQ23" s="45">
        <f>IFERROR('IT asset registry'!N$23*INDEX(Emission_Table[Scope 3],MATCH('Multi-year simulation'!$B23,Emission_Table[Type],0)),0)</f>
        <v>50000</v>
      </c>
      <c r="AR23" s="46">
        <f>SUM(AO23:AQ23)</f>
        <v>50000</v>
      </c>
      <c r="AS23" s="5"/>
      <c r="AT23" s="5"/>
      <c r="AU23" s="5" t="s">
        <v>53</v>
      </c>
      <c r="AV23" s="5"/>
    </row>
    <row r="24" spans="1:48" x14ac:dyDescent="0.75">
      <c r="A24" s="5"/>
      <c r="B24" s="29" t="s">
        <v>110</v>
      </c>
      <c r="C24" s="5"/>
      <c r="E24" s="43"/>
      <c r="F24" s="43"/>
      <c r="G24" s="45">
        <f>IFERROR('IT asset registry'!E$24*INDEX(Emission_Table[Scope 3],MATCH('Multi-year simulation'!$B24,Emission_Table[Type],0)),0)</f>
        <v>0</v>
      </c>
      <c r="H24" s="46">
        <f t="shared" ref="H24:H28" si="41">SUM(E24:G24)</f>
        <v>0</v>
      </c>
      <c r="I24" s="43"/>
      <c r="J24" s="43"/>
      <c r="K24" s="45">
        <f>IFERROR('IT asset registry'!F$24*INDEX(Emission_Table[Scope 3],MATCH('Multi-year simulation'!$B24,Emission_Table[Type],0)),0)</f>
        <v>300000</v>
      </c>
      <c r="L24" s="46">
        <f t="shared" ref="L24:L28" si="42">SUM(I24:K24)</f>
        <v>300000</v>
      </c>
      <c r="M24" s="43"/>
      <c r="N24" s="43"/>
      <c r="O24" s="45">
        <f>IFERROR('IT asset registry'!G$24*INDEX(Emission_Table[Scope 3],MATCH('Multi-year simulation'!$B24,Emission_Table[Type],0)),0)</f>
        <v>400000</v>
      </c>
      <c r="P24" s="46">
        <f t="shared" ref="P24:P28" si="43">SUM(M24:O24)</f>
        <v>400000</v>
      </c>
      <c r="Q24" s="43"/>
      <c r="R24" s="43"/>
      <c r="S24" s="45">
        <f>IFERROR('IT asset registry'!H$24*INDEX(Emission_Table[Scope 3],MATCH('Multi-year simulation'!$B24,Emission_Table[Type],0)),0)</f>
        <v>300000</v>
      </c>
      <c r="T24" s="46">
        <f t="shared" ref="T24:T28" si="44">SUM(Q24:S24)</f>
        <v>300000</v>
      </c>
      <c r="U24" s="43"/>
      <c r="V24" s="43"/>
      <c r="W24" s="45">
        <f>IFERROR('IT asset registry'!I$24*INDEX(Emission_Table[Scope 3],MATCH('Multi-year simulation'!$B24,Emission_Table[Type],0)),0)</f>
        <v>600000</v>
      </c>
      <c r="X24" s="46">
        <f t="shared" ref="X24:X28" si="45">SUM(U24:W24)</f>
        <v>600000</v>
      </c>
      <c r="Y24" s="43"/>
      <c r="Z24" s="43"/>
      <c r="AA24" s="45">
        <f>IFERROR('IT asset registry'!J$24*INDEX(Emission_Table[Scope 3],MATCH('Multi-year simulation'!$B24,Emission_Table[Type],0)),0)</f>
        <v>600000</v>
      </c>
      <c r="AB24" s="46">
        <f t="shared" ref="AB24:AB28" si="46">SUM(Y24:AA24)</f>
        <v>600000</v>
      </c>
      <c r="AC24" s="43"/>
      <c r="AD24" s="43"/>
      <c r="AE24" s="45">
        <f>IFERROR('IT asset registry'!K$24*INDEX(Emission_Table[Scope 3],MATCH('Multi-year simulation'!$B24,Emission_Table[Type],0)),0)</f>
        <v>600000</v>
      </c>
      <c r="AF24" s="46">
        <f t="shared" ref="AF24:AF28" si="47">SUM(AC24:AE24)</f>
        <v>600000</v>
      </c>
      <c r="AG24" s="43"/>
      <c r="AH24" s="43"/>
      <c r="AI24" s="45">
        <f>IFERROR('IT asset registry'!L$24*INDEX(Emission_Table[Scope 3],MATCH('Multi-year simulation'!$B24,Emission_Table[Type],0)),0)</f>
        <v>600000</v>
      </c>
      <c r="AJ24" s="46">
        <f t="shared" ref="AJ24:AJ28" si="48">SUM(AG24:AI24)</f>
        <v>600000</v>
      </c>
      <c r="AK24" s="43"/>
      <c r="AL24" s="43"/>
      <c r="AM24" s="45">
        <f>IFERROR('IT asset registry'!M$24*INDEX(Emission_Table[Scope 3],MATCH('Multi-year simulation'!$B24,Emission_Table[Type],0)),0)</f>
        <v>600000</v>
      </c>
      <c r="AN24" s="46">
        <f t="shared" ref="AN24:AN28" si="49">SUM(AK24:AM24)</f>
        <v>600000</v>
      </c>
      <c r="AO24" s="43"/>
      <c r="AP24" s="43"/>
      <c r="AQ24" s="45">
        <f>IFERROR('IT asset registry'!N$24*INDEX(Emission_Table[Scope 3],MATCH('Multi-year simulation'!$B24,Emission_Table[Type],0)),0)</f>
        <v>600000</v>
      </c>
      <c r="AR24" s="46">
        <f t="shared" ref="AR24:AR28" si="50">SUM(AO24:AQ24)</f>
        <v>600000</v>
      </c>
      <c r="AS24" s="5"/>
      <c r="AT24" s="5"/>
      <c r="AU24" s="5" t="s">
        <v>53</v>
      </c>
      <c r="AV24" s="5"/>
    </row>
    <row r="25" spans="1:48" x14ac:dyDescent="0.75">
      <c r="A25" s="5"/>
      <c r="B25" s="29" t="s">
        <v>44</v>
      </c>
      <c r="C25" s="5"/>
      <c r="E25" s="43"/>
      <c r="F25" s="43"/>
      <c r="G25" s="45">
        <f>IFERROR('IT asset registry'!E$25*INDEX(Emission_Table[Scope 3],MATCH('Multi-year simulation'!$B25,Emission_Table[Type],0)),0)</f>
        <v>164500</v>
      </c>
      <c r="H25" s="46">
        <f t="shared" si="41"/>
        <v>164500</v>
      </c>
      <c r="I25" s="43"/>
      <c r="J25" s="43"/>
      <c r="K25" s="45">
        <f>IFERROR('IT asset registry'!F$25*INDEX(Emission_Table[Scope 3],MATCH('Multi-year simulation'!$B25,Emission_Table[Type],0)),0)</f>
        <v>164500</v>
      </c>
      <c r="L25" s="46">
        <f t="shared" si="42"/>
        <v>164500</v>
      </c>
      <c r="M25" s="43"/>
      <c r="N25" s="43"/>
      <c r="O25" s="45">
        <f>IFERROR('IT asset registry'!G$25*INDEX(Emission_Table[Scope 3],MATCH('Multi-year simulation'!$B25,Emission_Table[Type],0)),0)</f>
        <v>164500</v>
      </c>
      <c r="P25" s="46">
        <f t="shared" si="43"/>
        <v>164500</v>
      </c>
      <c r="Q25" s="43"/>
      <c r="R25" s="43"/>
      <c r="S25" s="45">
        <f>IFERROR('IT asset registry'!H$25*INDEX(Emission_Table[Scope 3],MATCH('Multi-year simulation'!$B25,Emission_Table[Type],0)),0)</f>
        <v>164500</v>
      </c>
      <c r="T25" s="46">
        <f t="shared" si="44"/>
        <v>164500</v>
      </c>
      <c r="U25" s="43"/>
      <c r="V25" s="43"/>
      <c r="W25" s="45">
        <f>IFERROR('IT asset registry'!I$25*INDEX(Emission_Table[Scope 3],MATCH('Multi-year simulation'!$B25,Emission_Table[Type],0)),0)</f>
        <v>82250</v>
      </c>
      <c r="X25" s="46">
        <f t="shared" si="45"/>
        <v>82250</v>
      </c>
      <c r="Y25" s="43"/>
      <c r="Z25" s="43"/>
      <c r="AA25" s="45">
        <f>IFERROR('IT asset registry'!J$25*INDEX(Emission_Table[Scope 3],MATCH('Multi-year simulation'!$B25,Emission_Table[Type],0)),0)</f>
        <v>82250</v>
      </c>
      <c r="AB25" s="46">
        <f t="shared" si="46"/>
        <v>82250</v>
      </c>
      <c r="AC25" s="43"/>
      <c r="AD25" s="43"/>
      <c r="AE25" s="45">
        <f>IFERROR('IT asset registry'!K$25*INDEX(Emission_Table[Scope 3],MATCH('Multi-year simulation'!$B25,Emission_Table[Type],0)),0)</f>
        <v>82250</v>
      </c>
      <c r="AF25" s="46">
        <f t="shared" si="47"/>
        <v>82250</v>
      </c>
      <c r="AG25" s="43"/>
      <c r="AH25" s="43"/>
      <c r="AI25" s="45">
        <f>IFERROR('IT asset registry'!L$25*INDEX(Emission_Table[Scope 3],MATCH('Multi-year simulation'!$B25,Emission_Table[Type],0)),0)</f>
        <v>82250</v>
      </c>
      <c r="AJ25" s="46">
        <f t="shared" si="48"/>
        <v>82250</v>
      </c>
      <c r="AK25" s="43"/>
      <c r="AL25" s="43"/>
      <c r="AM25" s="45">
        <f>IFERROR('IT asset registry'!M$25*INDEX(Emission_Table[Scope 3],MATCH('Multi-year simulation'!$B25,Emission_Table[Type],0)),0)</f>
        <v>82250</v>
      </c>
      <c r="AN25" s="46">
        <f t="shared" si="49"/>
        <v>82250</v>
      </c>
      <c r="AO25" s="43"/>
      <c r="AP25" s="43"/>
      <c r="AQ25" s="45">
        <f>IFERROR('IT asset registry'!N$25*INDEX(Emission_Table[Scope 3],MATCH('Multi-year simulation'!$B25,Emission_Table[Type],0)),0)</f>
        <v>82250</v>
      </c>
      <c r="AR25" s="46">
        <f t="shared" si="50"/>
        <v>82250</v>
      </c>
      <c r="AS25" s="5"/>
      <c r="AT25" s="5"/>
      <c r="AU25" s="5" t="s">
        <v>53</v>
      </c>
      <c r="AV25" s="5"/>
    </row>
    <row r="26" spans="1:48" x14ac:dyDescent="0.75">
      <c r="A26" s="5"/>
      <c r="B26" s="29" t="s">
        <v>45</v>
      </c>
      <c r="C26" s="5"/>
      <c r="E26" s="43"/>
      <c r="F26" s="43"/>
      <c r="G26" s="45">
        <f>IFERROR('IT asset registry'!E$26*INDEX(Emission_Table[Scope 3],MATCH('Multi-year simulation'!$B26,Emission_Table[Type],0)),0)</f>
        <v>1425000</v>
      </c>
      <c r="H26" s="46">
        <f t="shared" si="41"/>
        <v>1425000</v>
      </c>
      <c r="I26" s="43"/>
      <c r="J26" s="43"/>
      <c r="K26" s="45">
        <f>IFERROR('IT asset registry'!F$26*INDEX(Emission_Table[Scope 3],MATCH('Multi-year simulation'!$B26,Emission_Table[Type],0)),0)</f>
        <v>570000</v>
      </c>
      <c r="L26" s="46">
        <f t="shared" si="42"/>
        <v>570000</v>
      </c>
      <c r="M26" s="43"/>
      <c r="N26" s="43"/>
      <c r="O26" s="45">
        <f>IFERROR('IT asset registry'!G$26*INDEX(Emission_Table[Scope 3],MATCH('Multi-year simulation'!$B26,Emission_Table[Type],0)),0)</f>
        <v>570000</v>
      </c>
      <c r="P26" s="46">
        <f t="shared" si="43"/>
        <v>570000</v>
      </c>
      <c r="Q26" s="43"/>
      <c r="R26" s="43"/>
      <c r="S26" s="45">
        <f>IFERROR('IT asset registry'!H$26*INDEX(Emission_Table[Scope 3],MATCH('Multi-year simulation'!$B26,Emission_Table[Type],0)),0)</f>
        <v>570000</v>
      </c>
      <c r="T26" s="46">
        <f t="shared" si="44"/>
        <v>570000</v>
      </c>
      <c r="U26" s="43"/>
      <c r="V26" s="43"/>
      <c r="W26" s="45">
        <f>IFERROR('IT asset registry'!I$26*INDEX(Emission_Table[Scope 3],MATCH('Multi-year simulation'!$B26,Emission_Table[Type],0)),0)</f>
        <v>570000</v>
      </c>
      <c r="X26" s="46">
        <f t="shared" si="45"/>
        <v>570000</v>
      </c>
      <c r="Y26" s="43"/>
      <c r="Z26" s="43"/>
      <c r="AA26" s="45">
        <f>IFERROR('IT asset registry'!J$26*INDEX(Emission_Table[Scope 3],MATCH('Multi-year simulation'!$B26,Emission_Table[Type],0)),0)</f>
        <v>570000</v>
      </c>
      <c r="AB26" s="46">
        <f t="shared" si="46"/>
        <v>570000</v>
      </c>
      <c r="AC26" s="43"/>
      <c r="AD26" s="43"/>
      <c r="AE26" s="45">
        <f>IFERROR('IT asset registry'!K$26*INDEX(Emission_Table[Scope 3],MATCH('Multi-year simulation'!$B26,Emission_Table[Type],0)),0)</f>
        <v>570000</v>
      </c>
      <c r="AF26" s="46">
        <f t="shared" si="47"/>
        <v>570000</v>
      </c>
      <c r="AG26" s="43"/>
      <c r="AH26" s="43"/>
      <c r="AI26" s="45">
        <f>IFERROR('IT asset registry'!L$26*INDEX(Emission_Table[Scope 3],MATCH('Multi-year simulation'!$B26,Emission_Table[Type],0)),0)</f>
        <v>570000</v>
      </c>
      <c r="AJ26" s="46">
        <f t="shared" si="48"/>
        <v>570000</v>
      </c>
      <c r="AK26" s="43"/>
      <c r="AL26" s="43"/>
      <c r="AM26" s="45">
        <f>IFERROR('IT asset registry'!M$26*INDEX(Emission_Table[Scope 3],MATCH('Multi-year simulation'!$B26,Emission_Table[Type],0)),0)</f>
        <v>570000</v>
      </c>
      <c r="AN26" s="46">
        <f t="shared" si="49"/>
        <v>570000</v>
      </c>
      <c r="AO26" s="43"/>
      <c r="AP26" s="43"/>
      <c r="AQ26" s="45">
        <f>IFERROR('IT asset registry'!N$26*INDEX(Emission_Table[Scope 3],MATCH('Multi-year simulation'!$B26,Emission_Table[Type],0)),0)</f>
        <v>570000</v>
      </c>
      <c r="AR26" s="46">
        <f t="shared" si="50"/>
        <v>570000</v>
      </c>
      <c r="AS26" s="5"/>
      <c r="AT26" s="5"/>
      <c r="AU26" s="5" t="s">
        <v>53</v>
      </c>
      <c r="AV26" s="5"/>
    </row>
    <row r="27" spans="1:48" x14ac:dyDescent="0.75">
      <c r="A27" s="5"/>
      <c r="B27" s="29" t="s">
        <v>46</v>
      </c>
      <c r="C27" s="5"/>
      <c r="E27" s="43"/>
      <c r="F27" s="43"/>
      <c r="G27" s="45">
        <f>IFERROR('IT asset registry'!E$27*INDEX(Emission_Table[Scope 3],MATCH('Multi-year simulation'!$B27,Emission_Table[Type],0)),0)</f>
        <v>300000</v>
      </c>
      <c r="H27" s="46">
        <f t="shared" si="41"/>
        <v>300000</v>
      </c>
      <c r="I27" s="43"/>
      <c r="J27" s="43"/>
      <c r="K27" s="45">
        <f>IFERROR('IT asset registry'!F$27*INDEX(Emission_Table[Scope 3],MATCH('Multi-year simulation'!$B27,Emission_Table[Type],0)),0)</f>
        <v>216000</v>
      </c>
      <c r="L27" s="46">
        <f t="shared" si="42"/>
        <v>216000</v>
      </c>
      <c r="M27" s="43"/>
      <c r="N27" s="43"/>
      <c r="O27" s="45">
        <f>IFERROR('IT asset registry'!G$27*INDEX(Emission_Table[Scope 3],MATCH('Multi-year simulation'!$B27,Emission_Table[Type],0)),0)</f>
        <v>240000</v>
      </c>
      <c r="P27" s="46">
        <f t="shared" si="43"/>
        <v>240000</v>
      </c>
      <c r="Q27" s="43"/>
      <c r="R27" s="43"/>
      <c r="S27" s="45">
        <f>IFERROR('IT asset registry'!H$27*INDEX(Emission_Table[Scope 3],MATCH('Multi-year simulation'!$B27,Emission_Table[Type],0)),0)</f>
        <v>258000</v>
      </c>
      <c r="T27" s="46">
        <f t="shared" si="44"/>
        <v>258000</v>
      </c>
      <c r="U27" s="43"/>
      <c r="V27" s="43"/>
      <c r="W27" s="45">
        <f>IFERROR('IT asset registry'!I$27*INDEX(Emission_Table[Scope 3],MATCH('Multi-year simulation'!$B27,Emission_Table[Type],0)),0)</f>
        <v>279000</v>
      </c>
      <c r="X27" s="46">
        <f t="shared" si="45"/>
        <v>279000</v>
      </c>
      <c r="Y27" s="43"/>
      <c r="Z27" s="43"/>
      <c r="AA27" s="45">
        <f>IFERROR('IT asset registry'!J$27*INDEX(Emission_Table[Scope 3],MATCH('Multi-year simulation'!$B27,Emission_Table[Type],0)),0)</f>
        <v>300000</v>
      </c>
      <c r="AB27" s="46">
        <f t="shared" si="46"/>
        <v>300000</v>
      </c>
      <c r="AC27" s="43"/>
      <c r="AD27" s="43"/>
      <c r="AE27" s="45">
        <f>IFERROR('IT asset registry'!K$27*INDEX(Emission_Table[Scope 3],MATCH('Multi-year simulation'!$B27,Emission_Table[Type],0)),0)</f>
        <v>318000</v>
      </c>
      <c r="AF27" s="46">
        <f t="shared" si="47"/>
        <v>318000</v>
      </c>
      <c r="AG27" s="43"/>
      <c r="AH27" s="43"/>
      <c r="AI27" s="45">
        <f>IFERROR('IT asset registry'!L$27*INDEX(Emission_Table[Scope 3],MATCH('Multi-year simulation'!$B27,Emission_Table[Type],0)),0)</f>
        <v>339000</v>
      </c>
      <c r="AJ27" s="46">
        <f t="shared" si="48"/>
        <v>339000</v>
      </c>
      <c r="AK27" s="43"/>
      <c r="AL27" s="43"/>
      <c r="AM27" s="45">
        <f>IFERROR('IT asset registry'!M$27*INDEX(Emission_Table[Scope 3],MATCH('Multi-year simulation'!$B27,Emission_Table[Type],0)),0)</f>
        <v>360000</v>
      </c>
      <c r="AN27" s="46">
        <f t="shared" si="49"/>
        <v>360000</v>
      </c>
      <c r="AO27" s="43"/>
      <c r="AP27" s="43"/>
      <c r="AQ27" s="45">
        <f>IFERROR('IT asset registry'!N$27*INDEX(Emission_Table[Scope 3],MATCH('Multi-year simulation'!$B27,Emission_Table[Type],0)),0)</f>
        <v>378000</v>
      </c>
      <c r="AR27" s="46">
        <f t="shared" si="50"/>
        <v>378000</v>
      </c>
      <c r="AS27" s="5"/>
      <c r="AT27" s="5"/>
      <c r="AU27" s="5" t="s">
        <v>53</v>
      </c>
      <c r="AV27" s="5"/>
    </row>
    <row r="28" spans="1:48" x14ac:dyDescent="0.75">
      <c r="A28" s="5"/>
      <c r="B28" s="29" t="s">
        <v>47</v>
      </c>
      <c r="C28" s="5"/>
      <c r="E28" s="43"/>
      <c r="F28" s="43"/>
      <c r="G28" s="45">
        <f>IFERROR('IT asset registry'!E$28*INDEX(Emission_Table[Scope 3],MATCH('Multi-year simulation'!$B28,Emission_Table[Type],0)),0)</f>
        <v>150000</v>
      </c>
      <c r="H28" s="46">
        <f t="shared" si="41"/>
        <v>150000</v>
      </c>
      <c r="I28" s="43"/>
      <c r="J28" s="43"/>
      <c r="K28" s="45">
        <f>IFERROR('IT asset registry'!F$28*INDEX(Emission_Table[Scope 3],MATCH('Multi-year simulation'!$B28,Emission_Table[Type],0)),0)</f>
        <v>180000</v>
      </c>
      <c r="L28" s="46">
        <f t="shared" si="42"/>
        <v>180000</v>
      </c>
      <c r="M28" s="43"/>
      <c r="N28" s="43"/>
      <c r="O28" s="45">
        <f>IFERROR('IT asset registry'!G$28*INDEX(Emission_Table[Scope 3],MATCH('Multi-year simulation'!$B28,Emission_Table[Type],0)),0)</f>
        <v>195000</v>
      </c>
      <c r="P28" s="46">
        <f t="shared" si="43"/>
        <v>195000</v>
      </c>
      <c r="Q28" s="43"/>
      <c r="R28" s="43"/>
      <c r="S28" s="45">
        <f>IFERROR('IT asset registry'!H$28*INDEX(Emission_Table[Scope 3],MATCH('Multi-year simulation'!$B28,Emission_Table[Type],0)),0)</f>
        <v>217500</v>
      </c>
      <c r="T28" s="46">
        <f t="shared" si="44"/>
        <v>217500</v>
      </c>
      <c r="U28" s="43"/>
      <c r="V28" s="43"/>
      <c r="W28" s="45">
        <f>IFERROR('IT asset registry'!I$28*INDEX(Emission_Table[Scope 3],MATCH('Multi-year simulation'!$B28,Emission_Table[Type],0)),0)</f>
        <v>232500</v>
      </c>
      <c r="X28" s="46">
        <f t="shared" si="45"/>
        <v>232500</v>
      </c>
      <c r="Y28" s="43"/>
      <c r="Z28" s="43"/>
      <c r="AA28" s="45">
        <f>IFERROR('IT asset registry'!J$28*INDEX(Emission_Table[Scope 3],MATCH('Multi-year simulation'!$B28,Emission_Table[Type],0)),0)</f>
        <v>247500</v>
      </c>
      <c r="AB28" s="46">
        <f t="shared" si="46"/>
        <v>247500</v>
      </c>
      <c r="AC28" s="43"/>
      <c r="AD28" s="43"/>
      <c r="AE28" s="45">
        <f>IFERROR('IT asset registry'!K$28*INDEX(Emission_Table[Scope 3],MATCH('Multi-year simulation'!$B28,Emission_Table[Type],0)),0)</f>
        <v>270000</v>
      </c>
      <c r="AF28" s="46">
        <f t="shared" si="47"/>
        <v>270000</v>
      </c>
      <c r="AG28" s="43"/>
      <c r="AH28" s="43"/>
      <c r="AI28" s="45">
        <f>IFERROR('IT asset registry'!L$28*INDEX(Emission_Table[Scope 3],MATCH('Multi-year simulation'!$B28,Emission_Table[Type],0)),0)</f>
        <v>285000</v>
      </c>
      <c r="AJ28" s="46">
        <f t="shared" si="48"/>
        <v>285000</v>
      </c>
      <c r="AK28" s="43"/>
      <c r="AL28" s="43"/>
      <c r="AM28" s="45">
        <f>IFERROR('IT asset registry'!M$28*INDEX(Emission_Table[Scope 3],MATCH('Multi-year simulation'!$B28,Emission_Table[Type],0)),0)</f>
        <v>300000</v>
      </c>
      <c r="AN28" s="46">
        <f t="shared" si="49"/>
        <v>300000</v>
      </c>
      <c r="AO28" s="43"/>
      <c r="AP28" s="43"/>
      <c r="AQ28" s="45">
        <f>IFERROR('IT asset registry'!N$28*INDEX(Emission_Table[Scope 3],MATCH('Multi-year simulation'!$B28,Emission_Table[Type],0)),0)</f>
        <v>315000</v>
      </c>
      <c r="AR28" s="46">
        <f t="shared" si="50"/>
        <v>315000</v>
      </c>
      <c r="AS28" s="5"/>
      <c r="AT28" s="5"/>
      <c r="AU28" s="5" t="s">
        <v>53</v>
      </c>
      <c r="AV28" s="5"/>
    </row>
    <row r="29" spans="1:48" ht="18.5" x14ac:dyDescent="0.9">
      <c r="A29" s="5"/>
      <c r="B29" s="22" t="s">
        <v>59</v>
      </c>
      <c r="C29" s="22"/>
      <c r="D29" s="23" t="s">
        <v>7</v>
      </c>
      <c r="E29" s="41">
        <f>SUM(E30:E38)</f>
        <v>0</v>
      </c>
      <c r="F29" s="41">
        <f t="shared" ref="F29:K29" si="51">SUM(F30:F38)</f>
        <v>1994000</v>
      </c>
      <c r="G29" s="41">
        <f t="shared" si="51"/>
        <v>0</v>
      </c>
      <c r="H29" s="41">
        <f>SUM(H30:H38)</f>
        <v>1994000</v>
      </c>
      <c r="I29" s="41">
        <f t="shared" si="51"/>
        <v>0</v>
      </c>
      <c r="J29" s="41">
        <f t="shared" si="51"/>
        <v>1749819.25</v>
      </c>
      <c r="K29" s="41">
        <f t="shared" si="51"/>
        <v>0</v>
      </c>
      <c r="L29" s="41">
        <f>SUM(L30:L38)</f>
        <v>1749819.25</v>
      </c>
      <c r="M29" s="41">
        <f t="shared" ref="M29:P29" si="52">SUM(M30:M38)</f>
        <v>0</v>
      </c>
      <c r="N29" s="41">
        <f t="shared" si="52"/>
        <v>1579608</v>
      </c>
      <c r="O29" s="41">
        <f t="shared" si="52"/>
        <v>0</v>
      </c>
      <c r="P29" s="41">
        <f t="shared" si="52"/>
        <v>1579608</v>
      </c>
      <c r="Q29" s="41">
        <f t="shared" ref="Q29" si="53">SUM(Q30:Q38)</f>
        <v>0</v>
      </c>
      <c r="R29" s="41">
        <f t="shared" ref="R29" si="54">SUM(R30:R38)</f>
        <v>1430686</v>
      </c>
      <c r="S29" s="41">
        <f t="shared" ref="S29" si="55">SUM(S30:S38)</f>
        <v>0</v>
      </c>
      <c r="T29" s="41">
        <f t="shared" ref="T29" si="56">SUM(T30:T38)</f>
        <v>1430686</v>
      </c>
      <c r="U29" s="41">
        <f t="shared" ref="U29" si="57">SUM(U30:U38)</f>
        <v>0</v>
      </c>
      <c r="V29" s="41">
        <f t="shared" ref="V29" si="58">SUM(V30:V38)</f>
        <v>1277092</v>
      </c>
      <c r="W29" s="41">
        <f t="shared" ref="W29" si="59">SUM(W30:W38)</f>
        <v>0</v>
      </c>
      <c r="X29" s="41">
        <f t="shared" ref="X29" si="60">SUM(X30:X38)</f>
        <v>1277092</v>
      </c>
      <c r="Y29" s="41">
        <f t="shared" ref="Y29" si="61">SUM(Y30:Y38)</f>
        <v>0</v>
      </c>
      <c r="Z29" s="41">
        <f t="shared" ref="Z29" si="62">SUM(Z30:Z38)</f>
        <v>1218427.5</v>
      </c>
      <c r="AA29" s="41">
        <f t="shared" ref="AA29" si="63">SUM(AA30:AA38)</f>
        <v>0</v>
      </c>
      <c r="AB29" s="41">
        <f t="shared" ref="AB29" si="64">SUM(AB30:AB38)</f>
        <v>1218427.5</v>
      </c>
      <c r="AC29" s="41">
        <f t="shared" ref="AC29" si="65">SUM(AC30:AC38)</f>
        <v>0</v>
      </c>
      <c r="AD29" s="41">
        <f t="shared" ref="AD29" si="66">SUM(AD30:AD38)</f>
        <v>1156827</v>
      </c>
      <c r="AE29" s="41">
        <f t="shared" ref="AE29" si="67">SUM(AE30:AE38)</f>
        <v>0</v>
      </c>
      <c r="AF29" s="41">
        <f t="shared" ref="AF29" si="68">SUM(AF30:AF38)</f>
        <v>1156827</v>
      </c>
      <c r="AG29" s="41">
        <f t="shared" ref="AG29" si="69">SUM(AG30:AG38)</f>
        <v>0</v>
      </c>
      <c r="AH29" s="41">
        <f t="shared" ref="AH29" si="70">SUM(AH30:AH38)</f>
        <v>1108779.7499999998</v>
      </c>
      <c r="AI29" s="41">
        <f t="shared" ref="AI29" si="71">SUM(AI30:AI38)</f>
        <v>0</v>
      </c>
      <c r="AJ29" s="41">
        <f t="shared" ref="AJ29" si="72">SUM(AJ30:AJ38)</f>
        <v>1108779.7499999998</v>
      </c>
      <c r="AK29" s="41">
        <f t="shared" ref="AK29" si="73">SUM(AK30:AK38)</f>
        <v>0</v>
      </c>
      <c r="AL29" s="41">
        <f t="shared" ref="AL29" si="74">SUM(AL30:AL38)</f>
        <v>1070412</v>
      </c>
      <c r="AM29" s="41">
        <f t="shared" ref="AM29" si="75">SUM(AM30:AM38)</f>
        <v>0</v>
      </c>
      <c r="AN29" s="41">
        <f t="shared" ref="AN29" si="76">SUM(AN30:AN38)</f>
        <v>1070412</v>
      </c>
      <c r="AO29" s="41">
        <f t="shared" ref="AO29" si="77">SUM(AO30:AO38)</f>
        <v>0</v>
      </c>
      <c r="AP29" s="41">
        <f t="shared" ref="AP29" si="78">SUM(AP30:AP38)</f>
        <v>1024133.0000000001</v>
      </c>
      <c r="AQ29" s="41">
        <f t="shared" ref="AQ29" si="79">SUM(AQ30:AQ38)</f>
        <v>0</v>
      </c>
      <c r="AR29" s="41">
        <f t="shared" ref="AR29" si="80">SUM(AR30:AR38)</f>
        <v>1024133.0000000001</v>
      </c>
      <c r="AS29" s="22"/>
      <c r="AT29" s="25"/>
      <c r="AU29" s="23"/>
      <c r="AV29" s="23" t="s">
        <v>9</v>
      </c>
    </row>
    <row r="30" spans="1:48" x14ac:dyDescent="0.75">
      <c r="A30" s="5"/>
      <c r="B30" s="29" t="s">
        <v>111</v>
      </c>
      <c r="C30" s="5"/>
      <c r="E30" s="43"/>
      <c r="F30" s="45">
        <f>IFERROR('IT asset registry'!E$30*INDEX(Emission_Table[Scope 2],MATCH('Multi-year simulation'!$B30,Emission_Table[Type],0)),0)</f>
        <v>800000</v>
      </c>
      <c r="G30" s="43"/>
      <c r="H30" s="46">
        <f>SUM(E30:G30)</f>
        <v>800000</v>
      </c>
      <c r="I30" s="43"/>
      <c r="J30" s="45">
        <f>IFERROR('IT asset registry'!F30*INDEX(Emission_Table[Scope 2],MATCH('Multi-year simulation'!$B30,Emission_Table[Type],0))*(100% - energyEfficiencyImprovement),0)</f>
        <v>617500</v>
      </c>
      <c r="K30" s="43"/>
      <c r="L30" s="46">
        <f>SUM(I30:K30)</f>
        <v>617500</v>
      </c>
      <c r="M30" s="43"/>
      <c r="N30" s="45">
        <f>IFERROR('IT asset registry'!G30*INDEX(Emission_Table[Scope 2],MATCH('Multi-year simulation'!$B30,Emission_Table[Type],0))*(100% - (energyEfficiencyImprovement *2)),0)</f>
        <v>450000</v>
      </c>
      <c r="O30" s="43"/>
      <c r="P30" s="46">
        <f>SUM(M30:O30)</f>
        <v>450000</v>
      </c>
      <c r="Q30" s="43"/>
      <c r="R30" s="45">
        <f>IFERROR('IT asset registry'!H30*INDEX(Emission_Table[Scope 2],MATCH('Multi-year simulation'!$B30,Emission_Table[Type],0))*(100% - (energyEfficiencyImprovement *3)),0)</f>
        <v>297500</v>
      </c>
      <c r="S30" s="43"/>
      <c r="T30" s="46">
        <f>SUM(Q30:S30)</f>
        <v>297500</v>
      </c>
      <c r="U30" s="43"/>
      <c r="V30" s="45">
        <f>IFERROR('IT asset registry'!I30*INDEX(Emission_Table[Scope 2],MATCH('Multi-year simulation'!$B30,Emission_Table[Type],0))*(100% - (energyEfficiencyImprovement *4)),0)</f>
        <v>160000</v>
      </c>
      <c r="W30" s="43"/>
      <c r="X30" s="46">
        <f>SUM(U30:W30)</f>
        <v>160000</v>
      </c>
      <c r="Y30" s="43"/>
      <c r="Z30" s="45">
        <f>IFERROR('IT asset registry'!J30*INDEX(Emission_Table[Scope 2],MATCH('Multi-year simulation'!$B30,Emission_Table[Type],0))*(100% - (energyEfficiencyImprovement *5)),0)</f>
        <v>112500</v>
      </c>
      <c r="AA30" s="43"/>
      <c r="AB30" s="46">
        <f>SUM(Y30:AA30)</f>
        <v>112500</v>
      </c>
      <c r="AC30" s="43"/>
      <c r="AD30" s="45">
        <f>IFERROR('IT asset registry'!K30*INDEX(Emission_Table[Scope 2],MATCH('Multi-year simulation'!$B30,Emission_Table[Type],0))*(100% - (energyEfficiencyImprovement *6)),0)</f>
        <v>70000</v>
      </c>
      <c r="AE30" s="43"/>
      <c r="AF30" s="46">
        <f t="shared" ref="AF30:AF39" si="81">SUM(AC30:AE30)</f>
        <v>70000</v>
      </c>
      <c r="AG30" s="43"/>
      <c r="AH30" s="45">
        <f>IFERROR('IT asset registry'!L30*INDEX(Emission_Table[Scope 2],MATCH('Multi-year simulation'!$B30,Emission_Table[Type],0))*(100% - (energyEfficiencyImprovement *7)),0)</f>
        <v>64999.999999999993</v>
      </c>
      <c r="AI30" s="43"/>
      <c r="AJ30" s="46">
        <f t="shared" ref="AJ30:AJ39" si="82">SUM(AG30:AI30)</f>
        <v>64999.999999999993</v>
      </c>
      <c r="AK30" s="43"/>
      <c r="AL30" s="45">
        <f>IFERROR('IT asset registry'!M30*INDEX(Emission_Table[Scope 2],MATCH('Multi-year simulation'!$B30,Emission_Table[Type],0))*(100% - (energyEfficiencyImprovement *8)),0)</f>
        <v>60000</v>
      </c>
      <c r="AM30" s="43"/>
      <c r="AN30" s="46">
        <f t="shared" ref="AN30:AN39" si="83">SUM(AK30:AM30)</f>
        <v>60000</v>
      </c>
      <c r="AO30" s="43"/>
      <c r="AP30" s="45">
        <f>IFERROR('IT asset registry'!N30*INDEX(Emission_Table[Scope 2],MATCH('Multi-year simulation'!$B30,Emission_Table[Type],0))*(100% - (energyEfficiencyImprovement *9)),0)</f>
        <v>55000.000000000007</v>
      </c>
      <c r="AQ30" s="43"/>
      <c r="AR30" s="46">
        <f t="shared" ref="AR30:AR39" si="84">SUM(AO30:AQ30)</f>
        <v>55000.000000000007</v>
      </c>
      <c r="AS30" s="5"/>
      <c r="AT30" s="5"/>
      <c r="AU30" s="5" t="s">
        <v>53</v>
      </c>
      <c r="AV30" s="5"/>
    </row>
    <row r="31" spans="1:48" x14ac:dyDescent="0.75">
      <c r="A31" s="5"/>
      <c r="B31" s="29" t="s">
        <v>110</v>
      </c>
      <c r="C31" s="5"/>
      <c r="E31" s="43"/>
      <c r="F31" s="45">
        <f>IFERROR('IT asset registry'!E$31*INDEX(Emission_Table[Scope 2],MATCH('Multi-year simulation'!$B31,Emission_Table[Type],0)),0)</f>
        <v>0</v>
      </c>
      <c r="G31" s="43"/>
      <c r="H31" s="46">
        <f>SUM(E31:G31)</f>
        <v>0</v>
      </c>
      <c r="I31" s="43"/>
      <c r="J31" s="45">
        <f>IFERROR('IT asset registry'!F31*INDEX(Emission_Table[Scope 2],MATCH('Multi-year simulation'!$B31,Emission_Table[Type],0))*(100% - energyEfficiencyImprovement),0)</f>
        <v>71250</v>
      </c>
      <c r="K31" s="43"/>
      <c r="L31" s="46">
        <f>SUM(I31:K31)</f>
        <v>71250</v>
      </c>
      <c r="M31" s="43"/>
      <c r="N31" s="45">
        <f>IFERROR('IT asset registry'!G31*INDEX(Emission_Table[Scope 2],MATCH('Multi-year simulation'!$B31,Emission_Table[Type],0))*(100% - (energyEfficiencyImprovement *2)),0)</f>
        <v>157500</v>
      </c>
      <c r="O31" s="43"/>
      <c r="P31" s="46">
        <f>SUM(M31:O31)</f>
        <v>157500</v>
      </c>
      <c r="Q31" s="43"/>
      <c r="R31" s="45">
        <f>IFERROR('IT asset registry'!H31*INDEX(Emission_Table[Scope 2],MATCH('Multi-year simulation'!$B31,Emission_Table[Type],0))*(100% - (energyEfficiencyImprovement *3)),0)</f>
        <v>170000</v>
      </c>
      <c r="S31" s="43"/>
      <c r="T31" s="46">
        <f>SUM(Q31:S31)</f>
        <v>170000</v>
      </c>
      <c r="U31" s="43"/>
      <c r="V31" s="45">
        <f>IFERROR('IT asset registry'!I31*INDEX(Emission_Table[Scope 2],MATCH('Multi-year simulation'!$B31,Emission_Table[Type],0))*(100% - (energyEfficiencyImprovement *4)),0)</f>
        <v>240000</v>
      </c>
      <c r="W31" s="43"/>
      <c r="X31" s="46">
        <f>SUM(U31:W31)</f>
        <v>240000</v>
      </c>
      <c r="Y31" s="43"/>
      <c r="Z31" s="45">
        <f>IFERROR('IT asset registry'!J31*INDEX(Emission_Table[Scope 2],MATCH('Multi-year simulation'!$B31,Emission_Table[Type],0))*(100% - (energyEfficiencyImprovement *5)),0)</f>
        <v>243750</v>
      </c>
      <c r="AA31" s="43"/>
      <c r="AB31" s="46">
        <f>SUM(Y31:AA31)</f>
        <v>243750</v>
      </c>
      <c r="AC31" s="43"/>
      <c r="AD31" s="45">
        <f>IFERROR('IT asset registry'!K31*INDEX(Emission_Table[Scope 2],MATCH('Multi-year simulation'!$B31,Emission_Table[Type],0))*(100% - (energyEfficiencyImprovement *6)),0)</f>
        <v>244999.99999999997</v>
      </c>
      <c r="AE31" s="43"/>
      <c r="AF31" s="46">
        <f t="shared" si="81"/>
        <v>244999.99999999997</v>
      </c>
      <c r="AG31" s="43"/>
      <c r="AH31" s="45">
        <f>IFERROR('IT asset registry'!L31*INDEX(Emission_Table[Scope 2],MATCH('Multi-year simulation'!$B31,Emission_Table[Type],0))*(100% - (energyEfficiencyImprovement *7)),0)</f>
        <v>227499.99999999997</v>
      </c>
      <c r="AI31" s="43"/>
      <c r="AJ31" s="46">
        <f t="shared" si="82"/>
        <v>227499.99999999997</v>
      </c>
      <c r="AK31" s="43"/>
      <c r="AL31" s="45">
        <f>IFERROR('IT asset registry'!M31*INDEX(Emission_Table[Scope 2],MATCH('Multi-year simulation'!$B31,Emission_Table[Type],0))*(100% - (energyEfficiencyImprovement *8)),0)</f>
        <v>225000</v>
      </c>
      <c r="AM31" s="43"/>
      <c r="AN31" s="46">
        <f t="shared" si="83"/>
        <v>225000</v>
      </c>
      <c r="AO31" s="43"/>
      <c r="AP31" s="45">
        <f>IFERROR('IT asset registry'!N31*INDEX(Emission_Table[Scope 2],MATCH('Multi-year simulation'!$B31,Emission_Table[Type],0))*(100% - (energyEfficiencyImprovement *9)),0)</f>
        <v>220000.00000000003</v>
      </c>
      <c r="AQ31" s="43"/>
      <c r="AR31" s="46">
        <f t="shared" si="84"/>
        <v>220000.00000000003</v>
      </c>
      <c r="AS31" s="5"/>
      <c r="AT31" s="5"/>
      <c r="AU31" s="5" t="s">
        <v>53</v>
      </c>
      <c r="AV31" s="5"/>
    </row>
    <row r="32" spans="1:48" x14ac:dyDescent="0.75">
      <c r="A32" s="5"/>
      <c r="B32" s="29" t="s">
        <v>44</v>
      </c>
      <c r="C32" s="5"/>
      <c r="E32" s="43"/>
      <c r="F32" s="45">
        <f>IFERROR('IT asset registry'!E$32*INDEX(Emission_Table[Scope 2],MATCH('Multi-year simulation'!$B32,Emission_Table[Type],0)),0)</f>
        <v>360000</v>
      </c>
      <c r="G32" s="43"/>
      <c r="H32" s="46">
        <f t="shared" ref="H32:H39" si="85">SUM(E32:G32)</f>
        <v>360000</v>
      </c>
      <c r="I32" s="43"/>
      <c r="J32" s="45">
        <f>IFERROR('IT asset registry'!F$32*INDEX(Emission_Table[Scope 2],MATCH('Multi-year simulation'!$B32,Emission_Table[Type],0))*(100% - energyEfficiencyImprovement),0)</f>
        <v>342000</v>
      </c>
      <c r="K32" s="43"/>
      <c r="L32" s="46">
        <f t="shared" ref="L32:L39" si="86">SUM(I32:K32)</f>
        <v>342000</v>
      </c>
      <c r="M32" s="43"/>
      <c r="N32" s="45">
        <f>IFERROR('IT asset registry'!G$32*INDEX(Emission_Table[Scope 2],MATCH('Multi-year simulation'!$B32,Emission_Table[Type],0))*(100% - (energyEfficiencyImprovement *2)),0)</f>
        <v>243000</v>
      </c>
      <c r="O32" s="43"/>
      <c r="P32" s="46">
        <f t="shared" ref="P32:P39" si="87">SUM(M32:O32)</f>
        <v>243000</v>
      </c>
      <c r="Q32" s="43"/>
      <c r="R32" s="45">
        <f>IFERROR('IT asset registry'!H$32*INDEX(Emission_Table[Scope 2],MATCH('Multi-year simulation'!$B32,Emission_Table[Type],0))*(100% - (energyEfficiencyImprovement *3)),0)</f>
        <v>229500</v>
      </c>
      <c r="S32" s="43"/>
      <c r="T32" s="46">
        <f t="shared" ref="T32:T39" si="88">SUM(Q32:S32)</f>
        <v>229500</v>
      </c>
      <c r="U32" s="43"/>
      <c r="V32" s="45">
        <f>IFERROR('IT asset registry'!I$32*INDEX(Emission_Table[Scope 2],MATCH('Multi-year simulation'!$B32,Emission_Table[Type],0))*(100% - (energyEfficiencyImprovement *4)),0)</f>
        <v>144000</v>
      </c>
      <c r="W32" s="43"/>
      <c r="X32" s="46">
        <f t="shared" ref="X32:X39" si="89">SUM(U32:W32)</f>
        <v>144000</v>
      </c>
      <c r="Y32" s="43"/>
      <c r="Z32" s="45">
        <f>IFERROR('IT asset registry'!J$32*INDEX(Emission_Table[Scope 2],MATCH('Multi-year simulation'!$B32,Emission_Table[Type],0))*(100% - (energyEfficiencyImprovement *5)),0)</f>
        <v>135000</v>
      </c>
      <c r="AA32" s="43"/>
      <c r="AB32" s="46">
        <f t="shared" ref="AB32:AB39" si="90">SUM(Y32:AA32)</f>
        <v>135000</v>
      </c>
      <c r="AC32" s="43"/>
      <c r="AD32" s="45">
        <f>IFERROR('IT asset registry'!K$32*INDEX(Emission_Table[Scope 2],MATCH('Multi-year simulation'!$B32,Emission_Table[Type],0))*(100% - (energyEfficiencyImprovement *6)),0)</f>
        <v>125999.99999999999</v>
      </c>
      <c r="AE32" s="43"/>
      <c r="AF32" s="46">
        <f t="shared" si="81"/>
        <v>125999.99999999999</v>
      </c>
      <c r="AG32" s="43"/>
      <c r="AH32" s="45">
        <f>IFERROR('IT asset registry'!L$32*INDEX(Emission_Table[Scope 2],MATCH('Multi-year simulation'!$B32,Emission_Table[Type],0))*(100% - (energyEfficiencyImprovement *7)),0)</f>
        <v>116999.99999999999</v>
      </c>
      <c r="AI32" s="43"/>
      <c r="AJ32" s="46">
        <f t="shared" si="82"/>
        <v>116999.99999999999</v>
      </c>
      <c r="AK32" s="43"/>
      <c r="AL32" s="45">
        <f>IFERROR('IT asset registry'!M$32*INDEX(Emission_Table[Scope 2],MATCH('Multi-year simulation'!$B32,Emission_Table[Type],0))*(100% - (energyEfficiencyImprovement *8)),0)</f>
        <v>108000</v>
      </c>
      <c r="AM32" s="43"/>
      <c r="AN32" s="46">
        <f t="shared" si="83"/>
        <v>108000</v>
      </c>
      <c r="AO32" s="43"/>
      <c r="AP32" s="45">
        <f>IFERROR('IT asset registry'!N$32*INDEX(Emission_Table[Scope 2],MATCH('Multi-year simulation'!$B32,Emission_Table[Type],0))*(100% - (energyEfficiencyImprovement *9)),0)</f>
        <v>99000.000000000015</v>
      </c>
      <c r="AQ32" s="43"/>
      <c r="AR32" s="46">
        <f t="shared" si="84"/>
        <v>99000.000000000015</v>
      </c>
      <c r="AS32" s="5"/>
      <c r="AT32" s="5"/>
      <c r="AU32" s="5" t="s">
        <v>53</v>
      </c>
      <c r="AV32" s="5"/>
    </row>
    <row r="33" spans="1:48" x14ac:dyDescent="0.75">
      <c r="A33" s="5"/>
      <c r="B33" s="29" t="s">
        <v>45</v>
      </c>
      <c r="C33" s="5"/>
      <c r="E33" s="43"/>
      <c r="F33" s="45">
        <f>IFERROR('IT asset registry'!E$33*INDEX(Emission_Table[Scope 2],MATCH('Multi-year simulation'!$B33,Emission_Table[Type],0)),0)</f>
        <v>487500</v>
      </c>
      <c r="G33" s="43"/>
      <c r="H33" s="46">
        <f t="shared" si="85"/>
        <v>487500</v>
      </c>
      <c r="I33" s="43"/>
      <c r="J33" s="45">
        <f>IFERROR('IT asset registry'!F$33*INDEX(Emission_Table[Scope 2],MATCH('Multi-year simulation'!$B33,Emission_Table[Type],0))*(100% - energyEfficiencyImprovement),0)</f>
        <v>509437.5</v>
      </c>
      <c r="K33" s="43"/>
      <c r="L33" s="46">
        <f t="shared" si="86"/>
        <v>509437.5</v>
      </c>
      <c r="M33" s="43"/>
      <c r="N33" s="45">
        <f>IFERROR('IT asset registry'!G$33*INDEX(Emission_Table[Scope 2],MATCH('Multi-year simulation'!$B33,Emission_Table[Type],0))*(100% - (energyEfficiencyImprovement *2)),0)</f>
        <v>526500</v>
      </c>
      <c r="O33" s="43"/>
      <c r="P33" s="46">
        <f t="shared" si="87"/>
        <v>526500</v>
      </c>
      <c r="Q33" s="43"/>
      <c r="R33" s="45">
        <f>IFERROR('IT asset registry'!H$33*INDEX(Emission_Table[Scope 2],MATCH('Multi-year simulation'!$B33,Emission_Table[Type],0))*(100% - (energyEfficiencyImprovement *3)),0)</f>
        <v>538687.5</v>
      </c>
      <c r="S33" s="43"/>
      <c r="T33" s="46">
        <f t="shared" si="88"/>
        <v>538687.5</v>
      </c>
      <c r="U33" s="43"/>
      <c r="V33" s="45">
        <f>IFERROR('IT asset registry'!I$33*INDEX(Emission_Table[Scope 2],MATCH('Multi-year simulation'!$B33,Emission_Table[Type],0))*(100% - (energyEfficiencyImprovement *4)),0)</f>
        <v>546000</v>
      </c>
      <c r="W33" s="43"/>
      <c r="X33" s="46">
        <f t="shared" si="89"/>
        <v>546000</v>
      </c>
      <c r="Y33" s="43"/>
      <c r="Z33" s="45">
        <f>IFERROR('IT asset registry'!J$33*INDEX(Emission_Table[Scope 2],MATCH('Multi-year simulation'!$B33,Emission_Table[Type],0))*(100% - (energyEfficiencyImprovement *5)),0)</f>
        <v>548437.5</v>
      </c>
      <c r="AA33" s="43"/>
      <c r="AB33" s="46">
        <f t="shared" si="90"/>
        <v>548437.5</v>
      </c>
      <c r="AC33" s="43"/>
      <c r="AD33" s="45">
        <f>IFERROR('IT asset registry'!K$33*INDEX(Emission_Table[Scope 2],MATCH('Multi-year simulation'!$B33,Emission_Table[Type],0))*(100% - (energyEfficiencyImprovement *6)),0)</f>
        <v>546000</v>
      </c>
      <c r="AE33" s="43"/>
      <c r="AF33" s="46">
        <f t="shared" si="81"/>
        <v>546000</v>
      </c>
      <c r="AG33" s="43"/>
      <c r="AH33" s="45">
        <f>IFERROR('IT asset registry'!L$33*INDEX(Emission_Table[Scope 2],MATCH('Multi-year simulation'!$B33,Emission_Table[Type],0))*(100% - (energyEfficiencyImprovement *7)),0)</f>
        <v>538687.49999999988</v>
      </c>
      <c r="AI33" s="43"/>
      <c r="AJ33" s="46">
        <f t="shared" si="82"/>
        <v>538687.49999999988</v>
      </c>
      <c r="AK33" s="43"/>
      <c r="AL33" s="45">
        <f>IFERROR('IT asset registry'!M$33*INDEX(Emission_Table[Scope 2],MATCH('Multi-year simulation'!$B33,Emission_Table[Type],0))*(100% - (energyEfficiencyImprovement *8)),0)</f>
        <v>526500</v>
      </c>
      <c r="AM33" s="43"/>
      <c r="AN33" s="46">
        <f t="shared" si="83"/>
        <v>526500</v>
      </c>
      <c r="AO33" s="43"/>
      <c r="AP33" s="45">
        <f>IFERROR('IT asset registry'!N$33*INDEX(Emission_Table[Scope 2],MATCH('Multi-year simulation'!$B33,Emission_Table[Type],0))*(100% - (energyEfficiencyImprovement *9)),0)</f>
        <v>509437.50000000006</v>
      </c>
      <c r="AQ33" s="43"/>
      <c r="AR33" s="46">
        <f t="shared" si="84"/>
        <v>509437.50000000006</v>
      </c>
      <c r="AS33" s="5"/>
      <c r="AT33" s="5"/>
      <c r="AU33" s="5" t="s">
        <v>53</v>
      </c>
      <c r="AV33" s="5"/>
    </row>
    <row r="34" spans="1:48" x14ac:dyDescent="0.75">
      <c r="A34" s="5"/>
      <c r="B34" s="29" t="s">
        <v>46</v>
      </c>
      <c r="C34" s="5"/>
      <c r="E34" s="43"/>
      <c r="F34" s="45">
        <f>IFERROR('IT asset registry'!E$34*INDEX(Emission_Table[Scope 2],MATCH('Multi-year simulation'!$B34,Emission_Table[Type],0)),0)</f>
        <v>33000</v>
      </c>
      <c r="G34" s="43"/>
      <c r="H34" s="46">
        <f t="shared" si="85"/>
        <v>33000</v>
      </c>
      <c r="I34" s="43"/>
      <c r="J34" s="45">
        <f>IFERROR('IT asset registry'!F$34*INDEX(Emission_Table[Scope 2],MATCH('Multi-year simulation'!$B34,Emission_Table[Type],0))*(100% - energyEfficiencyImprovement),0)</f>
        <v>34485</v>
      </c>
      <c r="K34" s="43"/>
      <c r="L34" s="46">
        <f t="shared" si="86"/>
        <v>34485</v>
      </c>
      <c r="M34" s="43"/>
      <c r="N34" s="45">
        <f>IFERROR('IT asset registry'!G$34*INDEX(Emission_Table[Scope 2],MATCH('Multi-year simulation'!$B34,Emission_Table[Type],0))*(100% - (energyEfficiencyImprovement *2)),0)</f>
        <v>35640</v>
      </c>
      <c r="O34" s="43"/>
      <c r="P34" s="46">
        <f t="shared" si="87"/>
        <v>35640</v>
      </c>
      <c r="Q34" s="43"/>
      <c r="R34" s="45">
        <f>IFERROR('IT asset registry'!H$34*INDEX(Emission_Table[Scope 2],MATCH('Multi-year simulation'!$B34,Emission_Table[Type],0))*(100% - (energyEfficiencyImprovement *3)),0)</f>
        <v>36465</v>
      </c>
      <c r="S34" s="43"/>
      <c r="T34" s="46">
        <f t="shared" si="88"/>
        <v>36465</v>
      </c>
      <c r="U34" s="43"/>
      <c r="V34" s="45">
        <f>IFERROR('IT asset registry'!I$34*INDEX(Emission_Table[Scope 2],MATCH('Multi-year simulation'!$B34,Emission_Table[Type],0))*(100% - (energyEfficiencyImprovement *4)),0)</f>
        <v>36960</v>
      </c>
      <c r="W34" s="43"/>
      <c r="X34" s="46">
        <f t="shared" si="89"/>
        <v>36960</v>
      </c>
      <c r="Y34" s="43"/>
      <c r="Z34" s="45">
        <f>IFERROR('IT asset registry'!J$34*INDEX(Emission_Table[Scope 2],MATCH('Multi-year simulation'!$B34,Emission_Table[Type],0))*(100% - (energyEfficiencyImprovement *5)),0)</f>
        <v>37125</v>
      </c>
      <c r="AA34" s="43"/>
      <c r="AB34" s="46">
        <f t="shared" si="90"/>
        <v>37125</v>
      </c>
      <c r="AC34" s="43"/>
      <c r="AD34" s="45">
        <f>IFERROR('IT asset registry'!K$34*INDEX(Emission_Table[Scope 2],MATCH('Multi-year simulation'!$B34,Emission_Table[Type],0))*(100% - (energyEfficiencyImprovement *6)),0)</f>
        <v>36960</v>
      </c>
      <c r="AE34" s="43"/>
      <c r="AF34" s="46">
        <f t="shared" si="81"/>
        <v>36960</v>
      </c>
      <c r="AG34" s="43"/>
      <c r="AH34" s="45">
        <f>IFERROR('IT asset registry'!L$34*INDEX(Emission_Table[Scope 2],MATCH('Multi-year simulation'!$B34,Emission_Table[Type],0))*(100% - (energyEfficiencyImprovement *7)),0)</f>
        <v>36464.999999999993</v>
      </c>
      <c r="AI34" s="43"/>
      <c r="AJ34" s="46">
        <f t="shared" si="82"/>
        <v>36464.999999999993</v>
      </c>
      <c r="AK34" s="43"/>
      <c r="AL34" s="45">
        <f>IFERROR('IT asset registry'!M$34*INDEX(Emission_Table[Scope 2],MATCH('Multi-year simulation'!$B34,Emission_Table[Type],0))*(100% - (energyEfficiencyImprovement *8)),0)</f>
        <v>35640</v>
      </c>
      <c r="AM34" s="43"/>
      <c r="AN34" s="46">
        <f t="shared" si="83"/>
        <v>35640</v>
      </c>
      <c r="AO34" s="43"/>
      <c r="AP34" s="45">
        <f>IFERROR('IT asset registry'!N$34*INDEX(Emission_Table[Scope 2],MATCH('Multi-year simulation'!$B34,Emission_Table[Type],0))*(100% - (energyEfficiencyImprovement *9)),0)</f>
        <v>34485</v>
      </c>
      <c r="AQ34" s="43"/>
      <c r="AR34" s="46">
        <f t="shared" si="84"/>
        <v>34485</v>
      </c>
      <c r="AS34" s="5"/>
      <c r="AT34" s="5"/>
      <c r="AU34" s="5" t="s">
        <v>53</v>
      </c>
      <c r="AV34" s="5"/>
    </row>
    <row r="35" spans="1:48" x14ac:dyDescent="0.75">
      <c r="A35" s="5"/>
      <c r="B35" s="29" t="s">
        <v>47</v>
      </c>
      <c r="C35" s="5"/>
      <c r="E35" s="43"/>
      <c r="F35" s="45">
        <f>IFERROR('IT asset registry'!E$35*INDEX(Emission_Table[Scope 2],MATCH('Multi-year simulation'!$B35,Emission_Table[Type],0)),0)</f>
        <v>9900</v>
      </c>
      <c r="G35" s="43"/>
      <c r="H35" s="46">
        <f t="shared" si="85"/>
        <v>9900</v>
      </c>
      <c r="I35" s="43"/>
      <c r="J35" s="45">
        <f>IFERROR('IT asset registry'!F$35*INDEX(Emission_Table[Scope 2],MATCH('Multi-year simulation'!$B35,Emission_Table[Type],0))*(100% - energyEfficiencyImprovement),0)</f>
        <v>11442.75</v>
      </c>
      <c r="K35" s="43"/>
      <c r="L35" s="46">
        <f t="shared" si="86"/>
        <v>11442.75</v>
      </c>
      <c r="M35" s="43"/>
      <c r="N35" s="45">
        <f>IFERROR('IT asset registry'!G$35*INDEX(Emission_Table[Scope 2],MATCH('Multi-year simulation'!$B35,Emission_Table[Type],0))*(100% - (energyEfficiencyImprovement *2)),0)</f>
        <v>11880</v>
      </c>
      <c r="O35" s="43"/>
      <c r="P35" s="46">
        <f t="shared" si="87"/>
        <v>11880</v>
      </c>
      <c r="Q35" s="43"/>
      <c r="R35" s="45">
        <f>IFERROR('IT asset registry'!H$35*INDEX(Emission_Table[Scope 2],MATCH('Multi-year simulation'!$B35,Emission_Table[Type],0))*(100% - (energyEfficiencyImprovement *3)),0)</f>
        <v>12061.5</v>
      </c>
      <c r="S35" s="43"/>
      <c r="T35" s="46">
        <f t="shared" si="88"/>
        <v>12061.5</v>
      </c>
      <c r="U35" s="43"/>
      <c r="V35" s="45">
        <f>IFERROR('IT asset registry'!I$35*INDEX(Emission_Table[Scope 2],MATCH('Multi-year simulation'!$B35,Emission_Table[Type],0))*(100% - (energyEfficiencyImprovement *4)),0)</f>
        <v>12276</v>
      </c>
      <c r="W35" s="43"/>
      <c r="X35" s="46">
        <f t="shared" si="89"/>
        <v>12276</v>
      </c>
      <c r="Y35" s="43"/>
      <c r="Z35" s="45">
        <f>IFERROR('IT asset registry'!J$35*INDEX(Emission_Table[Scope 2],MATCH('Multi-year simulation'!$B35,Emission_Table[Type],0))*(100% - (energyEfficiencyImprovement *5)),0)</f>
        <v>12375</v>
      </c>
      <c r="AA35" s="43"/>
      <c r="AB35" s="46">
        <f t="shared" si="90"/>
        <v>12375</v>
      </c>
      <c r="AC35" s="43"/>
      <c r="AD35" s="45">
        <f>IFERROR('IT asset registry'!K$35*INDEX(Emission_Table[Scope 2],MATCH('Multi-year simulation'!$B35,Emission_Table[Type],0))*(100% - (energyEfficiencyImprovement *6)),0)</f>
        <v>12243</v>
      </c>
      <c r="AE35" s="43"/>
      <c r="AF35" s="46">
        <f t="shared" si="81"/>
        <v>12243</v>
      </c>
      <c r="AG35" s="43"/>
      <c r="AH35" s="45">
        <f>IFERROR('IT asset registry'!L$35*INDEX(Emission_Table[Scope 2],MATCH('Multi-year simulation'!$B35,Emission_Table[Type],0))*(100% - (energyEfficiencyImprovement *7)),0)</f>
        <v>12119.249999999998</v>
      </c>
      <c r="AI35" s="43"/>
      <c r="AJ35" s="46">
        <f t="shared" si="82"/>
        <v>12119.249999999998</v>
      </c>
      <c r="AK35" s="43"/>
      <c r="AL35" s="45">
        <f>IFERROR('IT asset registry'!M$35*INDEX(Emission_Table[Scope 2],MATCH('Multi-year simulation'!$B35,Emission_Table[Type],0))*(100% - (energyEfficiencyImprovement *8)),0)</f>
        <v>11880</v>
      </c>
      <c r="AM35" s="43"/>
      <c r="AN35" s="46">
        <f t="shared" si="83"/>
        <v>11880</v>
      </c>
      <c r="AO35" s="43"/>
      <c r="AP35" s="45">
        <f>IFERROR('IT asset registry'!N$35*INDEX(Emission_Table[Scope 2],MATCH('Multi-year simulation'!$B35,Emission_Table[Type],0))*(100% - (energyEfficiencyImprovement *9)),0)</f>
        <v>11434.500000000002</v>
      </c>
      <c r="AQ35" s="43"/>
      <c r="AR35" s="46">
        <f t="shared" si="84"/>
        <v>11434.500000000002</v>
      </c>
      <c r="AS35" s="5"/>
      <c r="AT35" s="5"/>
      <c r="AU35" s="5" t="s">
        <v>53</v>
      </c>
      <c r="AV35" s="5"/>
    </row>
    <row r="36" spans="1:48" x14ac:dyDescent="0.75">
      <c r="A36" s="5"/>
      <c r="B36" s="29" t="s">
        <v>100</v>
      </c>
      <c r="C36" s="5"/>
      <c r="E36" s="43"/>
      <c r="F36" s="45">
        <f>IFERROR('IT asset registry'!E$36*INDEX(Emission_Table[Scope 2],MATCH('Multi-year simulation'!$B36,Emission_Table[Type],0)),0)</f>
        <v>130560</v>
      </c>
      <c r="G36" s="43"/>
      <c r="H36" s="46">
        <f t="shared" si="85"/>
        <v>130560</v>
      </c>
      <c r="I36" s="43"/>
      <c r="J36" s="45">
        <f>IFERROR('IT asset registry'!F$36*INDEX(Emission_Table[Scope 2],MATCH('Multi-year simulation'!$B36,Emission_Table[Type],0))*(100% - energyEfficiencyImprovement),0)</f>
        <v>62016</v>
      </c>
      <c r="K36" s="43"/>
      <c r="L36" s="46">
        <f t="shared" si="86"/>
        <v>62016</v>
      </c>
      <c r="M36" s="43"/>
      <c r="N36" s="45">
        <f>IFERROR('IT asset registry'!G$36*INDEX(Emission_Table[Scope 2],MATCH('Multi-year simulation'!$B36,Emission_Table[Type],0))*(100% - (energyEfficiencyImprovement *2)),0)</f>
        <v>58752</v>
      </c>
      <c r="O36" s="43"/>
      <c r="P36" s="46">
        <f t="shared" si="87"/>
        <v>58752</v>
      </c>
      <c r="Q36" s="43"/>
      <c r="R36" s="45">
        <f>IFERROR('IT asset registry'!H$36*INDEX(Emission_Table[Scope 2],MATCH('Multi-year simulation'!$B36,Emission_Table[Type],0))*(100% - (energyEfficiencyImprovement *3)),0)</f>
        <v>55488</v>
      </c>
      <c r="S36" s="43"/>
      <c r="T36" s="46">
        <f t="shared" si="88"/>
        <v>55488</v>
      </c>
      <c r="U36" s="43"/>
      <c r="V36" s="45">
        <f>IFERROR('IT asset registry'!I$36*INDEX(Emission_Table[Scope 2],MATCH('Multi-year simulation'!$B36,Emission_Table[Type],0))*(100% - (energyEfficiencyImprovement *4)),0)</f>
        <v>52224</v>
      </c>
      <c r="W36" s="43"/>
      <c r="X36" s="46">
        <f t="shared" si="89"/>
        <v>52224</v>
      </c>
      <c r="Y36" s="43"/>
      <c r="Z36" s="45">
        <f>IFERROR('IT asset registry'!J$36*INDEX(Emission_Table[Scope 2],MATCH('Multi-year simulation'!$B36,Emission_Table[Type],0))*(100% - (energyEfficiencyImprovement *5)),0)</f>
        <v>48960</v>
      </c>
      <c r="AA36" s="43"/>
      <c r="AB36" s="46">
        <f t="shared" si="90"/>
        <v>48960</v>
      </c>
      <c r="AC36" s="43"/>
      <c r="AD36" s="45">
        <f>IFERROR('IT asset registry'!K$36*INDEX(Emission_Table[Scope 2],MATCH('Multi-year simulation'!$B36,Emission_Table[Type],0))*(100% - (energyEfficiencyImprovement *6)),0)</f>
        <v>45696</v>
      </c>
      <c r="AE36" s="43"/>
      <c r="AF36" s="46">
        <f t="shared" si="81"/>
        <v>45696</v>
      </c>
      <c r="AG36" s="43"/>
      <c r="AH36" s="45">
        <f>IFERROR('IT asset registry'!L$36*INDEX(Emission_Table[Scope 2],MATCH('Multi-year simulation'!$B36,Emission_Table[Type],0))*(100% - (energyEfficiencyImprovement *7)),0)</f>
        <v>42431.999999999993</v>
      </c>
      <c r="AI36" s="43"/>
      <c r="AJ36" s="46">
        <f t="shared" si="82"/>
        <v>42431.999999999993</v>
      </c>
      <c r="AK36" s="43"/>
      <c r="AL36" s="45">
        <f>IFERROR('IT asset registry'!M$36*INDEX(Emission_Table[Scope 2],MATCH('Multi-year simulation'!$B36,Emission_Table[Type],0))*(100% - (energyEfficiencyImprovement *8)),0)</f>
        <v>39168</v>
      </c>
      <c r="AM36" s="43"/>
      <c r="AN36" s="46">
        <f t="shared" si="83"/>
        <v>39168</v>
      </c>
      <c r="AO36" s="43"/>
      <c r="AP36" s="45">
        <f>IFERROR('IT asset registry'!N$36*INDEX(Emission_Table[Scope 2],MATCH('Multi-year simulation'!$B36,Emission_Table[Type],0))*(100% - (energyEfficiencyImprovement *9)),0)</f>
        <v>35904</v>
      </c>
      <c r="AQ36" s="43"/>
      <c r="AR36" s="46">
        <f t="shared" si="84"/>
        <v>35904</v>
      </c>
      <c r="AS36" s="5"/>
      <c r="AT36" s="5"/>
      <c r="AU36" s="5" t="s">
        <v>53</v>
      </c>
      <c r="AV36" s="5"/>
    </row>
    <row r="37" spans="1:48" x14ac:dyDescent="0.75">
      <c r="A37" s="5"/>
      <c r="B37" s="29" t="s">
        <v>101</v>
      </c>
      <c r="C37" s="5"/>
      <c r="E37" s="43"/>
      <c r="F37" s="45">
        <f>IFERROR('IT asset registry'!E$37*INDEX(Emission_Table[Scope 2],MATCH('Multi-year simulation'!$B37,Emission_Table[Type],0)),0)</f>
        <v>123120</v>
      </c>
      <c r="G37" s="43"/>
      <c r="H37" s="46">
        <f t="shared" si="85"/>
        <v>123120</v>
      </c>
      <c r="I37" s="43"/>
      <c r="J37" s="45">
        <f>IFERROR('IT asset registry'!F$37*INDEX(Emission_Table[Scope 2],MATCH('Multi-year simulation'!$B37,Emission_Table[Type],0))*(100% - energyEfficiencyImprovement),0)</f>
        <v>77976</v>
      </c>
      <c r="K37" s="43"/>
      <c r="L37" s="46">
        <f t="shared" si="86"/>
        <v>77976</v>
      </c>
      <c r="M37" s="43"/>
      <c r="N37" s="45">
        <f>IFERROR('IT asset registry'!G$37*INDEX(Emission_Table[Scope 2],MATCH('Multi-year simulation'!$B37,Emission_Table[Type],0))*(100% - (energyEfficiencyImprovement *2)),0)</f>
        <v>73872</v>
      </c>
      <c r="O37" s="43"/>
      <c r="P37" s="46">
        <f t="shared" si="87"/>
        <v>73872</v>
      </c>
      <c r="Q37" s="43"/>
      <c r="R37" s="45">
        <f>IFERROR('IT asset registry'!H$37*INDEX(Emission_Table[Scope 2],MATCH('Multi-year simulation'!$B37,Emission_Table[Type],0))*(100% - (energyEfficiencyImprovement *3)),0)</f>
        <v>69768</v>
      </c>
      <c r="S37" s="43"/>
      <c r="T37" s="46">
        <f t="shared" si="88"/>
        <v>69768</v>
      </c>
      <c r="U37" s="43"/>
      <c r="V37" s="45">
        <f>IFERROR('IT asset registry'!I$37*INDEX(Emission_Table[Scope 2],MATCH('Multi-year simulation'!$B37,Emission_Table[Type],0))*(100% - (energyEfficiencyImprovement *4)),0)</f>
        <v>65664</v>
      </c>
      <c r="W37" s="43"/>
      <c r="X37" s="46">
        <f t="shared" si="89"/>
        <v>65664</v>
      </c>
      <c r="Y37" s="43"/>
      <c r="Z37" s="45">
        <f>IFERROR('IT asset registry'!J$37*INDEX(Emission_Table[Scope 2],MATCH('Multi-year simulation'!$B37,Emission_Table[Type],0))*(100% - (energyEfficiencyImprovement *5)),0)</f>
        <v>61560</v>
      </c>
      <c r="AA37" s="43"/>
      <c r="AB37" s="46">
        <f t="shared" si="90"/>
        <v>61560</v>
      </c>
      <c r="AC37" s="43"/>
      <c r="AD37" s="45">
        <f>IFERROR('IT asset registry'!K$37*INDEX(Emission_Table[Scope 2],MATCH('Multi-year simulation'!$B37,Emission_Table[Type],0))*(100% - (energyEfficiencyImprovement *6)),0)</f>
        <v>57455.999999999993</v>
      </c>
      <c r="AE37" s="43"/>
      <c r="AF37" s="46">
        <f t="shared" si="81"/>
        <v>57455.999999999993</v>
      </c>
      <c r="AG37" s="43"/>
      <c r="AH37" s="45">
        <f>IFERROR('IT asset registry'!L$37*INDEX(Emission_Table[Scope 2],MATCH('Multi-year simulation'!$B37,Emission_Table[Type],0))*(100% - (energyEfficiencyImprovement *7)),0)</f>
        <v>53351.999999999993</v>
      </c>
      <c r="AI37" s="43"/>
      <c r="AJ37" s="46">
        <f t="shared" si="82"/>
        <v>53351.999999999993</v>
      </c>
      <c r="AK37" s="43"/>
      <c r="AL37" s="45">
        <f>IFERROR('IT asset registry'!M$37*INDEX(Emission_Table[Scope 2],MATCH('Multi-year simulation'!$B37,Emission_Table[Type],0))*(100% - (energyEfficiencyImprovement *8)),0)</f>
        <v>49248</v>
      </c>
      <c r="AM37" s="43"/>
      <c r="AN37" s="46">
        <f t="shared" si="83"/>
        <v>49248</v>
      </c>
      <c r="AO37" s="43"/>
      <c r="AP37" s="45">
        <f>IFERROR('IT asset registry'!N$37*INDEX(Emission_Table[Scope 2],MATCH('Multi-year simulation'!$B37,Emission_Table[Type],0))*(100% - (energyEfficiencyImprovement *9)),0)</f>
        <v>45144.000000000007</v>
      </c>
      <c r="AQ37" s="43"/>
      <c r="AR37" s="46">
        <f t="shared" si="84"/>
        <v>45144.000000000007</v>
      </c>
      <c r="AS37" s="5"/>
      <c r="AT37" s="5"/>
      <c r="AU37" s="5" t="s">
        <v>53</v>
      </c>
      <c r="AV37" s="5"/>
    </row>
    <row r="38" spans="1:48" x14ac:dyDescent="0.75">
      <c r="A38" s="5"/>
      <c r="B38" s="29" t="s">
        <v>102</v>
      </c>
      <c r="C38" s="5"/>
      <c r="E38" s="43"/>
      <c r="F38" s="45">
        <f>IFERROR('IT asset registry'!E$38*INDEX(Emission_Table[Scope 2],MATCH('Multi-year simulation'!$B38,Emission_Table[Type],0)),0)</f>
        <v>49920</v>
      </c>
      <c r="G38" s="43"/>
      <c r="H38" s="46">
        <f t="shared" si="85"/>
        <v>49920</v>
      </c>
      <c r="I38" s="43"/>
      <c r="J38" s="45">
        <f>IFERROR('IT asset registry'!F$38*INDEX(Emission_Table[Scope 2],MATCH('Multi-year simulation'!$B38,Emission_Table[Type],0))*(100% - energyEfficiencyImprovement),0)</f>
        <v>23712</v>
      </c>
      <c r="K38" s="43"/>
      <c r="L38" s="46">
        <f t="shared" si="86"/>
        <v>23712</v>
      </c>
      <c r="M38" s="43"/>
      <c r="N38" s="45">
        <f>IFERROR('IT asset registry'!G$38*INDEX(Emission_Table[Scope 2],MATCH('Multi-year simulation'!$B38,Emission_Table[Type],0))*(100% - (energyEfficiencyImprovement *2)),0)</f>
        <v>22464</v>
      </c>
      <c r="O38" s="43"/>
      <c r="P38" s="46">
        <f t="shared" si="87"/>
        <v>22464</v>
      </c>
      <c r="Q38" s="43"/>
      <c r="R38" s="45">
        <f>IFERROR('IT asset registry'!H$38*INDEX(Emission_Table[Scope 2],MATCH('Multi-year simulation'!$B38,Emission_Table[Type],0))*(100% - (energyEfficiencyImprovement *3)),0)</f>
        <v>21216</v>
      </c>
      <c r="S38" s="43"/>
      <c r="T38" s="46">
        <f t="shared" si="88"/>
        <v>21216</v>
      </c>
      <c r="U38" s="43"/>
      <c r="V38" s="45">
        <f>IFERROR('IT asset registry'!I$38*INDEX(Emission_Table[Scope 2],MATCH('Multi-year simulation'!$B38,Emission_Table[Type],0))*(100% - (energyEfficiencyImprovement *4)),0)</f>
        <v>19968</v>
      </c>
      <c r="W38" s="43"/>
      <c r="X38" s="46">
        <f t="shared" si="89"/>
        <v>19968</v>
      </c>
      <c r="Y38" s="43"/>
      <c r="Z38" s="45">
        <f>IFERROR('IT asset registry'!J$38*INDEX(Emission_Table[Scope 2],MATCH('Multi-year simulation'!$B38,Emission_Table[Type],0))*(100% - (energyEfficiencyImprovement *5)),0)</f>
        <v>18720</v>
      </c>
      <c r="AA38" s="43"/>
      <c r="AB38" s="46">
        <f t="shared" si="90"/>
        <v>18720</v>
      </c>
      <c r="AC38" s="43"/>
      <c r="AD38" s="45">
        <f>IFERROR('IT asset registry'!K$38*INDEX(Emission_Table[Scope 2],MATCH('Multi-year simulation'!$B38,Emission_Table[Type],0))*(100% - (energyEfficiencyImprovement *6)),0)</f>
        <v>17472</v>
      </c>
      <c r="AE38" s="43"/>
      <c r="AF38" s="46">
        <f t="shared" si="81"/>
        <v>17472</v>
      </c>
      <c r="AG38" s="43"/>
      <c r="AH38" s="45">
        <f>IFERROR('IT asset registry'!L$38*INDEX(Emission_Table[Scope 2],MATCH('Multi-year simulation'!$B38,Emission_Table[Type],0))*(100% - (energyEfficiencyImprovement *7)),0)</f>
        <v>16223.999999999998</v>
      </c>
      <c r="AI38" s="43"/>
      <c r="AJ38" s="46">
        <f t="shared" si="82"/>
        <v>16223.999999999998</v>
      </c>
      <c r="AK38" s="43"/>
      <c r="AL38" s="45">
        <f>IFERROR('IT asset registry'!M$38*INDEX(Emission_Table[Scope 2],MATCH('Multi-year simulation'!$B38,Emission_Table[Type],0))*(100% - (energyEfficiencyImprovement *8)),0)</f>
        <v>14976</v>
      </c>
      <c r="AM38" s="43"/>
      <c r="AN38" s="46">
        <f t="shared" si="83"/>
        <v>14976</v>
      </c>
      <c r="AO38" s="43"/>
      <c r="AP38" s="45">
        <f>IFERROR('IT asset registry'!N$38*INDEX(Emission_Table[Scope 2],MATCH('Multi-year simulation'!$B38,Emission_Table[Type],0))*(100% - (energyEfficiencyImprovement *9)),0)</f>
        <v>13728.000000000002</v>
      </c>
      <c r="AQ38" s="43"/>
      <c r="AR38" s="46">
        <f t="shared" si="84"/>
        <v>13728.000000000002</v>
      </c>
      <c r="AS38" s="5"/>
      <c r="AT38" s="5"/>
      <c r="AU38" s="5" t="s">
        <v>53</v>
      </c>
      <c r="AV38" s="5"/>
    </row>
    <row r="39" spans="1:48" x14ac:dyDescent="0.75">
      <c r="A39" s="5"/>
      <c r="B39" s="29" t="s">
        <v>126</v>
      </c>
      <c r="C39" s="5"/>
      <c r="E39" s="43"/>
      <c r="F39" s="45">
        <f>IFERROR('IT asset registry'!E$39*INDEX(Emission_Table[Scope 2],MATCH('Multi-year simulation'!$B39,Emission_Table[Type],0)),0)</f>
        <v>0</v>
      </c>
      <c r="G39" s="43"/>
      <c r="H39" s="46">
        <f t="shared" si="85"/>
        <v>0</v>
      </c>
      <c r="I39" s="43"/>
      <c r="J39" s="45">
        <f>IFERROR('IT asset registry'!F$39*INDEX(Emission_Table[Scope 2],MATCH('Multi-year simulation'!$B39,Emission_Table[Type],0))*(100% - energyEfficiencyImprovement),0)</f>
        <v>23750</v>
      </c>
      <c r="K39" s="43"/>
      <c r="L39" s="46">
        <f t="shared" si="86"/>
        <v>23750</v>
      </c>
      <c r="M39" s="43"/>
      <c r="N39" s="45">
        <f>IFERROR('IT asset registry'!G$39*INDEX(Emission_Table[Scope 2],MATCH('Multi-year simulation'!$B39,Emission_Table[Type],0))*(100% - (energyEfficiencyImprovement *2)),0)</f>
        <v>45000</v>
      </c>
      <c r="O39" s="43"/>
      <c r="P39" s="46">
        <f t="shared" si="87"/>
        <v>45000</v>
      </c>
      <c r="Q39" s="43"/>
      <c r="R39" s="45">
        <f>IFERROR('IT asset registry'!H$39*INDEX(Emission_Table[Scope 2],MATCH('Multi-year simulation'!$B39,Emission_Table[Type],0))*(100% - (energyEfficiencyImprovement *3)),0)</f>
        <v>85000</v>
      </c>
      <c r="S39" s="43"/>
      <c r="T39" s="46">
        <f t="shared" si="88"/>
        <v>85000</v>
      </c>
      <c r="U39" s="43"/>
      <c r="V39" s="45">
        <f>IFERROR('IT asset registry'!I$39*INDEX(Emission_Table[Scope 2],MATCH('Multi-year simulation'!$B39,Emission_Table[Type],0))*(100% - (energyEfficiencyImprovement *4)),0)</f>
        <v>100000</v>
      </c>
      <c r="W39" s="43"/>
      <c r="X39" s="46">
        <f t="shared" si="89"/>
        <v>100000</v>
      </c>
      <c r="Y39" s="43"/>
      <c r="Z39" s="45">
        <f>IFERROR('IT asset registry'!J$39*INDEX(Emission_Table[Scope 2],MATCH('Multi-year simulation'!$B39,Emission_Table[Type],0))*(100% - (energyEfficiencyImprovement *5)),0)</f>
        <v>112500</v>
      </c>
      <c r="AA39" s="43"/>
      <c r="AB39" s="46">
        <f t="shared" si="90"/>
        <v>112500</v>
      </c>
      <c r="AC39" s="43"/>
      <c r="AD39" s="45">
        <f>IFERROR('IT asset registry'!K$39*INDEX(Emission_Table[Scope 2],MATCH('Multi-year simulation'!$B39,Emission_Table[Type],0))*(100% - (energyEfficiencyImprovement *6)),0)</f>
        <v>122499.99999999999</v>
      </c>
      <c r="AE39" s="43"/>
      <c r="AF39" s="46">
        <f t="shared" si="81"/>
        <v>122499.99999999999</v>
      </c>
      <c r="AG39" s="43"/>
      <c r="AH39" s="45">
        <f>IFERROR('IT asset registry'!L$39*INDEX(Emission_Table[Scope 2],MATCH('Multi-year simulation'!$B39,Emission_Table[Type],0))*(100% - (energyEfficiencyImprovement *7)),0)</f>
        <v>129999.99999999999</v>
      </c>
      <c r="AI39" s="43"/>
      <c r="AJ39" s="46">
        <f t="shared" si="82"/>
        <v>129999.99999999999</v>
      </c>
      <c r="AK39" s="43"/>
      <c r="AL39" s="45">
        <f>IFERROR('IT asset registry'!M$39*INDEX(Emission_Table[Scope 2],MATCH('Multi-year simulation'!$B39,Emission_Table[Type],0))*(100% - (energyEfficiencyImprovement *8)),0)</f>
        <v>127500</v>
      </c>
      <c r="AM39" s="43"/>
      <c r="AN39" s="46">
        <f t="shared" si="83"/>
        <v>127500</v>
      </c>
      <c r="AO39" s="43"/>
      <c r="AP39" s="45">
        <f>IFERROR('IT asset registry'!N$39*INDEX(Emission_Table[Scope 2],MATCH('Multi-year simulation'!$B39,Emission_Table[Type],0))*(100% - (energyEfficiencyImprovement *9)),0)</f>
        <v>123750.00000000001</v>
      </c>
      <c r="AQ39" s="43"/>
      <c r="AR39" s="46">
        <f t="shared" si="84"/>
        <v>123750.00000000001</v>
      </c>
      <c r="AS39" s="5"/>
      <c r="AT39" s="5"/>
      <c r="AU39" s="5" t="s">
        <v>53</v>
      </c>
      <c r="AV39" s="5"/>
    </row>
    <row r="40" spans="1:48" ht="18.5" x14ac:dyDescent="0.9">
      <c r="A40" s="5"/>
      <c r="B40" s="22" t="s">
        <v>57</v>
      </c>
      <c r="C40" s="22"/>
      <c r="D40" s="23" t="s">
        <v>6</v>
      </c>
      <c r="E40" s="41">
        <f>SUM(E41:E47)</f>
        <v>0</v>
      </c>
      <c r="F40" s="41">
        <f t="shared" ref="F40:AR40" si="91">SUM(F41:F47)</f>
        <v>0</v>
      </c>
      <c r="G40" s="41">
        <f t="shared" si="91"/>
        <v>0</v>
      </c>
      <c r="H40" s="41">
        <f t="shared" si="91"/>
        <v>0</v>
      </c>
      <c r="I40" s="41">
        <f t="shared" si="91"/>
        <v>0</v>
      </c>
      <c r="J40" s="41">
        <f t="shared" si="91"/>
        <v>0</v>
      </c>
      <c r="K40" s="41">
        <f t="shared" si="91"/>
        <v>-246540</v>
      </c>
      <c r="L40" s="41">
        <f t="shared" si="91"/>
        <v>-246540</v>
      </c>
      <c r="M40" s="41">
        <f t="shared" si="91"/>
        <v>0</v>
      </c>
      <c r="N40" s="41">
        <f t="shared" si="91"/>
        <v>0</v>
      </c>
      <c r="O40" s="41">
        <f t="shared" si="91"/>
        <v>-399780</v>
      </c>
      <c r="P40" s="41">
        <f>SUM(P41:P47)</f>
        <v>-399780</v>
      </c>
      <c r="Q40" s="41">
        <f t="shared" si="91"/>
        <v>0</v>
      </c>
      <c r="R40" s="41">
        <f t="shared" si="91"/>
        <v>0</v>
      </c>
      <c r="S40" s="41">
        <f t="shared" si="91"/>
        <v>-565530</v>
      </c>
      <c r="T40" s="41">
        <f t="shared" si="91"/>
        <v>-565530</v>
      </c>
      <c r="U40" s="41">
        <f t="shared" si="91"/>
        <v>0</v>
      </c>
      <c r="V40" s="41">
        <f t="shared" si="91"/>
        <v>0</v>
      </c>
      <c r="W40" s="41">
        <f t="shared" si="91"/>
        <v>-662951.25</v>
      </c>
      <c r="X40" s="41">
        <f t="shared" si="91"/>
        <v>-662951.25</v>
      </c>
      <c r="Y40" s="41">
        <f t="shared" si="91"/>
        <v>0</v>
      </c>
      <c r="Z40" s="41">
        <f t="shared" si="91"/>
        <v>0</v>
      </c>
      <c r="AA40" s="41">
        <f t="shared" si="91"/>
        <v>-699502.5</v>
      </c>
      <c r="AB40" s="41">
        <f t="shared" si="91"/>
        <v>-699502.5</v>
      </c>
      <c r="AC40" s="41">
        <f t="shared" si="91"/>
        <v>0</v>
      </c>
      <c r="AD40" s="41">
        <f t="shared" si="91"/>
        <v>0</v>
      </c>
      <c r="AE40" s="41">
        <f t="shared" si="91"/>
        <v>-740407.5</v>
      </c>
      <c r="AF40" s="41">
        <f t="shared" si="91"/>
        <v>-740407.5</v>
      </c>
      <c r="AG40" s="41">
        <f t="shared" si="91"/>
        <v>0</v>
      </c>
      <c r="AH40" s="41">
        <f t="shared" si="91"/>
        <v>0</v>
      </c>
      <c r="AI40" s="41">
        <f t="shared" si="91"/>
        <v>-780637.5</v>
      </c>
      <c r="AJ40" s="41">
        <f t="shared" si="91"/>
        <v>-780637.5</v>
      </c>
      <c r="AK40" s="41">
        <f t="shared" si="91"/>
        <v>0</v>
      </c>
      <c r="AL40" s="41">
        <f t="shared" si="91"/>
        <v>0</v>
      </c>
      <c r="AM40" s="41">
        <f t="shared" si="91"/>
        <v>-821542.5</v>
      </c>
      <c r="AN40" s="41">
        <f t="shared" si="91"/>
        <v>-821542.5</v>
      </c>
      <c r="AO40" s="41">
        <f t="shared" si="91"/>
        <v>0</v>
      </c>
      <c r="AP40" s="41">
        <f t="shared" si="91"/>
        <v>0</v>
      </c>
      <c r="AQ40" s="41">
        <f t="shared" si="91"/>
        <v>-869197.5</v>
      </c>
      <c r="AR40" s="41">
        <f t="shared" si="91"/>
        <v>-869197.5</v>
      </c>
      <c r="AS40" s="22"/>
      <c r="AT40" s="25"/>
      <c r="AU40" s="23"/>
      <c r="AV40" s="23" t="s">
        <v>9</v>
      </c>
    </row>
    <row r="41" spans="1:48" x14ac:dyDescent="0.75">
      <c r="A41" s="5"/>
      <c r="B41" s="29" t="s">
        <v>111</v>
      </c>
      <c r="C41" s="5"/>
      <c r="E41" s="43"/>
      <c r="F41" s="43"/>
      <c r="G41" s="45">
        <f>IFERROR(-'IT asset registry'!E$41*INDEX(Emission_Table[Scope 3],MATCH('Multi-year simulation'!$B41,Emission_Table[Type],0))*ITAD_Recovery_Percentage,0)</f>
        <v>0</v>
      </c>
      <c r="H41" s="46">
        <f>SUM(E41:G41)</f>
        <v>0</v>
      </c>
      <c r="I41" s="43"/>
      <c r="J41" s="43"/>
      <c r="K41" s="45">
        <f>IFERROR(-'IT asset registry'!F$41*INDEX(Emission_Table[Scope 3],MATCH('Multi-year simulation'!$B41,Emission_Table[Type],0))*ITAD_Recovery_Percentage,0)</f>
        <v>-48000</v>
      </c>
      <c r="L41" s="46">
        <f>SUM(I41:K41)</f>
        <v>-48000</v>
      </c>
      <c r="M41" s="43"/>
      <c r="N41" s="43"/>
      <c r="O41" s="45">
        <f>IFERROR(-'IT asset registry'!G$41*INDEX(Emission_Table[Scope 3],MATCH('Multi-year simulation'!$B41,Emission_Table[Type],0))*ITAD_Recovery_Percentage,0)</f>
        <v>-58500</v>
      </c>
      <c r="P41" s="46">
        <f>SUM(M41:O41)</f>
        <v>-58500</v>
      </c>
      <c r="Q41" s="43"/>
      <c r="R41" s="43"/>
      <c r="S41" s="45">
        <f>IFERROR(-'IT asset registry'!H$41*INDEX(Emission_Table[Scope 3],MATCH('Multi-year simulation'!$B41,Emission_Table[Type],0))*ITAD_Recovery_Percentage,0)</f>
        <v>-60000</v>
      </c>
      <c r="T41" s="46">
        <f>SUM(Q41:S41)</f>
        <v>-60000</v>
      </c>
      <c r="U41" s="43"/>
      <c r="V41" s="43"/>
      <c r="W41" s="45">
        <f>IFERROR(-'IT asset registry'!I$41*INDEX(Emission_Table[Scope 3],MATCH('Multi-year simulation'!$B41,Emission_Table[Type],0))*ITAD_Recovery_Percentage,0)</f>
        <v>-47250</v>
      </c>
      <c r="X41" s="46">
        <f>SUM(U41:W41)</f>
        <v>-47250</v>
      </c>
      <c r="Y41" s="43"/>
      <c r="Z41" s="43"/>
      <c r="AA41" s="45">
        <f>IFERROR(-'IT asset registry'!J$41*INDEX(Emission_Table[Scope 3],MATCH('Multi-year simulation'!$B41,Emission_Table[Type],0))*ITAD_Recovery_Percentage,0)</f>
        <v>-27000</v>
      </c>
      <c r="AB41" s="46">
        <f>SUM(Y41:AA41)</f>
        <v>-27000</v>
      </c>
      <c r="AC41" s="43"/>
      <c r="AD41" s="43"/>
      <c r="AE41" s="45">
        <f>IFERROR(-'IT asset registry'!K$41*INDEX(Emission_Table[Scope 3],MATCH('Multi-year simulation'!$B41,Emission_Table[Type],0))*ITAD_Recovery_Percentage,0)</f>
        <v>-20250</v>
      </c>
      <c r="AF41" s="46">
        <f>SUM(AC41:AE41)</f>
        <v>-20250</v>
      </c>
      <c r="AG41" s="43"/>
      <c r="AH41" s="43"/>
      <c r="AI41" s="45">
        <f>IFERROR(-'IT asset registry'!L$41*INDEX(Emission_Table[Scope 3],MATCH('Multi-year simulation'!$B41,Emission_Table[Type],0))*ITAD_Recovery_Percentage,0)</f>
        <v>-13500</v>
      </c>
      <c r="AJ41" s="46">
        <f>SUM(AG41:AI41)</f>
        <v>-13500</v>
      </c>
      <c r="AK41" s="43"/>
      <c r="AL41" s="43"/>
      <c r="AM41" s="45">
        <f>IFERROR(-'IT asset registry'!M$41*INDEX(Emission_Table[Scope 3],MATCH('Multi-year simulation'!$B41,Emission_Table[Type],0))*ITAD_Recovery_Percentage,0)</f>
        <v>-13500</v>
      </c>
      <c r="AN41" s="46">
        <f>SUM(AK41:AM41)</f>
        <v>-13500</v>
      </c>
      <c r="AO41" s="43"/>
      <c r="AP41" s="43"/>
      <c r="AQ41" s="45">
        <f>IFERROR(-'IT asset registry'!N$41*INDEX(Emission_Table[Scope 3],MATCH('Multi-year simulation'!$B41,Emission_Table[Type],0))*ITAD_Recovery_Percentage,0)</f>
        <v>-13500</v>
      </c>
      <c r="AR41" s="46">
        <f>SUM(AO41:AQ41)</f>
        <v>-13500</v>
      </c>
      <c r="AS41" s="5"/>
      <c r="AT41" s="5"/>
      <c r="AU41" s="5" t="s">
        <v>53</v>
      </c>
      <c r="AV41" s="5"/>
    </row>
    <row r="42" spans="1:48" x14ac:dyDescent="0.75">
      <c r="A42" s="5"/>
      <c r="B42" s="29" t="s">
        <v>110</v>
      </c>
      <c r="C42" s="5"/>
      <c r="E42" s="43"/>
      <c r="F42" s="43"/>
      <c r="G42" s="45">
        <f>IFERROR(-'IT asset registry'!E$42*INDEX(Emission_Table[Scope 3],MATCH('Multi-year simulation'!$B42,Emission_Table[Type],0))*ITAD_Recovery_Percentage,0)</f>
        <v>0</v>
      </c>
      <c r="H42" s="46">
        <f>SUM(E42:G42)</f>
        <v>0</v>
      </c>
      <c r="I42" s="43"/>
      <c r="J42" s="43"/>
      <c r="K42" s="45">
        <f>IFERROR(-'IT asset registry'!F$42*INDEX(Emission_Table[Scope 3],MATCH('Multi-year simulation'!$B42,Emission_Table[Type],0))*ITAD_Recovery_Percentage,0)</f>
        <v>0</v>
      </c>
      <c r="L42" s="46">
        <f>SUM(I42:K42)</f>
        <v>0</v>
      </c>
      <c r="M42" s="43"/>
      <c r="N42" s="43"/>
      <c r="O42" s="45">
        <f>IFERROR(-'IT asset registry'!G$42*INDEX(Emission_Table[Scope 3],MATCH('Multi-year simulation'!$B42,Emission_Table[Type],0))*ITAD_Recovery_Percentage,0)</f>
        <v>-13500</v>
      </c>
      <c r="P42" s="46">
        <f>SUM(M42:O42)</f>
        <v>-13500</v>
      </c>
      <c r="Q42" s="43"/>
      <c r="R42" s="43"/>
      <c r="S42" s="45">
        <f>IFERROR(-'IT asset registry'!H$42*INDEX(Emission_Table[Scope 3],MATCH('Multi-year simulation'!$B42,Emission_Table[Type],0))*ITAD_Recovery_Percentage,0)</f>
        <v>-42000</v>
      </c>
      <c r="T42" s="46">
        <f>SUM(Q42:S42)</f>
        <v>-42000</v>
      </c>
      <c r="U42" s="43"/>
      <c r="V42" s="43"/>
      <c r="W42" s="45">
        <f>IFERROR(-'IT asset registry'!I$42*INDEX(Emission_Table[Scope 3],MATCH('Multi-year simulation'!$B42,Emission_Table[Type],0))*ITAD_Recovery_Percentage,0)</f>
        <v>-54000</v>
      </c>
      <c r="X42" s="46">
        <f>SUM(U42:W42)</f>
        <v>-54000</v>
      </c>
      <c r="Y42" s="43"/>
      <c r="Z42" s="43"/>
      <c r="AA42" s="45">
        <f>IFERROR(-'IT asset registry'!J$42*INDEX(Emission_Table[Scope 3],MATCH('Multi-year simulation'!$B42,Emission_Table[Type],0))*ITAD_Recovery_Percentage,0)</f>
        <v>-81000</v>
      </c>
      <c r="AB42" s="46">
        <f>SUM(Y42:AA42)</f>
        <v>-81000</v>
      </c>
      <c r="AC42" s="43"/>
      <c r="AD42" s="43"/>
      <c r="AE42" s="45">
        <f>IFERROR(-'IT asset registry'!K$42*INDEX(Emission_Table[Scope 3],MATCH('Multi-year simulation'!$B42,Emission_Table[Type],0))*ITAD_Recovery_Percentage,0)</f>
        <v>-87750</v>
      </c>
      <c r="AF42" s="46">
        <f>SUM(AC42:AE42)</f>
        <v>-87750</v>
      </c>
      <c r="AG42" s="43"/>
      <c r="AH42" s="43"/>
      <c r="AI42" s="45">
        <f>IFERROR(-'IT asset registry'!L$42*INDEX(Emission_Table[Scope 3],MATCH('Multi-year simulation'!$B42,Emission_Table[Type],0))*ITAD_Recovery_Percentage,0)</f>
        <v>-94500</v>
      </c>
      <c r="AJ42" s="46">
        <f>SUM(AG42:AI42)</f>
        <v>-94500</v>
      </c>
      <c r="AK42" s="43"/>
      <c r="AL42" s="43"/>
      <c r="AM42" s="45">
        <f>IFERROR(-'IT asset registry'!M$42*INDEX(Emission_Table[Scope 3],MATCH('Multi-year simulation'!$B42,Emission_Table[Type],0))*ITAD_Recovery_Percentage,0)</f>
        <v>-94500</v>
      </c>
      <c r="AN42" s="46">
        <f>SUM(AK42:AM42)</f>
        <v>-94500</v>
      </c>
      <c r="AO42" s="43"/>
      <c r="AP42" s="43"/>
      <c r="AQ42" s="45">
        <f>IFERROR(-'IT asset registry'!N$42*INDEX(Emission_Table[Scope 3],MATCH('Multi-year simulation'!$B42,Emission_Table[Type],0))*ITAD_Recovery_Percentage,0)</f>
        <v>-101250</v>
      </c>
      <c r="AR42" s="46">
        <f>SUM(AO42:AQ42)</f>
        <v>-101250</v>
      </c>
      <c r="AS42" s="5"/>
      <c r="AT42" s="5"/>
      <c r="AU42" s="5" t="s">
        <v>53</v>
      </c>
      <c r="AV42" s="5"/>
    </row>
    <row r="43" spans="1:48" x14ac:dyDescent="0.75">
      <c r="A43" s="5"/>
      <c r="B43" s="29" t="s">
        <v>44</v>
      </c>
      <c r="C43" s="5"/>
      <c r="E43" s="43"/>
      <c r="F43" s="43"/>
      <c r="G43" s="45">
        <f>IFERROR(-'IT asset registry'!E$43*INDEX(Emission_Table[Scope 3],MATCH('Multi-year simulation'!$B43,Emission_Table[Type],0))*ITAD_Recovery_Percentage,0)</f>
        <v>0</v>
      </c>
      <c r="H43" s="46">
        <f t="shared" ref="H43:H47" si="92">SUM(E43:G43)</f>
        <v>0</v>
      </c>
      <c r="I43" s="43"/>
      <c r="J43" s="43"/>
      <c r="K43" s="45">
        <f>IFERROR(-'IT asset registry'!F$43*INDEX(Emission_Table[Scope 3],MATCH('Multi-year simulation'!$B43,Emission_Table[Type],0))*ITAD_Recovery_Percentage,0)</f>
        <v>-19740</v>
      </c>
      <c r="L43" s="46">
        <f t="shared" ref="L43:L47" si="93">SUM(I43:K43)</f>
        <v>-19740</v>
      </c>
      <c r="M43" s="43"/>
      <c r="N43" s="43"/>
      <c r="O43" s="45">
        <f>IFERROR(-'IT asset registry'!G$43*INDEX(Emission_Table[Scope 3],MATCH('Multi-year simulation'!$B43,Emission_Table[Type],0))*ITAD_Recovery_Percentage,0)</f>
        <v>-29610</v>
      </c>
      <c r="P43" s="46">
        <f t="shared" ref="P43:P47" si="94">SUM(M43:O43)</f>
        <v>-29610</v>
      </c>
      <c r="Q43" s="43"/>
      <c r="R43" s="43"/>
      <c r="S43" s="45">
        <f>IFERROR(-'IT asset registry'!H$43*INDEX(Emission_Table[Scope 3],MATCH('Multi-year simulation'!$B43,Emission_Table[Type],0))*ITAD_Recovery_Percentage,0)</f>
        <v>-29610</v>
      </c>
      <c r="T43" s="46">
        <f t="shared" ref="T43:T47" si="95">SUM(Q43:S43)</f>
        <v>-29610</v>
      </c>
      <c r="U43" s="43"/>
      <c r="V43" s="43"/>
      <c r="W43" s="45">
        <f>IFERROR(-'IT asset registry'!I$43*INDEX(Emission_Table[Scope 3],MATCH('Multi-year simulation'!$B43,Emission_Table[Type],0))*ITAD_Recovery_Percentage,0)</f>
        <v>-33311.25</v>
      </c>
      <c r="X43" s="46">
        <f t="shared" ref="X43:X47" si="96">SUM(U43:W43)</f>
        <v>-33311.25</v>
      </c>
      <c r="Y43" s="43"/>
      <c r="Z43" s="43"/>
      <c r="AA43" s="45">
        <f>IFERROR(-'IT asset registry'!J$43*INDEX(Emission_Table[Scope 3],MATCH('Multi-year simulation'!$B43,Emission_Table[Type],0))*ITAD_Recovery_Percentage,0)</f>
        <v>-22207.5</v>
      </c>
      <c r="AB43" s="46">
        <f t="shared" ref="AB43:AB47" si="97">SUM(Y43:AA43)</f>
        <v>-22207.5</v>
      </c>
      <c r="AC43" s="43"/>
      <c r="AD43" s="43"/>
      <c r="AE43" s="45">
        <f>IFERROR(-'IT asset registry'!K$43*INDEX(Emission_Table[Scope 3],MATCH('Multi-year simulation'!$B43,Emission_Table[Type],0))*ITAD_Recovery_Percentage,0)</f>
        <v>-22207.5</v>
      </c>
      <c r="AF43" s="46">
        <f t="shared" ref="AF43:AF47" si="98">SUM(AC43:AE43)</f>
        <v>-22207.5</v>
      </c>
      <c r="AG43" s="43"/>
      <c r="AH43" s="43"/>
      <c r="AI43" s="45">
        <f>IFERROR(-'IT asset registry'!L$43*INDEX(Emission_Table[Scope 3],MATCH('Multi-year simulation'!$B43,Emission_Table[Type],0))*ITAD_Recovery_Percentage,0)</f>
        <v>-22207.5</v>
      </c>
      <c r="AJ43" s="46">
        <f t="shared" ref="AJ43:AJ47" si="99">SUM(AG43:AI43)</f>
        <v>-22207.5</v>
      </c>
      <c r="AK43" s="43"/>
      <c r="AL43" s="43"/>
      <c r="AM43" s="45">
        <f>IFERROR(-'IT asset registry'!M$43*INDEX(Emission_Table[Scope 3],MATCH('Multi-year simulation'!$B43,Emission_Table[Type],0))*ITAD_Recovery_Percentage,0)</f>
        <v>-22207.5</v>
      </c>
      <c r="AN43" s="46">
        <f t="shared" ref="AN43:AN47" si="100">SUM(AK43:AM43)</f>
        <v>-22207.5</v>
      </c>
      <c r="AO43" s="43"/>
      <c r="AP43" s="43"/>
      <c r="AQ43" s="45">
        <f>IFERROR(-'IT asset registry'!N$43*INDEX(Emission_Table[Scope 3],MATCH('Multi-year simulation'!$B43,Emission_Table[Type],0))*ITAD_Recovery_Percentage,0)</f>
        <v>-22207.5</v>
      </c>
      <c r="AR43" s="46">
        <f t="shared" ref="AR43:AR47" si="101">SUM(AO43:AQ43)</f>
        <v>-22207.5</v>
      </c>
      <c r="AS43" s="5"/>
      <c r="AT43" s="5"/>
      <c r="AU43" s="5" t="s">
        <v>53</v>
      </c>
      <c r="AV43" s="5"/>
    </row>
    <row r="44" spans="1:48" x14ac:dyDescent="0.75">
      <c r="A44" s="5"/>
      <c r="B44" s="29" t="s">
        <v>45</v>
      </c>
      <c r="C44" s="5"/>
      <c r="E44" s="43"/>
      <c r="F44" s="43"/>
      <c r="G44" s="45">
        <f>IFERROR(-'IT asset registry'!E$44*INDEX(Emission_Table[Scope 3],MATCH('Multi-year simulation'!$B44,Emission_Table[Type],0))*ITAD_Recovery_Percentage,0)</f>
        <v>0</v>
      </c>
      <c r="H44" s="46">
        <f t="shared" si="92"/>
        <v>0</v>
      </c>
      <c r="I44" s="43"/>
      <c r="J44" s="43"/>
      <c r="K44" s="45">
        <f>IFERROR(-'IT asset registry'!F$44*INDEX(Emission_Table[Scope 3],MATCH('Multi-year simulation'!$B44,Emission_Table[Type],0))*ITAD_Recovery_Percentage,0)</f>
        <v>-136800</v>
      </c>
      <c r="L44" s="46">
        <f t="shared" si="93"/>
        <v>-136800</v>
      </c>
      <c r="M44" s="43"/>
      <c r="N44" s="43"/>
      <c r="O44" s="45">
        <f>IFERROR(-'IT asset registry'!G$44*INDEX(Emission_Table[Scope 3],MATCH('Multi-year simulation'!$B44,Emission_Table[Type],0))*ITAD_Recovery_Percentage,0)</f>
        <v>-225720</v>
      </c>
      <c r="P44" s="46">
        <f t="shared" si="94"/>
        <v>-225720</v>
      </c>
      <c r="Q44" s="43"/>
      <c r="R44" s="43"/>
      <c r="S44" s="45">
        <f>IFERROR(-'IT asset registry'!H$44*INDEX(Emission_Table[Scope 3],MATCH('Multi-year simulation'!$B44,Emission_Table[Type],0))*ITAD_Recovery_Percentage,0)</f>
        <v>-328320</v>
      </c>
      <c r="T44" s="46">
        <f t="shared" si="95"/>
        <v>-328320</v>
      </c>
      <c r="U44" s="43"/>
      <c r="V44" s="43"/>
      <c r="W44" s="45">
        <f>IFERROR(-'IT asset registry'!I$44*INDEX(Emission_Table[Scope 3],MATCH('Multi-year simulation'!$B44,Emission_Table[Type],0))*ITAD_Recovery_Percentage,0)</f>
        <v>-400140</v>
      </c>
      <c r="X44" s="46">
        <f t="shared" si="96"/>
        <v>-400140</v>
      </c>
      <c r="Y44" s="43"/>
      <c r="Z44" s="43"/>
      <c r="AA44" s="45">
        <f>IFERROR(-'IT asset registry'!J$44*INDEX(Emission_Table[Scope 3],MATCH('Multi-year simulation'!$B44,Emission_Table[Type],0))*ITAD_Recovery_Percentage,0)</f>
        <v>-430920</v>
      </c>
      <c r="AB44" s="46">
        <f t="shared" si="97"/>
        <v>-430920</v>
      </c>
      <c r="AC44" s="43"/>
      <c r="AD44" s="43"/>
      <c r="AE44" s="45">
        <f>IFERROR(-'IT asset registry'!K$44*INDEX(Emission_Table[Scope 3],MATCH('Multi-year simulation'!$B44,Emission_Table[Type],0))*ITAD_Recovery_Percentage,0)</f>
        <v>-461700</v>
      </c>
      <c r="AF44" s="46">
        <f t="shared" si="98"/>
        <v>-461700</v>
      </c>
      <c r="AG44" s="43"/>
      <c r="AH44" s="43"/>
      <c r="AI44" s="45">
        <f>IFERROR(-'IT asset registry'!L$44*INDEX(Emission_Table[Scope 3],MATCH('Multi-year simulation'!$B44,Emission_Table[Type],0))*ITAD_Recovery_Percentage,0)</f>
        <v>-492480</v>
      </c>
      <c r="AJ44" s="46">
        <f t="shared" si="99"/>
        <v>-492480</v>
      </c>
      <c r="AK44" s="43"/>
      <c r="AL44" s="43"/>
      <c r="AM44" s="45">
        <f>IFERROR(-'IT asset registry'!M$44*INDEX(Emission_Table[Scope 3],MATCH('Multi-year simulation'!$B44,Emission_Table[Type],0))*ITAD_Recovery_Percentage,0)</f>
        <v>-523260</v>
      </c>
      <c r="AN44" s="46">
        <f t="shared" si="100"/>
        <v>-523260</v>
      </c>
      <c r="AO44" s="43"/>
      <c r="AP44" s="43"/>
      <c r="AQ44" s="45">
        <f>IFERROR(-'IT asset registry'!N$44*INDEX(Emission_Table[Scope 3],MATCH('Multi-year simulation'!$B44,Emission_Table[Type],0))*ITAD_Recovery_Percentage,0)</f>
        <v>-554040</v>
      </c>
      <c r="AR44" s="46">
        <f t="shared" si="101"/>
        <v>-554040</v>
      </c>
      <c r="AS44" s="5"/>
      <c r="AT44" s="5"/>
      <c r="AU44" s="5" t="s">
        <v>53</v>
      </c>
      <c r="AV44" s="5"/>
    </row>
    <row r="45" spans="1:48" x14ac:dyDescent="0.75">
      <c r="A45" s="5"/>
      <c r="B45" s="29" t="s">
        <v>46</v>
      </c>
      <c r="C45" s="5"/>
      <c r="E45" s="43"/>
      <c r="F45" s="43"/>
      <c r="G45" s="45">
        <f>IFERROR(-'IT asset registry'!E$45*INDEX(Emission_Table[Scope 3],MATCH('Multi-year simulation'!$B45,Emission_Table[Type],0))*ITAD_Recovery_Percentage,0)</f>
        <v>0</v>
      </c>
      <c r="H45" s="46">
        <f t="shared" si="92"/>
        <v>0</v>
      </c>
      <c r="I45" s="43"/>
      <c r="J45" s="43"/>
      <c r="K45" s="45">
        <f>IFERROR(-'IT asset registry'!F$45*INDEX(Emission_Table[Scope 3],MATCH('Multi-year simulation'!$B45,Emission_Table[Type],0))*ITAD_Recovery_Percentage,0)</f>
        <v>-24000.000000000004</v>
      </c>
      <c r="L45" s="46">
        <f t="shared" si="93"/>
        <v>-24000.000000000004</v>
      </c>
      <c r="M45" s="43"/>
      <c r="N45" s="43"/>
      <c r="O45" s="45">
        <f>IFERROR(-'IT asset registry'!G$45*INDEX(Emission_Table[Scope 3],MATCH('Multi-year simulation'!$B45,Emission_Table[Type],0))*ITAD_Recovery_Percentage,0)</f>
        <v>-39600</v>
      </c>
      <c r="P45" s="46">
        <f t="shared" si="94"/>
        <v>-39600</v>
      </c>
      <c r="Q45" s="43"/>
      <c r="R45" s="43"/>
      <c r="S45" s="45">
        <f>IFERROR(-'IT asset registry'!H$45*INDEX(Emission_Table[Scope 3],MATCH('Multi-year simulation'!$B45,Emission_Table[Type],0))*ITAD_Recovery_Percentage,0)</f>
        <v>-57600</v>
      </c>
      <c r="T45" s="46">
        <f t="shared" si="95"/>
        <v>-57600</v>
      </c>
      <c r="U45" s="43"/>
      <c r="V45" s="43"/>
      <c r="W45" s="45">
        <f>IFERROR(-'IT asset registry'!I$45*INDEX(Emission_Table[Scope 3],MATCH('Multi-year simulation'!$B45,Emission_Table[Type],0))*ITAD_Recovery_Percentage,0)</f>
        <v>-70200</v>
      </c>
      <c r="X45" s="46">
        <f t="shared" si="96"/>
        <v>-70200</v>
      </c>
      <c r="Y45" s="43"/>
      <c r="Z45" s="43"/>
      <c r="AA45" s="45">
        <f>IFERROR(-'IT asset registry'!J$45*INDEX(Emission_Table[Scope 3],MATCH('Multi-year simulation'!$B45,Emission_Table[Type],0))*ITAD_Recovery_Percentage,0)</f>
        <v>-75600</v>
      </c>
      <c r="AB45" s="46">
        <f t="shared" si="97"/>
        <v>-75600</v>
      </c>
      <c r="AC45" s="43"/>
      <c r="AD45" s="43"/>
      <c r="AE45" s="45">
        <f>IFERROR(-'IT asset registry'!K$45*INDEX(Emission_Table[Scope 3],MATCH('Multi-year simulation'!$B45,Emission_Table[Type],0))*ITAD_Recovery_Percentage,0)</f>
        <v>-81000</v>
      </c>
      <c r="AF45" s="46">
        <f t="shared" si="98"/>
        <v>-81000</v>
      </c>
      <c r="AG45" s="43"/>
      <c r="AH45" s="43"/>
      <c r="AI45" s="45">
        <f>IFERROR(-'IT asset registry'!L$45*INDEX(Emission_Table[Scope 3],MATCH('Multi-year simulation'!$B45,Emission_Table[Type],0))*ITAD_Recovery_Percentage,0)</f>
        <v>-86400</v>
      </c>
      <c r="AJ45" s="46">
        <f t="shared" si="99"/>
        <v>-86400</v>
      </c>
      <c r="AK45" s="43"/>
      <c r="AL45" s="43"/>
      <c r="AM45" s="45">
        <f>IFERROR(-'IT asset registry'!M$45*INDEX(Emission_Table[Scope 3],MATCH('Multi-year simulation'!$B45,Emission_Table[Type],0))*ITAD_Recovery_Percentage,0)</f>
        <v>-91800</v>
      </c>
      <c r="AN45" s="46">
        <f t="shared" si="100"/>
        <v>-91800</v>
      </c>
      <c r="AO45" s="43"/>
      <c r="AP45" s="43"/>
      <c r="AQ45" s="45">
        <f>IFERROR(-'IT asset registry'!N$45*INDEX(Emission_Table[Scope 3],MATCH('Multi-year simulation'!$B45,Emission_Table[Type],0))*ITAD_Recovery_Percentage,0)</f>
        <v>-97200</v>
      </c>
      <c r="AR45" s="46">
        <f t="shared" si="101"/>
        <v>-97200</v>
      </c>
      <c r="AS45" s="5"/>
      <c r="AT45" s="5"/>
      <c r="AU45" s="5" t="s">
        <v>53</v>
      </c>
      <c r="AV45" s="5"/>
    </row>
    <row r="46" spans="1:48" x14ac:dyDescent="0.75">
      <c r="A46" s="5"/>
      <c r="B46" s="29" t="s">
        <v>47</v>
      </c>
      <c r="C46" s="5"/>
      <c r="E46" s="43"/>
      <c r="F46" s="43"/>
      <c r="G46" s="45">
        <f>IFERROR(-'IT asset registry'!E$46*INDEX(Emission_Table[Scope 3],MATCH('Multi-year simulation'!$B46,Emission_Table[Type],0))*ITAD_Recovery_Percentage,0)</f>
        <v>0</v>
      </c>
      <c r="H46" s="46">
        <f t="shared" si="92"/>
        <v>0</v>
      </c>
      <c r="I46" s="43"/>
      <c r="J46" s="43"/>
      <c r="K46" s="45">
        <f>IFERROR(-'IT asset registry'!F$46*INDEX(Emission_Table[Scope 3],MATCH('Multi-year simulation'!$B46,Emission_Table[Type],0))*ITAD_Recovery_Percentage,0)</f>
        <v>-18000</v>
      </c>
      <c r="L46" s="46">
        <f t="shared" si="93"/>
        <v>-18000</v>
      </c>
      <c r="M46" s="43"/>
      <c r="N46" s="43"/>
      <c r="O46" s="45">
        <f>IFERROR(-'IT asset registry'!G$46*INDEX(Emission_Table[Scope 3],MATCH('Multi-year simulation'!$B46,Emission_Table[Type],0))*ITAD_Recovery_Percentage,0)</f>
        <v>-32850</v>
      </c>
      <c r="P46" s="46">
        <f t="shared" si="94"/>
        <v>-32850</v>
      </c>
      <c r="Q46" s="43"/>
      <c r="R46" s="43"/>
      <c r="S46" s="45">
        <f>IFERROR(-'IT asset registry'!H$46*INDEX(Emission_Table[Scope 3],MATCH('Multi-year simulation'!$B46,Emission_Table[Type],0))*ITAD_Recovery_Percentage,0)</f>
        <v>-48000</v>
      </c>
      <c r="T46" s="46">
        <f t="shared" si="95"/>
        <v>-48000</v>
      </c>
      <c r="U46" s="43"/>
      <c r="V46" s="43"/>
      <c r="W46" s="45">
        <f>IFERROR(-'IT asset registry'!I$46*INDEX(Emission_Table[Scope 3],MATCH('Multi-year simulation'!$B46,Emission_Table[Type],0))*ITAD_Recovery_Percentage,0)</f>
        <v>-58050</v>
      </c>
      <c r="X46" s="46">
        <f t="shared" si="96"/>
        <v>-58050</v>
      </c>
      <c r="Y46" s="43"/>
      <c r="Z46" s="43"/>
      <c r="AA46" s="45">
        <f>IFERROR(-'IT asset registry'!J$46*INDEX(Emission_Table[Scope 3],MATCH('Multi-year simulation'!$B46,Emission_Table[Type],0))*ITAD_Recovery_Percentage,0)</f>
        <v>-62775</v>
      </c>
      <c r="AB46" s="46">
        <f t="shared" si="97"/>
        <v>-62775</v>
      </c>
      <c r="AC46" s="43"/>
      <c r="AD46" s="43"/>
      <c r="AE46" s="45">
        <f>IFERROR(-'IT asset registry'!K$46*INDEX(Emission_Table[Scope 3],MATCH('Multi-year simulation'!$B46,Emission_Table[Type],0))*ITAD_Recovery_Percentage,0)</f>
        <v>-67500</v>
      </c>
      <c r="AF46" s="46">
        <f t="shared" si="98"/>
        <v>-67500</v>
      </c>
      <c r="AG46" s="43"/>
      <c r="AH46" s="43"/>
      <c r="AI46" s="45">
        <f>IFERROR(-'IT asset registry'!L$46*INDEX(Emission_Table[Scope 3],MATCH('Multi-year simulation'!$B46,Emission_Table[Type],0))*ITAD_Recovery_Percentage,0)</f>
        <v>-71550</v>
      </c>
      <c r="AJ46" s="46">
        <f t="shared" si="99"/>
        <v>-71550</v>
      </c>
      <c r="AK46" s="43"/>
      <c r="AL46" s="43"/>
      <c r="AM46" s="45">
        <f>IFERROR(-'IT asset registry'!M$46*INDEX(Emission_Table[Scope 3],MATCH('Multi-year simulation'!$B46,Emission_Table[Type],0))*ITAD_Recovery_Percentage,0)</f>
        <v>-76275</v>
      </c>
      <c r="AN46" s="46">
        <f t="shared" si="100"/>
        <v>-76275</v>
      </c>
      <c r="AO46" s="43"/>
      <c r="AP46" s="43"/>
      <c r="AQ46" s="45">
        <f>IFERROR(-'IT asset registry'!N$46*INDEX(Emission_Table[Scope 3],MATCH('Multi-year simulation'!$B46,Emission_Table[Type],0))*ITAD_Recovery_Percentage,0)</f>
        <v>-81000</v>
      </c>
      <c r="AR46" s="46">
        <f t="shared" si="101"/>
        <v>-81000</v>
      </c>
      <c r="AS46" s="5"/>
      <c r="AT46" s="5"/>
      <c r="AU46" s="5" t="s">
        <v>53</v>
      </c>
      <c r="AV46" s="5"/>
    </row>
    <row r="47" spans="1:48" hidden="1" x14ac:dyDescent="0.75">
      <c r="A47" s="5"/>
      <c r="B47" s="29"/>
      <c r="C47" s="5"/>
      <c r="E47" s="43"/>
      <c r="F47" s="43"/>
      <c r="G47" s="45">
        <f>IFERROR(-'IT asset registry'!E$47*INDEX(Emission_Table[Scope 3],MATCH('Multi-year simulation'!$B47,Emission_Table[Type],0))*ITAD_Recovery_Percentage,0)</f>
        <v>0</v>
      </c>
      <c r="H47" s="46">
        <f t="shared" si="92"/>
        <v>0</v>
      </c>
      <c r="I47" s="43"/>
      <c r="J47" s="43"/>
      <c r="K47" s="45">
        <f>IFERROR(-'IT asset registry'!F$47*INDEX(Emission_Table[Scope 3],MATCH('Multi-year simulation'!$B47,Emission_Table[Type],0))*ITAD_Recovery_Percentage,0)</f>
        <v>0</v>
      </c>
      <c r="L47" s="46">
        <f t="shared" si="93"/>
        <v>0</v>
      </c>
      <c r="M47" s="43"/>
      <c r="N47" s="43"/>
      <c r="O47" s="45">
        <f>IFERROR(-'IT asset registry'!G$47*INDEX(Emission_Table[Scope 3],MATCH('Multi-year simulation'!$B47,Emission_Table[Type],0))*ITAD_Recovery_Percentage,0)</f>
        <v>0</v>
      </c>
      <c r="P47" s="46">
        <f t="shared" si="94"/>
        <v>0</v>
      </c>
      <c r="Q47" s="43"/>
      <c r="R47" s="43"/>
      <c r="S47" s="45">
        <f>IFERROR(-'IT asset registry'!H$47*INDEX(Emission_Table[Scope 3],MATCH('Multi-year simulation'!$B47,Emission_Table[Type],0))*ITAD_Recovery_Percentage,0)</f>
        <v>0</v>
      </c>
      <c r="T47" s="46">
        <f t="shared" si="95"/>
        <v>0</v>
      </c>
      <c r="U47" s="43"/>
      <c r="V47" s="43"/>
      <c r="W47" s="45">
        <f>IFERROR(-'IT asset registry'!I$47*INDEX(Emission_Table[Scope 3],MATCH('Multi-year simulation'!$B47,Emission_Table[Type],0))*ITAD_Recovery_Percentage,0)</f>
        <v>0</v>
      </c>
      <c r="X47" s="46">
        <f t="shared" si="96"/>
        <v>0</v>
      </c>
      <c r="Y47" s="43"/>
      <c r="Z47" s="43"/>
      <c r="AA47" s="45">
        <f>IFERROR(-'IT asset registry'!J$47*INDEX(Emission_Table[Scope 3],MATCH('Multi-year simulation'!$B47,Emission_Table[Type],0))*ITAD_Recovery_Percentage,0)</f>
        <v>0</v>
      </c>
      <c r="AB47" s="46">
        <f t="shared" si="97"/>
        <v>0</v>
      </c>
      <c r="AC47" s="43"/>
      <c r="AD47" s="43"/>
      <c r="AE47" s="45">
        <f>IFERROR(-'IT asset registry'!K$47*INDEX(Emission_Table[Scope 3],MATCH('Multi-year simulation'!$B47,Emission_Table[Type],0))*ITAD_Recovery_Percentage,0)</f>
        <v>0</v>
      </c>
      <c r="AF47" s="46">
        <f t="shared" si="98"/>
        <v>0</v>
      </c>
      <c r="AG47" s="43"/>
      <c r="AH47" s="43"/>
      <c r="AI47" s="45">
        <f>IFERROR(-'IT asset registry'!L$47*INDEX(Emission_Table[Scope 3],MATCH('Multi-year simulation'!$B47,Emission_Table[Type],0))*ITAD_Recovery_Percentage,0)</f>
        <v>0</v>
      </c>
      <c r="AJ47" s="46">
        <f t="shared" si="99"/>
        <v>0</v>
      </c>
      <c r="AK47" s="43"/>
      <c r="AL47" s="43"/>
      <c r="AM47" s="45">
        <f>IFERROR(-'IT asset registry'!M$47*INDEX(Emission_Table[Scope 3],MATCH('Multi-year simulation'!$B47,Emission_Table[Type],0))*ITAD_Recovery_Percentage,0)</f>
        <v>0</v>
      </c>
      <c r="AN47" s="46">
        <f t="shared" si="100"/>
        <v>0</v>
      </c>
      <c r="AO47" s="43"/>
      <c r="AP47" s="43"/>
      <c r="AQ47" s="45">
        <f>IFERROR(-'IT asset registry'!N$47*INDEX(Emission_Table[Scope 3],MATCH('Multi-year simulation'!$B47,Emission_Table[Type],0))*ITAD_Recovery_Percentage,0)</f>
        <v>0</v>
      </c>
      <c r="AR47" s="46">
        <f t="shared" si="101"/>
        <v>0</v>
      </c>
      <c r="AS47" s="5"/>
      <c r="AT47" s="5"/>
      <c r="AU47" s="5" t="s">
        <v>53</v>
      </c>
      <c r="AV47" s="5"/>
    </row>
    <row r="48" spans="1:48" ht="18.5" hidden="1" x14ac:dyDescent="0.9">
      <c r="A48" s="5"/>
      <c r="B48" s="22" t="s">
        <v>5</v>
      </c>
      <c r="C48" s="22"/>
      <c r="D48" s="22"/>
      <c r="E48" s="41">
        <f>SUM(E49:E51)</f>
        <v>0</v>
      </c>
      <c r="F48" s="41">
        <f t="shared" ref="F48:AR48" si="102">SUM(F49:F51)</f>
        <v>0</v>
      </c>
      <c r="G48" s="41">
        <f t="shared" si="102"/>
        <v>0</v>
      </c>
      <c r="H48" s="41">
        <f t="shared" si="102"/>
        <v>0</v>
      </c>
      <c r="I48" s="41">
        <f t="shared" si="102"/>
        <v>0</v>
      </c>
      <c r="J48" s="41">
        <f t="shared" si="102"/>
        <v>0</v>
      </c>
      <c r="K48" s="41">
        <f t="shared" si="102"/>
        <v>0</v>
      </c>
      <c r="L48" s="41">
        <f t="shared" si="102"/>
        <v>0</v>
      </c>
      <c r="M48" s="41">
        <f t="shared" si="102"/>
        <v>0</v>
      </c>
      <c r="N48" s="41">
        <f t="shared" si="102"/>
        <v>0</v>
      </c>
      <c r="O48" s="41">
        <f t="shared" si="102"/>
        <v>0</v>
      </c>
      <c r="P48" s="41">
        <f t="shared" si="102"/>
        <v>0</v>
      </c>
      <c r="Q48" s="41">
        <f t="shared" si="102"/>
        <v>0</v>
      </c>
      <c r="R48" s="41">
        <f t="shared" si="102"/>
        <v>0</v>
      </c>
      <c r="S48" s="41">
        <f t="shared" si="102"/>
        <v>0</v>
      </c>
      <c r="T48" s="41">
        <f t="shared" si="102"/>
        <v>0</v>
      </c>
      <c r="U48" s="41">
        <f t="shared" si="102"/>
        <v>0</v>
      </c>
      <c r="V48" s="41">
        <f t="shared" si="102"/>
        <v>0</v>
      </c>
      <c r="W48" s="41">
        <f t="shared" si="102"/>
        <v>0</v>
      </c>
      <c r="X48" s="41">
        <f t="shared" si="102"/>
        <v>0</v>
      </c>
      <c r="Y48" s="41">
        <f t="shared" si="102"/>
        <v>0</v>
      </c>
      <c r="Z48" s="41">
        <f t="shared" si="102"/>
        <v>0</v>
      </c>
      <c r="AA48" s="41">
        <f t="shared" si="102"/>
        <v>0</v>
      </c>
      <c r="AB48" s="41">
        <f t="shared" si="102"/>
        <v>0</v>
      </c>
      <c r="AC48" s="41">
        <f t="shared" si="102"/>
        <v>0</v>
      </c>
      <c r="AD48" s="41">
        <f t="shared" si="102"/>
        <v>0</v>
      </c>
      <c r="AE48" s="41">
        <f t="shared" si="102"/>
        <v>0</v>
      </c>
      <c r="AF48" s="41">
        <f t="shared" si="102"/>
        <v>0</v>
      </c>
      <c r="AG48" s="41">
        <f t="shared" si="102"/>
        <v>0</v>
      </c>
      <c r="AH48" s="41">
        <f t="shared" si="102"/>
        <v>0</v>
      </c>
      <c r="AI48" s="41">
        <f t="shared" si="102"/>
        <v>0</v>
      </c>
      <c r="AJ48" s="41">
        <f t="shared" si="102"/>
        <v>0</v>
      </c>
      <c r="AK48" s="41">
        <f t="shared" si="102"/>
        <v>0</v>
      </c>
      <c r="AL48" s="41">
        <f t="shared" si="102"/>
        <v>0</v>
      </c>
      <c r="AM48" s="41">
        <f t="shared" si="102"/>
        <v>0</v>
      </c>
      <c r="AN48" s="41">
        <f t="shared" si="102"/>
        <v>0</v>
      </c>
      <c r="AO48" s="41">
        <f t="shared" si="102"/>
        <v>0</v>
      </c>
      <c r="AP48" s="41">
        <f t="shared" si="102"/>
        <v>0</v>
      </c>
      <c r="AQ48" s="41">
        <f t="shared" si="102"/>
        <v>0</v>
      </c>
      <c r="AR48" s="41">
        <f t="shared" si="102"/>
        <v>0</v>
      </c>
      <c r="AS48" s="22"/>
      <c r="AT48" s="25"/>
      <c r="AU48" s="23" t="s">
        <v>8</v>
      </c>
      <c r="AV48" s="23" t="s">
        <v>9</v>
      </c>
    </row>
    <row r="49" spans="1:48" hidden="1" x14ac:dyDescent="0.75">
      <c r="A49" s="5"/>
      <c r="B49" s="29"/>
      <c r="C49" s="5"/>
      <c r="D49" s="5"/>
      <c r="E49" s="45"/>
      <c r="F49" s="45"/>
      <c r="G49" s="45"/>
      <c r="H49" s="46"/>
      <c r="I49" s="45"/>
      <c r="J49" s="45"/>
      <c r="K49" s="45"/>
      <c r="L49" s="46">
        <f>SUM(I49:K49)</f>
        <v>0</v>
      </c>
      <c r="M49" s="46"/>
      <c r="N49" s="46"/>
      <c r="O49" s="46"/>
      <c r="P49" s="46">
        <f>SUM(M49:O49)</f>
        <v>0</v>
      </c>
      <c r="Q49" s="46"/>
      <c r="R49" s="46"/>
      <c r="S49" s="46"/>
      <c r="T49" s="46">
        <f>SUM(Q49:S49)</f>
        <v>0</v>
      </c>
      <c r="U49" s="46"/>
      <c r="V49" s="46"/>
      <c r="W49" s="46"/>
      <c r="X49" s="46">
        <f>SUM(U49:W49)</f>
        <v>0</v>
      </c>
      <c r="Y49" s="46"/>
      <c r="Z49" s="46"/>
      <c r="AA49" s="46"/>
      <c r="AB49" s="46">
        <f>SUM(Y49:AA49)</f>
        <v>0</v>
      </c>
      <c r="AC49" s="46"/>
      <c r="AD49" s="46"/>
      <c r="AE49" s="46"/>
      <c r="AF49" s="46">
        <f>SUM(AC49:AE49)</f>
        <v>0</v>
      </c>
      <c r="AG49" s="46"/>
      <c r="AH49" s="46"/>
      <c r="AI49" s="46"/>
      <c r="AJ49" s="46">
        <f>SUM(AG49:AI49)</f>
        <v>0</v>
      </c>
      <c r="AK49" s="46"/>
      <c r="AL49" s="46"/>
      <c r="AM49" s="46"/>
      <c r="AN49" s="46">
        <f>SUM(AK49:AM49)</f>
        <v>0</v>
      </c>
      <c r="AO49" s="46"/>
      <c r="AP49" s="46"/>
      <c r="AQ49" s="46"/>
      <c r="AR49" s="46">
        <f>SUM(AO49:AQ49)</f>
        <v>0</v>
      </c>
      <c r="AS49" s="5"/>
      <c r="AT49" s="5"/>
      <c r="AU49" s="5" t="s">
        <v>53</v>
      </c>
      <c r="AV49" s="5"/>
    </row>
    <row r="50" spans="1:48" hidden="1" x14ac:dyDescent="0.75">
      <c r="A50" s="5"/>
      <c r="B50" s="29"/>
      <c r="C50" s="5"/>
      <c r="D50" s="5"/>
      <c r="E50" s="45"/>
      <c r="F50" s="45"/>
      <c r="G50" s="45"/>
      <c r="H50" s="46"/>
      <c r="I50" s="45"/>
      <c r="J50" s="45"/>
      <c r="K50" s="45"/>
      <c r="L50" s="46">
        <f t="shared" ref="L50:L51" si="103">SUM(I50:K50)</f>
        <v>0</v>
      </c>
      <c r="M50" s="46"/>
      <c r="N50" s="46"/>
      <c r="O50" s="46"/>
      <c r="P50" s="46">
        <f t="shared" ref="P50:P51" si="104">SUM(M50:O50)</f>
        <v>0</v>
      </c>
      <c r="Q50" s="46"/>
      <c r="R50" s="46"/>
      <c r="S50" s="46"/>
      <c r="T50" s="46">
        <f t="shared" ref="T50:T51" si="105">SUM(Q50:S50)</f>
        <v>0</v>
      </c>
      <c r="U50" s="46"/>
      <c r="V50" s="46"/>
      <c r="W50" s="46"/>
      <c r="X50" s="46">
        <f t="shared" ref="X50:X51" si="106">SUM(U50:W50)</f>
        <v>0</v>
      </c>
      <c r="Y50" s="46"/>
      <c r="Z50" s="46"/>
      <c r="AA50" s="46"/>
      <c r="AB50" s="46">
        <f t="shared" ref="AB50:AB51" si="107">SUM(Y50:AA50)</f>
        <v>0</v>
      </c>
      <c r="AC50" s="46"/>
      <c r="AD50" s="46"/>
      <c r="AE50" s="46"/>
      <c r="AF50" s="46">
        <f t="shared" ref="AF50:AF51" si="108">SUM(AC50:AE50)</f>
        <v>0</v>
      </c>
      <c r="AG50" s="46"/>
      <c r="AH50" s="46"/>
      <c r="AI50" s="46"/>
      <c r="AJ50" s="46">
        <f t="shared" ref="AJ50:AJ51" si="109">SUM(AG50:AI50)</f>
        <v>0</v>
      </c>
      <c r="AK50" s="46"/>
      <c r="AL50" s="46"/>
      <c r="AM50" s="46"/>
      <c r="AN50" s="46">
        <f t="shared" ref="AN50:AN51" si="110">SUM(AK50:AM50)</f>
        <v>0</v>
      </c>
      <c r="AO50" s="46"/>
      <c r="AP50" s="46"/>
      <c r="AQ50" s="46"/>
      <c r="AR50" s="46">
        <f t="shared" ref="AR50:AR51" si="111">SUM(AO50:AQ50)</f>
        <v>0</v>
      </c>
      <c r="AS50" s="5"/>
      <c r="AT50" s="5"/>
      <c r="AU50" s="5" t="s">
        <v>53</v>
      </c>
      <c r="AV50" s="5"/>
    </row>
    <row r="51" spans="1:48" hidden="1" x14ac:dyDescent="0.75">
      <c r="A51" s="5"/>
      <c r="B51" s="29"/>
      <c r="C51" s="5"/>
      <c r="D51" s="5"/>
      <c r="E51" s="45"/>
      <c r="F51" s="45"/>
      <c r="G51" s="45"/>
      <c r="H51" s="46"/>
      <c r="I51" s="45"/>
      <c r="J51" s="45"/>
      <c r="K51" s="45"/>
      <c r="L51" s="46">
        <f t="shared" si="103"/>
        <v>0</v>
      </c>
      <c r="M51" s="46"/>
      <c r="N51" s="46"/>
      <c r="O51" s="46"/>
      <c r="P51" s="46">
        <f t="shared" si="104"/>
        <v>0</v>
      </c>
      <c r="Q51" s="46"/>
      <c r="R51" s="46"/>
      <c r="S51" s="46"/>
      <c r="T51" s="46">
        <f t="shared" si="105"/>
        <v>0</v>
      </c>
      <c r="U51" s="46"/>
      <c r="V51" s="46"/>
      <c r="W51" s="46"/>
      <c r="X51" s="46">
        <f t="shared" si="106"/>
        <v>0</v>
      </c>
      <c r="Y51" s="46"/>
      <c r="Z51" s="46"/>
      <c r="AA51" s="46"/>
      <c r="AB51" s="46">
        <f t="shared" si="107"/>
        <v>0</v>
      </c>
      <c r="AC51" s="46"/>
      <c r="AD51" s="46"/>
      <c r="AE51" s="46"/>
      <c r="AF51" s="46">
        <f t="shared" si="108"/>
        <v>0</v>
      </c>
      <c r="AG51" s="46"/>
      <c r="AH51" s="46"/>
      <c r="AI51" s="46"/>
      <c r="AJ51" s="46">
        <f t="shared" si="109"/>
        <v>0</v>
      </c>
      <c r="AK51" s="46"/>
      <c r="AL51" s="46"/>
      <c r="AM51" s="46"/>
      <c r="AN51" s="46">
        <f t="shared" si="110"/>
        <v>0</v>
      </c>
      <c r="AO51" s="46"/>
      <c r="AP51" s="46"/>
      <c r="AQ51" s="46"/>
      <c r="AR51" s="46">
        <f t="shared" si="111"/>
        <v>0</v>
      </c>
      <c r="AS51" s="5"/>
      <c r="AT51" s="5"/>
      <c r="AU51" s="5" t="s">
        <v>53</v>
      </c>
      <c r="AV51" s="5"/>
    </row>
    <row r="52" spans="1:48" ht="18.5" x14ac:dyDescent="0.9">
      <c r="A52" s="5"/>
      <c r="B52" s="3" t="s">
        <v>58</v>
      </c>
      <c r="C52" s="3"/>
      <c r="D52" s="3"/>
      <c r="E52" s="44">
        <v>1</v>
      </c>
      <c r="F52" s="44">
        <v>2</v>
      </c>
      <c r="G52" s="44">
        <v>3</v>
      </c>
      <c r="H52" s="44" t="s">
        <v>52</v>
      </c>
      <c r="I52" s="44">
        <v>1</v>
      </c>
      <c r="J52" s="44">
        <v>2</v>
      </c>
      <c r="K52" s="44">
        <v>3</v>
      </c>
      <c r="L52" s="44" t="s">
        <v>52</v>
      </c>
      <c r="M52" s="44">
        <v>1</v>
      </c>
      <c r="N52" s="44">
        <v>2</v>
      </c>
      <c r="O52" s="44">
        <v>3</v>
      </c>
      <c r="P52" s="44" t="s">
        <v>52</v>
      </c>
      <c r="Q52" s="44">
        <v>1</v>
      </c>
      <c r="R52" s="44">
        <v>2</v>
      </c>
      <c r="S52" s="44">
        <v>3</v>
      </c>
      <c r="T52" s="44" t="s">
        <v>52</v>
      </c>
      <c r="U52" s="44">
        <v>1</v>
      </c>
      <c r="V52" s="44">
        <v>2</v>
      </c>
      <c r="W52" s="44">
        <v>3</v>
      </c>
      <c r="X52" s="44" t="s">
        <v>52</v>
      </c>
      <c r="Y52" s="44">
        <v>1</v>
      </c>
      <c r="Z52" s="44">
        <v>2</v>
      </c>
      <c r="AA52" s="44">
        <v>3</v>
      </c>
      <c r="AB52" s="44" t="s">
        <v>52</v>
      </c>
      <c r="AC52" s="44">
        <v>1</v>
      </c>
      <c r="AD52" s="44">
        <v>2</v>
      </c>
      <c r="AE52" s="44">
        <v>3</v>
      </c>
      <c r="AF52" s="44" t="s">
        <v>52</v>
      </c>
      <c r="AG52" s="44">
        <v>1</v>
      </c>
      <c r="AH52" s="44">
        <v>2</v>
      </c>
      <c r="AI52" s="44">
        <v>3</v>
      </c>
      <c r="AJ52" s="44" t="s">
        <v>52</v>
      </c>
      <c r="AK52" s="44">
        <v>1</v>
      </c>
      <c r="AL52" s="44">
        <v>2</v>
      </c>
      <c r="AM52" s="44">
        <v>3</v>
      </c>
      <c r="AN52" s="44" t="s">
        <v>52</v>
      </c>
      <c r="AO52" s="44">
        <v>1</v>
      </c>
      <c r="AP52" s="44">
        <v>2</v>
      </c>
      <c r="AQ52" s="44">
        <v>3</v>
      </c>
      <c r="AR52" s="44" t="s">
        <v>52</v>
      </c>
      <c r="AS52" s="3"/>
      <c r="AT52" s="1"/>
      <c r="AU52" s="48" t="s">
        <v>8</v>
      </c>
      <c r="AV52" s="10" t="s">
        <v>9</v>
      </c>
    </row>
    <row r="53" spans="1:48" ht="18.5" x14ac:dyDescent="0.9">
      <c r="A53" s="5"/>
      <c r="B53" s="22"/>
      <c r="C53" s="22"/>
      <c r="D53" s="22"/>
      <c r="E53" s="41">
        <f>SUM($E$48,$E$40,$E$29,$E$22,$E$12)</f>
        <v>0</v>
      </c>
      <c r="F53" s="41">
        <f>SUM($F$48,$F$40,$F$29,$F$22,$F$12)</f>
        <v>3050000</v>
      </c>
      <c r="G53" s="41">
        <f>SUM($G$48,$G$40,$G$29,$G$22,$G$12)</f>
        <v>4600500</v>
      </c>
      <c r="H53" s="41">
        <f>SUM($H$48,$H$40,$H$29,$H$22,$H$12)</f>
        <v>7650500</v>
      </c>
      <c r="I53" s="41">
        <f>SUM($I$48,$I$40,$I$29,$I$22,$I$12)</f>
        <v>0</v>
      </c>
      <c r="J53" s="41">
        <f>SUM($J$48,$J$40,$J$29,$J$22,$J$12)</f>
        <v>2594619.25</v>
      </c>
      <c r="K53" s="41">
        <f>SUM($K$48,$K$40,$K$29,$K$22,$K$12)</f>
        <v>2981460</v>
      </c>
      <c r="L53" s="41">
        <f>SUM($L$48,$L$40,$L$29,$L$22,$L$12)</f>
        <v>5576079.25</v>
      </c>
      <c r="M53" s="41">
        <f>SUM($M$48,$M$40,$M$29,$M$22,$M$12)</f>
        <v>0</v>
      </c>
      <c r="N53" s="41">
        <f>SUM($N$48,$N$40,$N$29,$N$22,$N$12)</f>
        <v>2213208</v>
      </c>
      <c r="O53" s="41">
        <f>SUM($O$48,$O$40,$O$29,$O$22,$O$12)</f>
        <v>2603720</v>
      </c>
      <c r="P53" s="41">
        <f>SUM($P$48,$P$40,$P$29,$P$22,$P$12)</f>
        <v>4816928</v>
      </c>
      <c r="Q53" s="41">
        <f>SUM($Q$48,$Q$40,$Q$29,$Q$22,$Q$12)</f>
        <v>0</v>
      </c>
      <c r="R53" s="41">
        <f>SUM($R$48,$R$40,$R$29,$R$22,$R$12)</f>
        <v>1853086</v>
      </c>
      <c r="S53" s="41">
        <f>SUM($S$48,$S$40,$S$29,$S$22,$S$12)</f>
        <v>2014970</v>
      </c>
      <c r="T53" s="41">
        <f>SUM($T$48,$T$40,$T$29,$T$22,$T$12)</f>
        <v>3868056</v>
      </c>
      <c r="U53" s="41">
        <f>SUM($U$48,$U$40,$U$29,$U$22,$U$12)</f>
        <v>0</v>
      </c>
      <c r="V53" s="41">
        <f>SUM($V$48,$V$40,$V$29,$V$22,$V$12)</f>
        <v>1488292</v>
      </c>
      <c r="W53" s="41">
        <f>SUM($W$48,$W$40,$W$29,$W$22,$W$12)</f>
        <v>1757798.75</v>
      </c>
      <c r="X53" s="41">
        <f>SUM($X$48,$X$40,$X$29,$X$22,$X$12)</f>
        <v>3246090.75</v>
      </c>
      <c r="Y53" s="41">
        <f>SUM($Y$48,$Y$40,$Y$29,$Y$22,$Y$12)</f>
        <v>0</v>
      </c>
      <c r="Z53" s="41">
        <f>SUM($Z$48,$Z$40,$Z$29,$Z$22,$Z$12)</f>
        <v>1218427.5</v>
      </c>
      <c r="AA53" s="41">
        <f>SUM($AA$48,$AA$40,$AA$29,$AA$22,$AA$12)</f>
        <v>1552847.5</v>
      </c>
      <c r="AB53" s="41">
        <f>SUM($AB$48,$AB$40,$AB$29,$AB$22,$AB$12)</f>
        <v>2771275</v>
      </c>
      <c r="AC53" s="41">
        <f>SUM($AC$48,$AC$40,$AC$29,$AC$22,$AC$12)</f>
        <v>0</v>
      </c>
      <c r="AD53" s="41">
        <f>SUM($AD$48,$AD$40,$AD$29,$AD$22,$AD$12)</f>
        <v>1156827</v>
      </c>
      <c r="AE53" s="41">
        <f>SUM($AC$48,$AC$40,$AC$29,$AC$22,$AC$12)</f>
        <v>0</v>
      </c>
      <c r="AF53" s="41">
        <f>SUM($AF$48,$AF$40,$AF$29,$AF$22,$AF$12)</f>
        <v>2709269.5</v>
      </c>
      <c r="AG53" s="41">
        <f>SUM($AG$48,$AG$40,$AG$29,$AG$22,$AG$12)</f>
        <v>0</v>
      </c>
      <c r="AH53" s="41">
        <f>SUM($AH$48,$AH$40,$AH$29,$AH$22,$AH$12)</f>
        <v>1108779.7499999998</v>
      </c>
      <c r="AI53" s="41">
        <f>SUM($AI$48,$AI$40,$AI$29,$AI$22,$AI$12)</f>
        <v>1548212.5</v>
      </c>
      <c r="AJ53" s="41">
        <f>SUM($AJ$48,$AJ$40,$AJ$29,$AJ$22,$AJ$12)</f>
        <v>2656992.25</v>
      </c>
      <c r="AK53" s="41">
        <f>SUM($AK$48,$AK$40,$AK$29,$AK$22,$AK$12)</f>
        <v>0</v>
      </c>
      <c r="AL53" s="41">
        <f>SUM($AL$48,$AL$40,$AL$29,$AL$22,$AL$12)</f>
        <v>1070412</v>
      </c>
      <c r="AM53" s="41">
        <f>SUM($AM$48,$AM$40,$AM$29,$AM$22,$AM$12)</f>
        <v>1543307.5</v>
      </c>
      <c r="AN53" s="41">
        <f>SUM($AN$48,$AN$40,$AN$29,$AN$22,$AN$12)</f>
        <v>2613719.5</v>
      </c>
      <c r="AO53" s="41">
        <f>SUM($AO$48,$AO$40,$AO$29,$AO$22,$AO$12)</f>
        <v>0</v>
      </c>
      <c r="AP53" s="41">
        <f>SUM($AP$48,$AP$40,$AP$29,$AP$22,$AP$12)</f>
        <v>1024133.0000000001</v>
      </c>
      <c r="AQ53" s="41">
        <f>SUM($AQ$48,$AQ$40,$AQ$29,$AQ$22,$AQ$12)</f>
        <v>1528652.5</v>
      </c>
      <c r="AR53" s="41">
        <f>SUM($AR$48,$AR$40,$AR$29,$AR$22,$AR$12)</f>
        <v>2552785.5</v>
      </c>
      <c r="AS53" s="24"/>
      <c r="AT53" s="25"/>
      <c r="AU53" s="49" t="s">
        <v>53</v>
      </c>
      <c r="AV53" s="27" t="s">
        <v>66</v>
      </c>
    </row>
    <row r="54" spans="1:48" ht="18.5" x14ac:dyDescent="0.9">
      <c r="A54" s="5"/>
      <c r="B54" s="22"/>
      <c r="C54" s="22"/>
      <c r="D54" s="22"/>
      <c r="E54" s="41">
        <f>SUM($E$48,$E$40,$E$29,$E$22,$E$12)/1000</f>
        <v>0</v>
      </c>
      <c r="F54" s="41">
        <f>SUM($F$48,$F$40,$F$29,$F$22,$F$12)/1000</f>
        <v>3050</v>
      </c>
      <c r="G54" s="41">
        <f>SUM($G$48,$G$40,$G$29,$G$22,$G$12)/1000</f>
        <v>4600.5</v>
      </c>
      <c r="H54" s="41">
        <f>SUM($H$48,$H$40,$H$29,$H$22,$H$12)/1000</f>
        <v>7650.5</v>
      </c>
      <c r="I54" s="41">
        <f>SUM($I$48,$I$40,$I$29,$I$22,$I$12)/1000</f>
        <v>0</v>
      </c>
      <c r="J54" s="41">
        <f>SUM($J$48,$J$40,$J$29,$J$22,$J$12)/1000</f>
        <v>2594.6192500000002</v>
      </c>
      <c r="K54" s="41">
        <f>SUM($K$48,$K$40,$K$29,$K$22,$K$12)/1000</f>
        <v>2981.46</v>
      </c>
      <c r="L54" s="41">
        <f>SUM($L$48,$L$40,$L$29,$L$22,$L$12)/1000</f>
        <v>5576.0792499999998</v>
      </c>
      <c r="M54" s="41">
        <f>SUM($M$48,$M$40,$M$29,$M$22,$M$12)/1000</f>
        <v>0</v>
      </c>
      <c r="N54" s="41">
        <f>SUM($N$48,$N$40,$N$29,$N$22,$N$12)/1000</f>
        <v>2213.2080000000001</v>
      </c>
      <c r="O54" s="41">
        <f>SUM($O$48,$O$40,$O$29,$O$22,$O$12)/1000</f>
        <v>2603.7199999999998</v>
      </c>
      <c r="P54" s="41">
        <f>SUM($P$48,$P$40,$P$29,$P$22,$P$12)/1000</f>
        <v>4816.9279999999999</v>
      </c>
      <c r="Q54" s="41">
        <f>SUM($Q$48,$Q$40,$Q$29,$Q$22,$Q$12)/1000</f>
        <v>0</v>
      </c>
      <c r="R54" s="41">
        <f>SUM($R$48,$R$40,$R$29,$R$22,$R$12)/1000</f>
        <v>1853.086</v>
      </c>
      <c r="S54" s="41">
        <f>SUM($S$48,$S$40,$S$29,$S$22,$S$12)/1000</f>
        <v>2014.97</v>
      </c>
      <c r="T54" s="41">
        <f>SUM($T$48,$T$40,$T$29,$T$22,$T$12)/1000</f>
        <v>3868.056</v>
      </c>
      <c r="U54" s="41">
        <f>SUM($U$48,$U$40,$U$29,$U$22,$U$12)/1000</f>
        <v>0</v>
      </c>
      <c r="V54" s="41">
        <f>SUM($V$48,$V$40,$V$29,$V$22,$V$12)/100</f>
        <v>14882.92</v>
      </c>
      <c r="W54" s="41">
        <f>SUM($W$48,$W$40,$W$29,$W$22,$W$12)/1000</f>
        <v>1757.7987499999999</v>
      </c>
      <c r="X54" s="41">
        <f>SUM($X$48,$X$40,$X$29,$X$22,$X$12)/1000</f>
        <v>3246.0907499999998</v>
      </c>
      <c r="Y54" s="41">
        <f>SUM($Y$48,$Y$40,$Y$29,$Y$22,$Y$12)/1000</f>
        <v>0</v>
      </c>
      <c r="Z54" s="41">
        <f>SUM($Z$48,$Z$40,$Z$29,$Z$22,$Z$12)/1000</f>
        <v>1218.4275</v>
      </c>
      <c r="AA54" s="41">
        <f>SUM($AA$48,$AA$40,$AA$29,$AA$22,$AA$12)/1000</f>
        <v>1552.8475000000001</v>
      </c>
      <c r="AB54" s="41">
        <f>SUM($AB$48,$AB$40,$AB$29,$AB$22,$AB$12)/1000</f>
        <v>2771.2750000000001</v>
      </c>
      <c r="AC54" s="41">
        <f>SUM($AC$48,$AC$40,$AC$29,$AC$22,$AC$12)/1000</f>
        <v>0</v>
      </c>
      <c r="AD54" s="41">
        <f>SUM($AD$48,$AD$40,$AD$29,$AD$22,$AD$12)/1000</f>
        <v>1156.827</v>
      </c>
      <c r="AE54" s="41">
        <f>SUM($AC$48,$AC$40,$AC$29,$AC$22,$AC$12)/1000</f>
        <v>0</v>
      </c>
      <c r="AF54" s="41">
        <f>SUM($AF$48,$AF$40,$AF$29,$AF$22,$AF$12)/1000</f>
        <v>2709.2694999999999</v>
      </c>
      <c r="AG54" s="41">
        <f>SUM($AG$48,$AG$40,$AG$29,$AG$22,$AG$12)/1000</f>
        <v>0</v>
      </c>
      <c r="AH54" s="41">
        <f>SUM($AH$48,$AH$40,$AH$29,$AH$22,$AH$12)/1000</f>
        <v>1108.7797499999997</v>
      </c>
      <c r="AI54" s="41">
        <f>SUM($AI$48,$AI$40,$AI$29,$AI$22,$AI$12)/1000</f>
        <v>1548.2125000000001</v>
      </c>
      <c r="AJ54" s="41">
        <f>SUM($AJ$48,$AJ$40,$AJ$29,$AJ$22,$AJ$12)/1000</f>
        <v>2656.9922499999998</v>
      </c>
      <c r="AK54" s="41">
        <f>SUM($AK$48,$AK$40,$AK$29,$AK$22,$AK$12)/1000</f>
        <v>0</v>
      </c>
      <c r="AL54" s="41">
        <f>SUM($AL$48,$AL$40,$AL$29,$AL$22,$AL$12)/1000</f>
        <v>1070.412</v>
      </c>
      <c r="AM54" s="41">
        <f>SUM($AM$48,$AM$40,$AM$29,$AM$22,$AM$12)/1000</f>
        <v>1543.3074999999999</v>
      </c>
      <c r="AN54" s="41">
        <f>SUM($AN$48,$AN$40,$AN$29,$AN$22,$AN$12)/1000</f>
        <v>2613.7195000000002</v>
      </c>
      <c r="AO54" s="41">
        <f>SUM($AO$48,$AO$40,$AO$29,$AO$22,$AO$12)/1000</f>
        <v>0</v>
      </c>
      <c r="AP54" s="41">
        <f>SUM($AP$48,$AP$40,$AP$29,$AP$22,$AP$12)/1000</f>
        <v>1024.133</v>
      </c>
      <c r="AQ54" s="41">
        <f>SUM($AQ$48,$AQ$40,$AQ$29,$AQ$22,$AQ$12)/1000</f>
        <v>1528.6524999999999</v>
      </c>
      <c r="AR54" s="41">
        <f>SUM($AR$48,$AR$40,$AR$29,$AR$22,$AR$12)/1000</f>
        <v>2552.7855</v>
      </c>
      <c r="AS54" s="24"/>
      <c r="AT54" s="25"/>
      <c r="AU54" s="49" t="s">
        <v>21</v>
      </c>
      <c r="AV54" s="27" t="s">
        <v>69</v>
      </c>
    </row>
    <row r="55" spans="1:48" x14ac:dyDescent="0.7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row>
    <row r="56" spans="1:48" x14ac:dyDescent="0.7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9">
        <v>0.64</v>
      </c>
      <c r="AC56" s="5"/>
      <c r="AD56" s="5"/>
      <c r="AE56" s="5"/>
      <c r="AF56" s="5"/>
      <c r="AG56" s="5"/>
      <c r="AH56" s="5"/>
      <c r="AI56" s="5"/>
      <c r="AJ56" s="5"/>
      <c r="AK56" s="5"/>
      <c r="AL56" s="5"/>
      <c r="AM56" s="5"/>
      <c r="AN56" s="5"/>
      <c r="AO56" s="5"/>
      <c r="AP56" s="5"/>
      <c r="AQ56" s="5"/>
      <c r="AR56" s="5"/>
      <c r="AS56" s="5"/>
      <c r="AT56" s="5"/>
      <c r="AU56" s="5"/>
      <c r="AV56" s="5"/>
    </row>
    <row r="57" spans="1:48" x14ac:dyDescent="0.7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v>67</v>
      </c>
      <c r="AS57" s="5"/>
      <c r="AT57" s="5"/>
      <c r="AU57" s="5"/>
      <c r="AV57" s="5"/>
    </row>
  </sheetData>
  <mergeCells count="21">
    <mergeCell ref="B3:AV3"/>
    <mergeCell ref="E7:H7"/>
    <mergeCell ref="E8:H8"/>
    <mergeCell ref="I8:L8"/>
    <mergeCell ref="I7:L7"/>
    <mergeCell ref="M7:P7"/>
    <mergeCell ref="M8:P8"/>
    <mergeCell ref="Q7:T7"/>
    <mergeCell ref="Q8:T8"/>
    <mergeCell ref="U7:X7"/>
    <mergeCell ref="U8:X8"/>
    <mergeCell ref="Y7:AB7"/>
    <mergeCell ref="Y8:AB8"/>
    <mergeCell ref="AC7:AF7"/>
    <mergeCell ref="AC8:AF8"/>
    <mergeCell ref="AG7:AJ7"/>
    <mergeCell ref="AG8:AJ8"/>
    <mergeCell ref="AK7:AN7"/>
    <mergeCell ref="AK8:AN8"/>
    <mergeCell ref="AO7:AR7"/>
    <mergeCell ref="AO8:AR8"/>
  </mergeCells>
  <phoneticPr fontId="3" type="noConversion"/>
  <dataValidations count="1">
    <dataValidation type="list" allowBlank="1" showInputMessage="1" showErrorMessage="1" sqref="AU53:AU54 AU13:AU21 AU41:AU47 AU23:AU28 AU49:AU51 AU30:AU39" xr:uid="{1DDBB936-0C07-4FCE-8C71-1D984525DA75}">
      <formula1>units</formula1>
    </dataValidation>
  </dataValidations>
  <pageMargins left="0.70866141732283472" right="0.70866141732283472" top="0.74803149606299213" bottom="0.74803149606299213" header="0.31496062992125984" footer="0.31496062992125984"/>
  <pageSetup paperSize="9" scale="78" fitToHeight="0" orientation="landscape" verticalDpi="0" r:id="rId1"/>
  <headerFooter>
    <oddHeader xml:space="preserve">&amp;CCopyright Sustainable IT Playbook for Technology Leaders. All rights reserved. </oddHeader>
    <oddFooter xml:space="preserve">&amp;CCopyright Sustainable IT Playbook for Technology Leaders. All rights reserved. </oddFooter>
  </headerFooter>
  <ignoredErrors>
    <ignoredError sqref="H22 H29 L22 L29 L40 P22 AD53:AD54 AF48 AB48 X48 T48 P48 L48 AN22 AN29 AN40 AJ48 AN48 AR48 AR22 AR29 AR40 AJ29 AJ40 AJ22 AF22 AF29 AF40 AB40 AB29 AB22 X22 X29 X40 T40 T29 T22 P29 H40 P40" formula="1"/>
    <ignoredError sqref="AD48:AE48 AC48 Y48:AA48 AG48:AI48 AK48:AM48 AO48:AQ48 U48:W48 Q48:S48 M48:O48 I48:K48 E48:G48" formulaRange="1"/>
  </ignoredErrors>
  <extLst>
    <ext xmlns:x14="http://schemas.microsoft.com/office/spreadsheetml/2009/9/main" uri="{CCE6A557-97BC-4b89-ADB6-D9C93CAAB3DF}">
      <x14:dataValidations xmlns:xm="http://schemas.microsoft.com/office/excel/2006/main" count="3">
        <x14:dataValidation type="list" allowBlank="1" showInputMessage="1" showErrorMessage="1" xr:uid="{203224AA-9100-48A0-ABDC-ADA88FE939A3}">
          <x14:formula1>
            <xm:f>'Emissions table'!$C$17:$C$25</xm:f>
          </x14:formula1>
          <xm:sqref>B23:B28 B41:B47</xm:sqref>
        </x14:dataValidation>
        <x14:dataValidation type="list" allowBlank="1" showInputMessage="1" showErrorMessage="1" xr:uid="{90B2E79A-3EE4-46AC-B2AE-748893EDE038}">
          <x14:formula1>
            <xm:f>'Emissions table'!$C$8:$C$16</xm:f>
          </x14:formula1>
          <xm:sqref>B13:B21</xm:sqref>
        </x14:dataValidation>
        <x14:dataValidation type="list" allowBlank="1" showInputMessage="1" showErrorMessage="1" xr:uid="{777DCB80-955E-484A-862F-F11E153EF6AB}">
          <x14:formula1>
            <xm:f>'Emissions table'!$C$17:$C$26</xm:f>
          </x14:formula1>
          <xm:sqref>B30:B39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8B15A-5EB7-407E-B296-06D6747D67B3}">
  <dimension ref="A1:G37"/>
  <sheetViews>
    <sheetView workbookViewId="0">
      <selection activeCell="E25" sqref="E25"/>
    </sheetView>
  </sheetViews>
  <sheetFormatPr defaultColWidth="0" defaultRowHeight="14.75" zeroHeight="1" x14ac:dyDescent="0.75"/>
  <cols>
    <col min="1" max="1" width="3.7265625" customWidth="1"/>
    <col min="2" max="2" width="12.26953125" customWidth="1"/>
    <col min="3" max="3" width="16.7265625" bestFit="1" customWidth="1"/>
    <col min="4" max="4" width="17.1328125" customWidth="1"/>
    <col min="5" max="5" width="21.1328125" customWidth="1"/>
    <col min="6" max="6" width="54.26953125" customWidth="1"/>
    <col min="7" max="7" width="9.1328125" customWidth="1"/>
    <col min="8" max="16384" width="9.1328125" hidden="1"/>
  </cols>
  <sheetData>
    <row r="1" spans="1:7" ht="5.25" customHeight="1" x14ac:dyDescent="0.75">
      <c r="A1" s="5"/>
      <c r="B1" s="5"/>
      <c r="C1" s="5"/>
      <c r="D1" s="5"/>
      <c r="E1" s="5"/>
      <c r="F1" s="5"/>
      <c r="G1" s="5"/>
    </row>
    <row r="2" spans="1:7" ht="19.5" customHeight="1" thickBot="1" x14ac:dyDescent="0.9">
      <c r="A2" s="5"/>
      <c r="B2" s="5"/>
      <c r="C2" s="5"/>
      <c r="D2" s="5"/>
      <c r="E2" s="5"/>
      <c r="F2" s="5"/>
      <c r="G2" s="5"/>
    </row>
    <row r="3" spans="1:7" ht="36" customHeight="1" x14ac:dyDescent="0.75">
      <c r="B3" s="98" t="s">
        <v>135</v>
      </c>
      <c r="C3" s="99"/>
      <c r="D3" s="99"/>
      <c r="E3" s="99"/>
      <c r="F3" s="100"/>
      <c r="G3" s="5"/>
    </row>
    <row r="4" spans="1:7" ht="9.75" customHeight="1" x14ac:dyDescent="0.75">
      <c r="A4" s="5"/>
      <c r="B4" s="55"/>
      <c r="C4" s="7"/>
      <c r="D4" s="7"/>
      <c r="E4" s="7"/>
      <c r="F4" s="15"/>
      <c r="G4" s="5"/>
    </row>
    <row r="5" spans="1:7" x14ac:dyDescent="0.75">
      <c r="A5" s="5"/>
      <c r="B5" s="14"/>
      <c r="C5" s="5"/>
      <c r="D5" s="5"/>
      <c r="E5" s="5"/>
      <c r="F5" s="15"/>
      <c r="G5" s="5"/>
    </row>
    <row r="6" spans="1:7" ht="18.5" x14ac:dyDescent="0.9">
      <c r="A6" s="5"/>
      <c r="B6" s="14"/>
      <c r="C6" s="96" t="s">
        <v>0</v>
      </c>
      <c r="D6" s="97"/>
      <c r="E6" s="5"/>
      <c r="F6" s="15"/>
      <c r="G6" s="5"/>
    </row>
    <row r="7" spans="1:7" x14ac:dyDescent="0.75">
      <c r="A7" s="5"/>
      <c r="B7" s="14"/>
      <c r="C7" s="56"/>
      <c r="D7" s="56"/>
      <c r="E7" s="5"/>
      <c r="F7" s="15"/>
      <c r="G7" s="5"/>
    </row>
    <row r="8" spans="1:7" x14ac:dyDescent="0.75">
      <c r="A8" s="5"/>
      <c r="B8" s="14"/>
      <c r="C8" s="28" t="s">
        <v>1</v>
      </c>
      <c r="D8" s="28" t="s">
        <v>2</v>
      </c>
      <c r="E8" s="28" t="s">
        <v>3</v>
      </c>
      <c r="F8" s="15"/>
      <c r="G8" s="5"/>
    </row>
    <row r="9" spans="1:7" x14ac:dyDescent="0.75">
      <c r="A9" s="5"/>
      <c r="B9" s="57">
        <f>startYear</f>
        <v>2025</v>
      </c>
      <c r="C9" s="38">
        <f>'Multi-year simulation'!H54</f>
        <v>7650.5</v>
      </c>
      <c r="D9" s="4">
        <v>0</v>
      </c>
      <c r="E9" s="4">
        <v>0</v>
      </c>
      <c r="F9" s="15"/>
      <c r="G9" s="5"/>
    </row>
    <row r="10" spans="1:7" x14ac:dyDescent="0.75">
      <c r="A10" s="5"/>
      <c r="B10" s="57">
        <f>B9+1</f>
        <v>2026</v>
      </c>
      <c r="C10" s="38">
        <f>'Multi-year simulation'!L54</f>
        <v>5576.0792499999998</v>
      </c>
      <c r="D10" s="4">
        <f>IFERROR(-(C9-C10)/C9,0)</f>
        <v>-0.27114838899418342</v>
      </c>
      <c r="E10" s="4">
        <f>IFERROR(-($C$9-C10)/$C$9,0)</f>
        <v>-0.27114838899418342</v>
      </c>
      <c r="F10" s="15"/>
      <c r="G10" s="5"/>
    </row>
    <row r="11" spans="1:7" x14ac:dyDescent="0.75">
      <c r="A11" s="5"/>
      <c r="B11" s="57">
        <f t="shared" ref="B11:B18" si="0">B10+1</f>
        <v>2027</v>
      </c>
      <c r="C11" s="38">
        <f>'Multi-year simulation'!P54</f>
        <v>4816.9279999999999</v>
      </c>
      <c r="D11" s="4">
        <f t="shared" ref="D11:D18" si="1">IFERROR(-(C10-C11)/C10,0)</f>
        <v>-0.13614427198106985</v>
      </c>
      <c r="E11" s="4">
        <f t="shared" ref="E11:E18" si="2">IFERROR(-($C$9-C11)/$C$9,0)</f>
        <v>-0.37037736095680024</v>
      </c>
      <c r="F11" s="15"/>
      <c r="G11" s="5"/>
    </row>
    <row r="12" spans="1:7" x14ac:dyDescent="0.75">
      <c r="A12" s="5"/>
      <c r="B12" s="57">
        <f t="shared" si="0"/>
        <v>2028</v>
      </c>
      <c r="C12" s="38">
        <f>'Multi-year simulation'!T54</f>
        <v>3868.056</v>
      </c>
      <c r="D12" s="4">
        <f t="shared" si="1"/>
        <v>-0.19698695932345259</v>
      </c>
      <c r="E12" s="4">
        <f t="shared" si="2"/>
        <v>-0.49440481014312787</v>
      </c>
      <c r="F12" s="15"/>
      <c r="G12" s="5"/>
    </row>
    <row r="13" spans="1:7" x14ac:dyDescent="0.75">
      <c r="A13" s="5"/>
      <c r="B13" s="57">
        <f t="shared" si="0"/>
        <v>2029</v>
      </c>
      <c r="C13" s="38">
        <f>'Multi-year simulation'!X54</f>
        <v>3246.0907499999998</v>
      </c>
      <c r="D13" s="4">
        <f t="shared" si="1"/>
        <v>-0.16079530647953397</v>
      </c>
      <c r="E13" s="4">
        <f t="shared" si="2"/>
        <v>-0.5757021436507419</v>
      </c>
      <c r="F13" s="15"/>
      <c r="G13" s="5"/>
    </row>
    <row r="14" spans="1:7" x14ac:dyDescent="0.75">
      <c r="A14" s="5"/>
      <c r="B14" s="57">
        <f t="shared" si="0"/>
        <v>2030</v>
      </c>
      <c r="C14" s="38">
        <f>'Multi-year simulation'!AB54</f>
        <v>2771.2750000000001</v>
      </c>
      <c r="D14" s="4">
        <f t="shared" si="1"/>
        <v>-0.14627309787934911</v>
      </c>
      <c r="E14" s="4">
        <f t="shared" si="2"/>
        <v>-0.63776550552251488</v>
      </c>
      <c r="F14" s="15"/>
      <c r="G14" s="5"/>
    </row>
    <row r="15" spans="1:7" x14ac:dyDescent="0.75">
      <c r="A15" s="5"/>
      <c r="B15" s="57">
        <f t="shared" si="0"/>
        <v>2031</v>
      </c>
      <c r="C15" s="38">
        <f>'Multi-year simulation'!AF54</f>
        <v>2709.2694999999999</v>
      </c>
      <c r="D15" s="4">
        <f t="shared" si="1"/>
        <v>-2.2374358372951153E-2</v>
      </c>
      <c r="E15" s="4">
        <f t="shared" si="2"/>
        <v>-0.64587026991699881</v>
      </c>
      <c r="F15" s="15"/>
      <c r="G15" s="5"/>
    </row>
    <row r="16" spans="1:7" x14ac:dyDescent="0.75">
      <c r="A16" s="5"/>
      <c r="B16" s="57">
        <f t="shared" si="0"/>
        <v>2032</v>
      </c>
      <c r="C16" s="38">
        <f>'Multi-year simulation'!AJ54</f>
        <v>2656.9922499999998</v>
      </c>
      <c r="D16" s="4">
        <f t="shared" si="1"/>
        <v>-1.9295699449611823E-2</v>
      </c>
      <c r="E16" s="4">
        <f t="shared" si="2"/>
        <v>-0.6527034507548527</v>
      </c>
      <c r="F16" s="15"/>
      <c r="G16" s="5"/>
    </row>
    <row r="17" spans="1:7" x14ac:dyDescent="0.75">
      <c r="A17" s="5"/>
      <c r="B17" s="57">
        <f t="shared" si="0"/>
        <v>2033</v>
      </c>
      <c r="C17" s="38">
        <f>'Multi-year simulation'!AN54</f>
        <v>2613.7195000000002</v>
      </c>
      <c r="D17" s="4">
        <f t="shared" si="1"/>
        <v>-1.6286366661400549E-2</v>
      </c>
      <c r="E17" s="4">
        <f t="shared" si="2"/>
        <v>-0.65835964969609828</v>
      </c>
      <c r="F17" s="15"/>
      <c r="G17" s="5"/>
    </row>
    <row r="18" spans="1:7" x14ac:dyDescent="0.75">
      <c r="A18" s="5"/>
      <c r="B18" s="57">
        <f t="shared" si="0"/>
        <v>2034</v>
      </c>
      <c r="C18" s="38">
        <f>'Multi-year simulation'!AR54</f>
        <v>2552.7855</v>
      </c>
      <c r="D18" s="4">
        <f t="shared" si="1"/>
        <v>-2.3313136700399639E-2</v>
      </c>
      <c r="E18" s="4">
        <f t="shared" si="2"/>
        <v>-0.66632435788510558</v>
      </c>
      <c r="F18" s="15"/>
      <c r="G18" s="5"/>
    </row>
    <row r="19" spans="1:7" ht="16" x14ac:dyDescent="0.8">
      <c r="A19" s="5"/>
      <c r="B19" s="58" t="s">
        <v>10</v>
      </c>
      <c r="C19" s="39">
        <f>SUM(C9:C18)</f>
        <v>38461.695749999999</v>
      </c>
      <c r="D19" s="4"/>
      <c r="E19" s="4"/>
      <c r="F19" s="15"/>
      <c r="G19" s="5"/>
    </row>
    <row r="20" spans="1:7" x14ac:dyDescent="0.75">
      <c r="A20" s="5"/>
      <c r="B20" s="14"/>
      <c r="C20" s="5"/>
      <c r="D20" s="5"/>
      <c r="E20" s="5"/>
      <c r="F20" s="15"/>
      <c r="G20" s="5"/>
    </row>
    <row r="21" spans="1:7" x14ac:dyDescent="0.75">
      <c r="A21" s="5"/>
      <c r="B21" s="14"/>
      <c r="C21" s="5"/>
      <c r="D21" s="5"/>
      <c r="E21" s="5"/>
      <c r="F21" s="15"/>
      <c r="G21" s="5"/>
    </row>
    <row r="22" spans="1:7" x14ac:dyDescent="0.75">
      <c r="A22" s="5"/>
      <c r="B22" s="14"/>
      <c r="C22" s="5"/>
      <c r="D22" s="5"/>
      <c r="E22" s="5"/>
      <c r="F22" s="15"/>
      <c r="G22" s="5"/>
    </row>
    <row r="23" spans="1:7" x14ac:dyDescent="0.75">
      <c r="A23" s="5"/>
      <c r="B23" s="14"/>
      <c r="C23" s="5"/>
      <c r="D23" s="5"/>
      <c r="E23" s="5"/>
      <c r="F23" s="15"/>
      <c r="G23" s="5"/>
    </row>
    <row r="24" spans="1:7" x14ac:dyDescent="0.75">
      <c r="A24" s="5"/>
      <c r="B24" s="14"/>
      <c r="C24" s="5"/>
      <c r="D24" s="5"/>
      <c r="E24" s="5"/>
      <c r="F24" s="15"/>
      <c r="G24" s="5"/>
    </row>
    <row r="25" spans="1:7" x14ac:dyDescent="0.75">
      <c r="A25" s="5"/>
      <c r="B25" s="14"/>
      <c r="C25" s="5"/>
      <c r="D25" s="5"/>
      <c r="E25" s="5"/>
      <c r="F25" s="15"/>
      <c r="G25" s="5"/>
    </row>
    <row r="26" spans="1:7" x14ac:dyDescent="0.75">
      <c r="A26" s="5"/>
      <c r="B26" s="14"/>
      <c r="C26" s="5"/>
      <c r="D26" s="5"/>
      <c r="E26" s="5"/>
      <c r="F26" s="15"/>
      <c r="G26" s="5"/>
    </row>
    <row r="27" spans="1:7" x14ac:dyDescent="0.75">
      <c r="A27" s="5"/>
      <c r="B27" s="14"/>
      <c r="C27" s="5"/>
      <c r="D27" s="5"/>
      <c r="E27" s="5"/>
      <c r="F27" s="15"/>
      <c r="G27" s="5"/>
    </row>
    <row r="28" spans="1:7" x14ac:dyDescent="0.75">
      <c r="A28" s="5"/>
      <c r="B28" s="14"/>
      <c r="C28" s="5"/>
      <c r="D28" s="5"/>
      <c r="E28" s="5"/>
      <c r="F28" s="15"/>
      <c r="G28" s="5"/>
    </row>
    <row r="29" spans="1:7" x14ac:dyDescent="0.75">
      <c r="A29" s="5"/>
      <c r="B29" s="14"/>
      <c r="C29" s="5"/>
      <c r="D29" s="5"/>
      <c r="E29" s="5"/>
      <c r="F29" s="15"/>
      <c r="G29" s="5"/>
    </row>
    <row r="30" spans="1:7" x14ac:dyDescent="0.75">
      <c r="A30" s="5"/>
      <c r="B30" s="14"/>
      <c r="C30" s="5"/>
      <c r="D30" s="5"/>
      <c r="E30" s="5"/>
      <c r="F30" s="15"/>
      <c r="G30" s="5"/>
    </row>
    <row r="31" spans="1:7" x14ac:dyDescent="0.75">
      <c r="A31" s="5"/>
      <c r="B31" s="14"/>
      <c r="C31" s="5"/>
      <c r="D31" s="5"/>
      <c r="E31" s="5"/>
      <c r="F31" s="15"/>
      <c r="G31" s="5"/>
    </row>
    <row r="32" spans="1:7" x14ac:dyDescent="0.75">
      <c r="A32" s="5"/>
      <c r="B32" s="14"/>
      <c r="C32" s="5"/>
      <c r="D32" s="5"/>
      <c r="E32" s="5"/>
      <c r="F32" s="15"/>
      <c r="G32" s="5"/>
    </row>
    <row r="33" spans="1:7" x14ac:dyDescent="0.75">
      <c r="A33" s="5"/>
      <c r="B33" s="14"/>
      <c r="C33" s="5"/>
      <c r="D33" s="5"/>
      <c r="E33" s="5"/>
      <c r="F33" s="15"/>
      <c r="G33" s="5"/>
    </row>
    <row r="34" spans="1:7" x14ac:dyDescent="0.75">
      <c r="A34" s="5"/>
      <c r="B34" s="14"/>
      <c r="C34" s="5"/>
      <c r="D34" s="5"/>
      <c r="E34" s="5"/>
      <c r="F34" s="15"/>
      <c r="G34" s="5"/>
    </row>
    <row r="35" spans="1:7" ht="15.5" thickBot="1" x14ac:dyDescent="0.9">
      <c r="A35" s="5"/>
      <c r="B35" s="16"/>
      <c r="C35" s="17"/>
      <c r="D35" s="17"/>
      <c r="E35" s="17"/>
      <c r="F35" s="18"/>
      <c r="G35" s="5"/>
    </row>
    <row r="36" spans="1:7" x14ac:dyDescent="0.75">
      <c r="A36" s="5"/>
      <c r="B36" s="5"/>
      <c r="C36" s="5"/>
      <c r="D36" s="5"/>
      <c r="E36" s="5"/>
      <c r="F36" s="5"/>
      <c r="G36" s="5"/>
    </row>
    <row r="37" spans="1:7" hidden="1" x14ac:dyDescent="0.75">
      <c r="A37" s="5"/>
      <c r="B37" s="5"/>
      <c r="C37" s="5"/>
      <c r="D37" s="5"/>
      <c r="E37" s="5"/>
      <c r="F37" s="5"/>
      <c r="G37" s="5"/>
    </row>
  </sheetData>
  <mergeCells count="2">
    <mergeCell ref="C6:D6"/>
    <mergeCell ref="B3:F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42A40-1623-498A-BE65-49A2EEF12F05}">
  <dimension ref="A1:M30"/>
  <sheetViews>
    <sheetView topLeftCell="B1" workbookViewId="0">
      <selection activeCell="J22" sqref="J22"/>
    </sheetView>
  </sheetViews>
  <sheetFormatPr defaultColWidth="0" defaultRowHeight="14.75" zeroHeight="1" x14ac:dyDescent="0.75"/>
  <cols>
    <col min="1" max="1" width="9.1328125" customWidth="1"/>
    <col min="2" max="2" width="9.1328125" style="5" customWidth="1"/>
    <col min="3" max="3" width="19.1328125" bestFit="1" customWidth="1"/>
    <col min="4" max="4" width="32.26953125" bestFit="1" customWidth="1"/>
    <col min="5" max="5" width="11.1328125" bestFit="1" customWidth="1"/>
    <col min="6" max="13" width="9.1328125" customWidth="1"/>
    <col min="14" max="16384" width="9.1328125" hidden="1"/>
  </cols>
  <sheetData>
    <row r="1" spans="3:13" x14ac:dyDescent="0.75">
      <c r="C1" s="5"/>
      <c r="D1" s="5"/>
      <c r="E1" s="5"/>
      <c r="F1" s="5"/>
      <c r="G1" s="5"/>
      <c r="H1" s="5"/>
      <c r="I1" s="5"/>
      <c r="J1" s="5"/>
      <c r="K1" s="5"/>
      <c r="L1" s="5"/>
      <c r="M1" s="5"/>
    </row>
    <row r="2" spans="3:13" ht="15.5" thickBot="1" x14ac:dyDescent="0.9">
      <c r="C2" s="5"/>
      <c r="D2" s="5"/>
      <c r="E2" s="5"/>
      <c r="F2" s="5"/>
      <c r="G2" s="5"/>
      <c r="H2" s="5"/>
      <c r="I2" s="5"/>
      <c r="J2" s="5"/>
      <c r="K2" s="5"/>
      <c r="L2" s="5"/>
      <c r="M2" s="5"/>
    </row>
    <row r="3" spans="3:13" ht="33.75" x14ac:dyDescent="0.75">
      <c r="C3" s="98" t="s">
        <v>137</v>
      </c>
      <c r="D3" s="101"/>
      <c r="E3" s="101"/>
      <c r="F3" s="101"/>
      <c r="G3" s="102"/>
      <c r="H3" s="102"/>
      <c r="I3" s="102"/>
      <c r="J3" s="102"/>
      <c r="K3" s="102"/>
      <c r="L3" s="103"/>
      <c r="M3" s="5"/>
    </row>
    <row r="4" spans="3:13" x14ac:dyDescent="0.75">
      <c r="C4" s="14" t="s">
        <v>23</v>
      </c>
      <c r="D4" s="5" t="s">
        <v>17</v>
      </c>
      <c r="E4" s="5" t="s">
        <v>8</v>
      </c>
      <c r="F4" s="5" t="s">
        <v>31</v>
      </c>
      <c r="G4" s="5"/>
      <c r="H4" s="5"/>
      <c r="I4" s="5"/>
      <c r="J4" s="5"/>
      <c r="K4" s="5"/>
      <c r="L4" s="15"/>
      <c r="M4" s="5"/>
    </row>
    <row r="5" spans="3:13" x14ac:dyDescent="0.75">
      <c r="C5" s="14" t="s">
        <v>24</v>
      </c>
      <c r="D5" s="5" t="s">
        <v>27</v>
      </c>
      <c r="E5" s="5" t="s">
        <v>53</v>
      </c>
      <c r="F5" s="5" t="s">
        <v>32</v>
      </c>
      <c r="G5" s="5"/>
      <c r="H5" s="5"/>
      <c r="I5" s="5"/>
      <c r="J5" s="5"/>
      <c r="K5" s="5"/>
      <c r="L5" s="15"/>
      <c r="M5" s="5"/>
    </row>
    <row r="6" spans="3:13" x14ac:dyDescent="0.75">
      <c r="C6" s="14" t="s">
        <v>4</v>
      </c>
      <c r="D6" s="5" t="s">
        <v>70</v>
      </c>
      <c r="E6" s="5" t="s">
        <v>21</v>
      </c>
      <c r="F6" s="5" t="s">
        <v>6</v>
      </c>
      <c r="G6" s="5"/>
      <c r="H6" s="5"/>
      <c r="I6" s="5"/>
      <c r="J6" s="5"/>
      <c r="K6" s="5"/>
      <c r="L6" s="15"/>
      <c r="M6" s="5"/>
    </row>
    <row r="7" spans="3:13" x14ac:dyDescent="0.75">
      <c r="C7" s="14" t="s">
        <v>25</v>
      </c>
      <c r="D7" s="5" t="s">
        <v>28</v>
      </c>
      <c r="E7" s="5" t="s">
        <v>26</v>
      </c>
      <c r="F7" s="5" t="s">
        <v>7</v>
      </c>
      <c r="G7" s="5"/>
      <c r="H7" s="5"/>
      <c r="I7" s="5"/>
      <c r="J7" s="5"/>
      <c r="K7" s="5"/>
      <c r="L7" s="15"/>
      <c r="M7" s="5"/>
    </row>
    <row r="8" spans="3:13" x14ac:dyDescent="0.75">
      <c r="C8" s="14" t="s">
        <v>106</v>
      </c>
      <c r="D8" s="5" t="s">
        <v>40</v>
      </c>
      <c r="E8" s="5"/>
      <c r="F8" s="5"/>
      <c r="G8" s="5"/>
      <c r="H8" s="5"/>
      <c r="I8" s="5"/>
      <c r="J8" s="5"/>
      <c r="K8" s="5"/>
      <c r="L8" s="15"/>
      <c r="M8" s="5"/>
    </row>
    <row r="9" spans="3:13" x14ac:dyDescent="0.75">
      <c r="C9" s="14" t="s">
        <v>86</v>
      </c>
      <c r="D9" s="5" t="s">
        <v>71</v>
      </c>
      <c r="E9" s="5"/>
      <c r="F9" s="5"/>
      <c r="G9" s="5"/>
      <c r="H9" s="5"/>
      <c r="I9" s="5"/>
      <c r="J9" s="5"/>
      <c r="K9" s="5"/>
      <c r="L9" s="15"/>
      <c r="M9" s="5"/>
    </row>
    <row r="10" spans="3:13" x14ac:dyDescent="0.75">
      <c r="C10" s="14"/>
      <c r="D10" s="5" t="s">
        <v>41</v>
      </c>
      <c r="E10" s="5"/>
      <c r="F10" s="5"/>
      <c r="G10" s="5"/>
      <c r="H10" s="5"/>
      <c r="I10" s="5"/>
      <c r="J10" s="5"/>
      <c r="K10" s="5"/>
      <c r="L10" s="15"/>
      <c r="M10" s="5"/>
    </row>
    <row r="11" spans="3:13" x14ac:dyDescent="0.75">
      <c r="C11" s="14"/>
      <c r="D11" s="5" t="s">
        <v>42</v>
      </c>
      <c r="E11" s="5"/>
      <c r="F11" s="5"/>
      <c r="G11" s="5"/>
      <c r="H11" s="5"/>
      <c r="I11" s="5"/>
      <c r="J11" s="5"/>
      <c r="K11" s="5"/>
      <c r="L11" s="15"/>
      <c r="M11" s="5"/>
    </row>
    <row r="12" spans="3:13" x14ac:dyDescent="0.75">
      <c r="C12" s="14"/>
      <c r="D12" s="5" t="s">
        <v>72</v>
      </c>
      <c r="E12" s="5"/>
      <c r="F12" s="5"/>
      <c r="G12" s="5"/>
      <c r="H12" s="5"/>
      <c r="I12" s="5"/>
      <c r="J12" s="5"/>
      <c r="K12" s="5"/>
      <c r="L12" s="15"/>
      <c r="M12" s="5"/>
    </row>
    <row r="13" spans="3:13" x14ac:dyDescent="0.75">
      <c r="C13" s="14"/>
      <c r="D13" s="5" t="s">
        <v>43</v>
      </c>
      <c r="E13" s="5"/>
      <c r="F13" s="5"/>
      <c r="G13" s="5"/>
      <c r="H13" s="5"/>
      <c r="I13" s="5"/>
      <c r="J13" s="5"/>
      <c r="K13" s="5"/>
      <c r="L13" s="15"/>
      <c r="M13" s="5"/>
    </row>
    <row r="14" spans="3:13" x14ac:dyDescent="0.75">
      <c r="C14" s="14"/>
      <c r="D14" s="5" t="s">
        <v>110</v>
      </c>
      <c r="E14" s="5"/>
      <c r="F14" s="5"/>
      <c r="G14" s="5"/>
      <c r="H14" s="5"/>
      <c r="I14" s="5"/>
      <c r="J14" s="5"/>
      <c r="K14" s="5"/>
      <c r="L14" s="15"/>
      <c r="M14" s="5"/>
    </row>
    <row r="15" spans="3:13" x14ac:dyDescent="0.75">
      <c r="C15" s="14"/>
      <c r="D15" s="5" t="s">
        <v>111</v>
      </c>
      <c r="E15" s="5"/>
      <c r="F15" s="5"/>
      <c r="G15" s="5"/>
      <c r="H15" s="5"/>
      <c r="I15" s="5"/>
      <c r="J15" s="5"/>
      <c r="K15" s="5"/>
      <c r="L15" s="15"/>
      <c r="M15" s="5"/>
    </row>
    <row r="16" spans="3:13" x14ac:dyDescent="0.75">
      <c r="C16" s="14"/>
      <c r="D16" s="5" t="s">
        <v>44</v>
      </c>
      <c r="E16" s="5"/>
      <c r="F16" s="5"/>
      <c r="G16" s="5"/>
      <c r="H16" s="5"/>
      <c r="I16" s="5"/>
      <c r="J16" s="5"/>
      <c r="K16" s="5"/>
      <c r="L16" s="15"/>
      <c r="M16" s="5"/>
    </row>
    <row r="17" spans="3:13" x14ac:dyDescent="0.75">
      <c r="C17" s="14"/>
      <c r="D17" s="5" t="s">
        <v>45</v>
      </c>
      <c r="E17" s="5"/>
      <c r="F17" s="5"/>
      <c r="G17" s="5"/>
      <c r="H17" s="5"/>
      <c r="I17" s="5"/>
      <c r="J17" s="5"/>
      <c r="K17" s="5"/>
      <c r="L17" s="15"/>
      <c r="M17" s="5"/>
    </row>
    <row r="18" spans="3:13" x14ac:dyDescent="0.75">
      <c r="C18" s="14"/>
      <c r="D18" s="5" t="s">
        <v>46</v>
      </c>
      <c r="E18" s="5"/>
      <c r="F18" s="5"/>
      <c r="G18" s="5"/>
      <c r="H18" s="5"/>
      <c r="I18" s="5"/>
      <c r="J18" s="5"/>
      <c r="K18" s="5"/>
      <c r="L18" s="15"/>
      <c r="M18" s="5"/>
    </row>
    <row r="19" spans="3:13" x14ac:dyDescent="0.75">
      <c r="C19" s="14"/>
      <c r="D19" s="5" t="s">
        <v>47</v>
      </c>
      <c r="E19" s="5"/>
      <c r="F19" s="5"/>
      <c r="G19" s="5"/>
      <c r="H19" s="5"/>
      <c r="I19" s="5"/>
      <c r="J19" s="5"/>
      <c r="K19" s="5"/>
      <c r="L19" s="15"/>
      <c r="M19" s="5"/>
    </row>
    <row r="20" spans="3:13" x14ac:dyDescent="0.75">
      <c r="C20" s="14"/>
      <c r="D20" s="5" t="s">
        <v>49</v>
      </c>
      <c r="E20" s="5"/>
      <c r="F20" s="5"/>
      <c r="G20" s="5"/>
      <c r="H20" s="5"/>
      <c r="I20" s="5"/>
      <c r="J20" s="5"/>
      <c r="K20" s="5"/>
      <c r="L20" s="15"/>
      <c r="M20" s="5"/>
    </row>
    <row r="21" spans="3:13" x14ac:dyDescent="0.75">
      <c r="C21" s="14"/>
      <c r="D21" s="5" t="s">
        <v>50</v>
      </c>
      <c r="E21" s="5"/>
      <c r="F21" s="5"/>
      <c r="G21" s="5"/>
      <c r="H21" s="5"/>
      <c r="I21" s="5"/>
      <c r="J21" s="5"/>
      <c r="K21" s="5"/>
      <c r="L21" s="15"/>
      <c r="M21" s="5"/>
    </row>
    <row r="22" spans="3:13" x14ac:dyDescent="0.75">
      <c r="C22" s="14"/>
      <c r="D22" s="5" t="s">
        <v>51</v>
      </c>
      <c r="E22" s="5"/>
      <c r="F22" s="5"/>
      <c r="G22" s="5"/>
      <c r="H22" s="5"/>
      <c r="I22" s="5"/>
      <c r="J22" s="5"/>
      <c r="K22" s="5"/>
      <c r="L22" s="15"/>
      <c r="M22" s="5"/>
    </row>
    <row r="23" spans="3:13" x14ac:dyDescent="0.75">
      <c r="C23" s="14"/>
      <c r="D23" s="5" t="s">
        <v>48</v>
      </c>
      <c r="E23" s="5"/>
      <c r="F23" s="5"/>
      <c r="G23" s="5"/>
      <c r="H23" s="5"/>
      <c r="I23" s="5"/>
      <c r="J23" s="5"/>
      <c r="K23" s="5"/>
      <c r="L23" s="15"/>
      <c r="M23" s="5"/>
    </row>
    <row r="24" spans="3:13" x14ac:dyDescent="0.75">
      <c r="C24" s="14"/>
      <c r="D24" s="5" t="s">
        <v>107</v>
      </c>
      <c r="E24" s="5"/>
      <c r="F24" s="5"/>
      <c r="G24" s="5"/>
      <c r="H24" s="5"/>
      <c r="I24" s="5"/>
      <c r="J24" s="5"/>
      <c r="K24" s="5"/>
      <c r="L24" s="15"/>
      <c r="M24" s="5"/>
    </row>
    <row r="25" spans="3:13" x14ac:dyDescent="0.75">
      <c r="C25" s="14"/>
      <c r="D25" s="5" t="s">
        <v>108</v>
      </c>
      <c r="E25" s="5"/>
      <c r="F25" s="5"/>
      <c r="G25" s="5"/>
      <c r="H25" s="5"/>
      <c r="I25" s="5"/>
      <c r="J25" s="5"/>
      <c r="K25" s="5"/>
      <c r="L25" s="15"/>
      <c r="M25" s="5"/>
    </row>
    <row r="26" spans="3:13" x14ac:dyDescent="0.75">
      <c r="C26" s="14"/>
      <c r="D26" s="5" t="s">
        <v>109</v>
      </c>
      <c r="E26" s="5"/>
      <c r="F26" s="5"/>
      <c r="G26" s="5"/>
      <c r="H26" s="5"/>
      <c r="I26" s="5"/>
      <c r="J26" s="5"/>
      <c r="K26" s="5"/>
      <c r="L26" s="15"/>
      <c r="M26" s="5"/>
    </row>
    <row r="27" spans="3:13" x14ac:dyDescent="0.75">
      <c r="C27" s="14"/>
      <c r="D27" s="5" t="s">
        <v>127</v>
      </c>
      <c r="E27" s="5"/>
      <c r="F27" s="5"/>
      <c r="G27" s="5"/>
      <c r="H27" s="5"/>
      <c r="I27" s="5"/>
      <c r="J27" s="5"/>
      <c r="K27" s="5"/>
      <c r="L27" s="15"/>
      <c r="M27" s="5"/>
    </row>
    <row r="28" spans="3:13" ht="15.5" thickBot="1" x14ac:dyDescent="0.9">
      <c r="C28" s="16"/>
      <c r="D28" s="17"/>
      <c r="E28" s="17"/>
      <c r="F28" s="17"/>
      <c r="G28" s="17"/>
      <c r="H28" s="17"/>
      <c r="I28" s="17"/>
      <c r="J28" s="17"/>
      <c r="K28" s="17"/>
      <c r="L28" s="18"/>
      <c r="M28" s="5"/>
    </row>
    <row r="29" spans="3:13" x14ac:dyDescent="0.75">
      <c r="C29" s="5"/>
      <c r="D29" s="5"/>
      <c r="E29" s="5"/>
      <c r="F29" s="5"/>
      <c r="G29" s="5"/>
      <c r="H29" s="5"/>
      <c r="I29" s="5"/>
      <c r="J29" s="5"/>
      <c r="K29" s="5"/>
      <c r="L29" s="5"/>
      <c r="M29" s="5"/>
    </row>
    <row r="30" spans="3:13" x14ac:dyDescent="0.75">
      <c r="C30" s="5"/>
      <c r="D30" s="5"/>
      <c r="E30" s="5"/>
      <c r="F30" s="5"/>
      <c r="G30" s="5"/>
      <c r="H30" s="5"/>
      <c r="I30" s="5"/>
      <c r="J30" s="5"/>
      <c r="K30" s="5"/>
      <c r="L30" s="5"/>
      <c r="M30" s="5"/>
    </row>
  </sheetData>
  <mergeCells count="1">
    <mergeCell ref="C3:L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Navigation</vt:lpstr>
      <vt:lpstr>Introduction</vt:lpstr>
      <vt:lpstr>Parameters and assumptions </vt:lpstr>
      <vt:lpstr>Emissions table</vt:lpstr>
      <vt:lpstr>IT asset registry</vt:lpstr>
      <vt:lpstr>Emissions baseline</vt:lpstr>
      <vt:lpstr>Multi-year simulation</vt:lpstr>
      <vt:lpstr>Emissions calculation Summary</vt:lpstr>
      <vt:lpstr>Categories</vt:lpstr>
      <vt:lpstr>categories</vt:lpstr>
      <vt:lpstr>energyEfficiencyImprovement</vt:lpstr>
      <vt:lpstr>ITAD_Recovery_Percentage</vt:lpstr>
      <vt:lpstr>scope</vt:lpstr>
      <vt:lpstr>startYear</vt:lpstr>
      <vt:lpstr>tons_CO2</vt:lpstr>
      <vt:lpstr>type</vt:lpstr>
      <vt:lpstr>units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Sundberg, Niklas</dc:creator>
  <cp:lastModifiedBy>Rick Pastore</cp:lastModifiedBy>
  <cp:lastPrinted>2022-08-07T04:26:52Z</cp:lastPrinted>
  <dcterms:created xsi:type="dcterms:W3CDTF">2021-12-03T12:53:46Z</dcterms:created>
  <dcterms:modified xsi:type="dcterms:W3CDTF">2025-11-07T21:02:03Z</dcterms:modified>
</cp:coreProperties>
</file>