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Dan Stauffer\OneDrive - DairyAmerica\Desktop\Weekly Update\"/>
    </mc:Choice>
  </mc:AlternateContent>
  <xr:revisionPtr revIDLastSave="0" documentId="8_{4E0C8666-05B0-4E73-8623-1434F13FBA7C}" xr6:coauthVersionLast="46" xr6:coauthVersionMax="46" xr10:uidLastSave="{00000000-0000-0000-0000-000000000000}"/>
  <bookViews>
    <workbookView xWindow="4005" yWindow="4095" windowWidth="19950" windowHeight="16395" xr2:uid="{00000000-000D-0000-FFFF-FFFF00000000}"/>
  </bookViews>
  <sheets>
    <sheet name="Current Projections" sheetId="1" r:id="rId1"/>
    <sheet name="Historical Prices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K16" i="1"/>
  <c r="K17" i="1"/>
  <c r="K19" i="1"/>
  <c r="K18" i="1"/>
  <c r="C24" i="1"/>
  <c r="B24" i="1" l="1"/>
  <c r="O11" i="2"/>
  <c r="P11" i="2"/>
  <c r="H11" i="2"/>
  <c r="J11" i="2"/>
  <c r="K11" i="2"/>
  <c r="N11" i="2" l="1"/>
  <c r="M11" i="2" s="1"/>
  <c r="B25" i="1" l="1"/>
  <c r="D24" i="1" l="1"/>
  <c r="E24" i="1"/>
  <c r="F24" i="1"/>
  <c r="I12" i="2" l="1"/>
  <c r="N12" i="2" s="1"/>
  <c r="M12" i="2" s="1"/>
  <c r="J12" i="2"/>
  <c r="K12" i="2"/>
  <c r="O12" i="2"/>
  <c r="P12" i="2"/>
  <c r="C26" i="1"/>
  <c r="I13" i="2"/>
  <c r="H12" i="2" l="1"/>
  <c r="N13" i="2"/>
  <c r="M13" i="2" s="1"/>
  <c r="O13" i="2"/>
  <c r="P13" i="2"/>
  <c r="J13" i="2"/>
  <c r="H13" i="2" s="1"/>
  <c r="K13" i="2"/>
  <c r="I14" i="2"/>
  <c r="N14" i="2" l="1"/>
  <c r="M14" i="2" s="1"/>
  <c r="P90" i="2"/>
  <c r="O90" i="2"/>
  <c r="K90" i="2"/>
  <c r="J90" i="2"/>
  <c r="I90" i="2"/>
  <c r="N90" i="2" s="1"/>
  <c r="M90" i="2" s="1"/>
  <c r="P89" i="2"/>
  <c r="O89" i="2"/>
  <c r="K89" i="2"/>
  <c r="J89" i="2"/>
  <c r="I89" i="2"/>
  <c r="N89" i="2" s="1"/>
  <c r="M89" i="2" s="1"/>
  <c r="P88" i="2"/>
  <c r="O88" i="2"/>
  <c r="K88" i="2"/>
  <c r="J88" i="2"/>
  <c r="I88" i="2"/>
  <c r="N88" i="2" s="1"/>
  <c r="M88" i="2" s="1"/>
  <c r="P87" i="2"/>
  <c r="O87" i="2"/>
  <c r="K87" i="2"/>
  <c r="J87" i="2"/>
  <c r="I87" i="2"/>
  <c r="N87" i="2" s="1"/>
  <c r="M87" i="2" s="1"/>
  <c r="P86" i="2"/>
  <c r="O86" i="2"/>
  <c r="K86" i="2"/>
  <c r="J86" i="2"/>
  <c r="I86" i="2"/>
  <c r="N86" i="2" s="1"/>
  <c r="M86" i="2" s="1"/>
  <c r="P85" i="2"/>
  <c r="O85" i="2"/>
  <c r="K85" i="2"/>
  <c r="J85" i="2"/>
  <c r="I85" i="2"/>
  <c r="N85" i="2" s="1"/>
  <c r="M85" i="2" s="1"/>
  <c r="P84" i="2"/>
  <c r="O84" i="2"/>
  <c r="K84" i="2"/>
  <c r="J84" i="2"/>
  <c r="I84" i="2"/>
  <c r="N84" i="2" s="1"/>
  <c r="M84" i="2" s="1"/>
  <c r="P83" i="2"/>
  <c r="O83" i="2"/>
  <c r="K83" i="2"/>
  <c r="J83" i="2"/>
  <c r="I83" i="2"/>
  <c r="N83" i="2" s="1"/>
  <c r="M83" i="2" s="1"/>
  <c r="P82" i="2"/>
  <c r="O82" i="2"/>
  <c r="K82" i="2"/>
  <c r="J82" i="2"/>
  <c r="I82" i="2"/>
  <c r="N82" i="2" s="1"/>
  <c r="M82" i="2" s="1"/>
  <c r="P81" i="2"/>
  <c r="O81" i="2"/>
  <c r="K81" i="2"/>
  <c r="J81" i="2"/>
  <c r="I81" i="2"/>
  <c r="N81" i="2" s="1"/>
  <c r="M81" i="2" s="1"/>
  <c r="P80" i="2"/>
  <c r="O80" i="2"/>
  <c r="K80" i="2"/>
  <c r="J80" i="2"/>
  <c r="I80" i="2"/>
  <c r="N80" i="2" s="1"/>
  <c r="M80" i="2" s="1"/>
  <c r="P79" i="2"/>
  <c r="O79" i="2"/>
  <c r="K79" i="2"/>
  <c r="J79" i="2"/>
  <c r="I79" i="2"/>
  <c r="N79" i="2" s="1"/>
  <c r="M79" i="2" s="1"/>
  <c r="P78" i="2"/>
  <c r="O78" i="2"/>
  <c r="K78" i="2"/>
  <c r="J78" i="2"/>
  <c r="I78" i="2"/>
  <c r="N78" i="2" s="1"/>
  <c r="M78" i="2" s="1"/>
  <c r="P77" i="2"/>
  <c r="O77" i="2"/>
  <c r="K77" i="2"/>
  <c r="J77" i="2"/>
  <c r="I77" i="2"/>
  <c r="N77" i="2" s="1"/>
  <c r="M77" i="2" s="1"/>
  <c r="P76" i="2"/>
  <c r="O76" i="2"/>
  <c r="K76" i="2"/>
  <c r="J76" i="2"/>
  <c r="I76" i="2"/>
  <c r="N76" i="2" s="1"/>
  <c r="M76" i="2" s="1"/>
  <c r="P75" i="2"/>
  <c r="O75" i="2"/>
  <c r="K75" i="2"/>
  <c r="J75" i="2"/>
  <c r="I75" i="2"/>
  <c r="N75" i="2" s="1"/>
  <c r="M75" i="2" s="1"/>
  <c r="P74" i="2"/>
  <c r="O74" i="2"/>
  <c r="K74" i="2"/>
  <c r="J74" i="2"/>
  <c r="I74" i="2"/>
  <c r="N74" i="2" s="1"/>
  <c r="M74" i="2" s="1"/>
  <c r="P73" i="2"/>
  <c r="O73" i="2"/>
  <c r="K73" i="2"/>
  <c r="J73" i="2"/>
  <c r="I73" i="2"/>
  <c r="N73" i="2" s="1"/>
  <c r="M73" i="2" s="1"/>
  <c r="P72" i="2"/>
  <c r="O72" i="2"/>
  <c r="K72" i="2"/>
  <c r="J72" i="2"/>
  <c r="I72" i="2"/>
  <c r="N72" i="2" s="1"/>
  <c r="M72" i="2" s="1"/>
  <c r="P71" i="2"/>
  <c r="O71" i="2"/>
  <c r="K71" i="2"/>
  <c r="J71" i="2"/>
  <c r="I71" i="2"/>
  <c r="N71" i="2" s="1"/>
  <c r="M71" i="2" s="1"/>
  <c r="P70" i="2"/>
  <c r="O70" i="2"/>
  <c r="K70" i="2"/>
  <c r="J70" i="2"/>
  <c r="I70" i="2"/>
  <c r="N70" i="2" s="1"/>
  <c r="M70" i="2" s="1"/>
  <c r="P69" i="2"/>
  <c r="O69" i="2"/>
  <c r="K69" i="2"/>
  <c r="J69" i="2"/>
  <c r="I69" i="2"/>
  <c r="N69" i="2" s="1"/>
  <c r="M69" i="2" s="1"/>
  <c r="P68" i="2"/>
  <c r="O68" i="2"/>
  <c r="K68" i="2"/>
  <c r="J68" i="2"/>
  <c r="I68" i="2"/>
  <c r="N68" i="2" s="1"/>
  <c r="M68" i="2" s="1"/>
  <c r="P67" i="2"/>
  <c r="O67" i="2"/>
  <c r="K67" i="2"/>
  <c r="J67" i="2"/>
  <c r="I67" i="2"/>
  <c r="N67" i="2" s="1"/>
  <c r="M67" i="2" s="1"/>
  <c r="P66" i="2"/>
  <c r="O66" i="2"/>
  <c r="K66" i="2"/>
  <c r="J66" i="2"/>
  <c r="I66" i="2"/>
  <c r="N66" i="2" s="1"/>
  <c r="M66" i="2" s="1"/>
  <c r="P65" i="2"/>
  <c r="O65" i="2"/>
  <c r="K65" i="2"/>
  <c r="J65" i="2"/>
  <c r="I65" i="2"/>
  <c r="N65" i="2" s="1"/>
  <c r="M65" i="2" s="1"/>
  <c r="P64" i="2"/>
  <c r="O64" i="2"/>
  <c r="K64" i="2"/>
  <c r="J64" i="2"/>
  <c r="I64" i="2"/>
  <c r="N64" i="2" s="1"/>
  <c r="M64" i="2" s="1"/>
  <c r="P63" i="2"/>
  <c r="O63" i="2"/>
  <c r="K63" i="2"/>
  <c r="J63" i="2"/>
  <c r="I63" i="2"/>
  <c r="N63" i="2" s="1"/>
  <c r="M63" i="2" s="1"/>
  <c r="P62" i="2"/>
  <c r="O62" i="2"/>
  <c r="K62" i="2"/>
  <c r="J62" i="2"/>
  <c r="I62" i="2"/>
  <c r="N62" i="2" s="1"/>
  <c r="M62" i="2" s="1"/>
  <c r="P61" i="2"/>
  <c r="O61" i="2"/>
  <c r="K61" i="2"/>
  <c r="J61" i="2"/>
  <c r="I61" i="2"/>
  <c r="N61" i="2" s="1"/>
  <c r="M61" i="2" s="1"/>
  <c r="P60" i="2"/>
  <c r="O60" i="2"/>
  <c r="K60" i="2"/>
  <c r="J60" i="2"/>
  <c r="I60" i="2"/>
  <c r="N60" i="2" s="1"/>
  <c r="M60" i="2" s="1"/>
  <c r="P59" i="2"/>
  <c r="O59" i="2"/>
  <c r="K59" i="2"/>
  <c r="J59" i="2"/>
  <c r="I59" i="2"/>
  <c r="N59" i="2" s="1"/>
  <c r="M59" i="2" s="1"/>
  <c r="P58" i="2"/>
  <c r="O58" i="2"/>
  <c r="K58" i="2"/>
  <c r="J58" i="2"/>
  <c r="I58" i="2"/>
  <c r="N58" i="2" s="1"/>
  <c r="M58" i="2" s="1"/>
  <c r="P57" i="2"/>
  <c r="O57" i="2"/>
  <c r="K57" i="2"/>
  <c r="J57" i="2"/>
  <c r="I57" i="2"/>
  <c r="N57" i="2" s="1"/>
  <c r="M57" i="2" s="1"/>
  <c r="P56" i="2"/>
  <c r="O56" i="2"/>
  <c r="K56" i="2"/>
  <c r="J56" i="2"/>
  <c r="I56" i="2"/>
  <c r="N56" i="2" s="1"/>
  <c r="M56" i="2" s="1"/>
  <c r="P55" i="2"/>
  <c r="O55" i="2"/>
  <c r="K55" i="2"/>
  <c r="J55" i="2"/>
  <c r="I55" i="2"/>
  <c r="N55" i="2" s="1"/>
  <c r="M55" i="2" s="1"/>
  <c r="P54" i="2"/>
  <c r="O54" i="2"/>
  <c r="K54" i="2"/>
  <c r="J54" i="2"/>
  <c r="I54" i="2"/>
  <c r="N54" i="2" s="1"/>
  <c r="M54" i="2" s="1"/>
  <c r="P53" i="2"/>
  <c r="O53" i="2"/>
  <c r="K53" i="2"/>
  <c r="J53" i="2"/>
  <c r="I53" i="2"/>
  <c r="N53" i="2" s="1"/>
  <c r="M53" i="2" s="1"/>
  <c r="P52" i="2"/>
  <c r="O52" i="2"/>
  <c r="K52" i="2"/>
  <c r="J52" i="2"/>
  <c r="I52" i="2"/>
  <c r="N52" i="2" s="1"/>
  <c r="M52" i="2" s="1"/>
  <c r="P51" i="2"/>
  <c r="O51" i="2"/>
  <c r="K51" i="2"/>
  <c r="J51" i="2"/>
  <c r="I51" i="2"/>
  <c r="N51" i="2" s="1"/>
  <c r="M51" i="2" s="1"/>
  <c r="P50" i="2"/>
  <c r="O50" i="2"/>
  <c r="K50" i="2"/>
  <c r="J50" i="2"/>
  <c r="I50" i="2"/>
  <c r="N50" i="2" s="1"/>
  <c r="M50" i="2" s="1"/>
  <c r="P49" i="2"/>
  <c r="O49" i="2"/>
  <c r="K49" i="2"/>
  <c r="J49" i="2"/>
  <c r="I49" i="2"/>
  <c r="N49" i="2" s="1"/>
  <c r="M49" i="2" s="1"/>
  <c r="P48" i="2"/>
  <c r="O48" i="2"/>
  <c r="K48" i="2"/>
  <c r="J48" i="2"/>
  <c r="I48" i="2"/>
  <c r="N48" i="2" s="1"/>
  <c r="M48" i="2" s="1"/>
  <c r="P47" i="2"/>
  <c r="O47" i="2"/>
  <c r="K47" i="2"/>
  <c r="J47" i="2"/>
  <c r="I47" i="2"/>
  <c r="N47" i="2" s="1"/>
  <c r="M47" i="2" s="1"/>
  <c r="P46" i="2"/>
  <c r="O46" i="2"/>
  <c r="K46" i="2"/>
  <c r="J46" i="2"/>
  <c r="I46" i="2"/>
  <c r="N46" i="2" s="1"/>
  <c r="M46" i="2" s="1"/>
  <c r="P45" i="2"/>
  <c r="O45" i="2"/>
  <c r="K45" i="2"/>
  <c r="J45" i="2"/>
  <c r="I45" i="2"/>
  <c r="N45" i="2" s="1"/>
  <c r="M45" i="2" s="1"/>
  <c r="P44" i="2"/>
  <c r="O44" i="2"/>
  <c r="K44" i="2"/>
  <c r="J44" i="2"/>
  <c r="I44" i="2"/>
  <c r="N44" i="2" s="1"/>
  <c r="M44" i="2" s="1"/>
  <c r="P43" i="2"/>
  <c r="O43" i="2"/>
  <c r="K43" i="2"/>
  <c r="J43" i="2"/>
  <c r="I43" i="2"/>
  <c r="N43" i="2" s="1"/>
  <c r="M43" i="2" s="1"/>
  <c r="P42" i="2"/>
  <c r="O42" i="2"/>
  <c r="K42" i="2"/>
  <c r="J42" i="2"/>
  <c r="I42" i="2"/>
  <c r="N42" i="2" s="1"/>
  <c r="M42" i="2" s="1"/>
  <c r="P41" i="2"/>
  <c r="O41" i="2"/>
  <c r="K41" i="2"/>
  <c r="J41" i="2"/>
  <c r="I41" i="2"/>
  <c r="N41" i="2" s="1"/>
  <c r="M41" i="2" s="1"/>
  <c r="P40" i="2"/>
  <c r="O40" i="2"/>
  <c r="K40" i="2"/>
  <c r="J40" i="2"/>
  <c r="I40" i="2"/>
  <c r="N40" i="2" s="1"/>
  <c r="M40" i="2" s="1"/>
  <c r="P39" i="2"/>
  <c r="O39" i="2"/>
  <c r="K39" i="2"/>
  <c r="J39" i="2"/>
  <c r="I39" i="2"/>
  <c r="N39" i="2" s="1"/>
  <c r="M39" i="2" s="1"/>
  <c r="P38" i="2"/>
  <c r="O38" i="2"/>
  <c r="K38" i="2"/>
  <c r="J38" i="2"/>
  <c r="I38" i="2"/>
  <c r="N38" i="2" s="1"/>
  <c r="M38" i="2" s="1"/>
  <c r="P37" i="2"/>
  <c r="O37" i="2"/>
  <c r="K37" i="2"/>
  <c r="J37" i="2"/>
  <c r="I37" i="2"/>
  <c r="N37" i="2" s="1"/>
  <c r="M37" i="2" s="1"/>
  <c r="P36" i="2"/>
  <c r="O36" i="2"/>
  <c r="K36" i="2"/>
  <c r="J36" i="2"/>
  <c r="I36" i="2"/>
  <c r="N36" i="2" s="1"/>
  <c r="M36" i="2" s="1"/>
  <c r="P35" i="2"/>
  <c r="O35" i="2"/>
  <c r="K35" i="2"/>
  <c r="J35" i="2"/>
  <c r="I35" i="2"/>
  <c r="N35" i="2" s="1"/>
  <c r="M35" i="2" s="1"/>
  <c r="P34" i="2"/>
  <c r="O34" i="2"/>
  <c r="K34" i="2"/>
  <c r="J34" i="2"/>
  <c r="I34" i="2"/>
  <c r="N34" i="2" s="1"/>
  <c r="M34" i="2" s="1"/>
  <c r="P33" i="2"/>
  <c r="O33" i="2"/>
  <c r="K33" i="2"/>
  <c r="J33" i="2"/>
  <c r="I33" i="2"/>
  <c r="N33" i="2" s="1"/>
  <c r="M33" i="2" s="1"/>
  <c r="P32" i="2"/>
  <c r="O32" i="2"/>
  <c r="K32" i="2"/>
  <c r="J32" i="2"/>
  <c r="I32" i="2"/>
  <c r="N32" i="2" s="1"/>
  <c r="M32" i="2" s="1"/>
  <c r="P31" i="2"/>
  <c r="O31" i="2"/>
  <c r="K31" i="2"/>
  <c r="J31" i="2"/>
  <c r="I31" i="2"/>
  <c r="N31" i="2" s="1"/>
  <c r="M31" i="2" s="1"/>
  <c r="P30" i="2"/>
  <c r="O30" i="2"/>
  <c r="K30" i="2"/>
  <c r="J30" i="2"/>
  <c r="I30" i="2"/>
  <c r="N30" i="2" s="1"/>
  <c r="M30" i="2" s="1"/>
  <c r="P29" i="2"/>
  <c r="O29" i="2"/>
  <c r="K29" i="2"/>
  <c r="J29" i="2"/>
  <c r="I29" i="2"/>
  <c r="N29" i="2" s="1"/>
  <c r="M29" i="2" s="1"/>
  <c r="P28" i="2"/>
  <c r="O28" i="2"/>
  <c r="K28" i="2"/>
  <c r="J28" i="2"/>
  <c r="I28" i="2"/>
  <c r="N28" i="2" s="1"/>
  <c r="M28" i="2" s="1"/>
  <c r="P27" i="2"/>
  <c r="O27" i="2"/>
  <c r="K27" i="2"/>
  <c r="J27" i="2"/>
  <c r="I27" i="2"/>
  <c r="N27" i="2" s="1"/>
  <c r="M27" i="2" s="1"/>
  <c r="P26" i="2"/>
  <c r="O26" i="2"/>
  <c r="K26" i="2"/>
  <c r="J26" i="2"/>
  <c r="I26" i="2"/>
  <c r="N26" i="2" s="1"/>
  <c r="M26" i="2" s="1"/>
  <c r="P25" i="2"/>
  <c r="O25" i="2"/>
  <c r="K25" i="2"/>
  <c r="J25" i="2"/>
  <c r="I25" i="2"/>
  <c r="N25" i="2" s="1"/>
  <c r="M25" i="2" s="1"/>
  <c r="P24" i="2"/>
  <c r="O24" i="2"/>
  <c r="K24" i="2"/>
  <c r="J24" i="2"/>
  <c r="I24" i="2"/>
  <c r="N24" i="2" s="1"/>
  <c r="M24" i="2" s="1"/>
  <c r="P23" i="2"/>
  <c r="O23" i="2"/>
  <c r="K23" i="2"/>
  <c r="J23" i="2"/>
  <c r="I23" i="2"/>
  <c r="N23" i="2" s="1"/>
  <c r="M23" i="2" s="1"/>
  <c r="P22" i="2"/>
  <c r="O22" i="2"/>
  <c r="K22" i="2"/>
  <c r="J22" i="2"/>
  <c r="I22" i="2"/>
  <c r="N22" i="2" s="1"/>
  <c r="M22" i="2" s="1"/>
  <c r="P21" i="2"/>
  <c r="O21" i="2"/>
  <c r="K21" i="2"/>
  <c r="J21" i="2"/>
  <c r="I21" i="2"/>
  <c r="N21" i="2" s="1"/>
  <c r="M21" i="2" s="1"/>
  <c r="P20" i="2"/>
  <c r="O20" i="2"/>
  <c r="K20" i="2"/>
  <c r="J20" i="2"/>
  <c r="I20" i="2"/>
  <c r="N20" i="2" s="1"/>
  <c r="M20" i="2" s="1"/>
  <c r="P19" i="2"/>
  <c r="O19" i="2"/>
  <c r="K19" i="2"/>
  <c r="J19" i="2"/>
  <c r="I19" i="2"/>
  <c r="N19" i="2" s="1"/>
  <c r="M19" i="2" s="1"/>
  <c r="H19" i="2"/>
  <c r="P18" i="2"/>
  <c r="O18" i="2"/>
  <c r="K18" i="2"/>
  <c r="J18" i="2"/>
  <c r="I18" i="2"/>
  <c r="N18" i="2" s="1"/>
  <c r="M18" i="2" s="1"/>
  <c r="P17" i="2"/>
  <c r="O17" i="2"/>
  <c r="K17" i="2"/>
  <c r="J17" i="2"/>
  <c r="I17" i="2"/>
  <c r="N17" i="2" s="1"/>
  <c r="M17" i="2" s="1"/>
  <c r="P16" i="2"/>
  <c r="O16" i="2"/>
  <c r="K16" i="2"/>
  <c r="J16" i="2"/>
  <c r="I16" i="2"/>
  <c r="N16" i="2" s="1"/>
  <c r="M16" i="2" s="1"/>
  <c r="P15" i="2"/>
  <c r="O15" i="2"/>
  <c r="K15" i="2"/>
  <c r="J15" i="2"/>
  <c r="I15" i="2"/>
  <c r="N15" i="2" s="1"/>
  <c r="M15" i="2" s="1"/>
  <c r="P14" i="2"/>
  <c r="O14" i="2"/>
  <c r="K14" i="2"/>
  <c r="J14" i="2"/>
  <c r="H14" i="2" s="1"/>
  <c r="H62" i="2" l="1"/>
  <c r="H68" i="2"/>
  <c r="H60" i="2"/>
  <c r="H67" i="2"/>
  <c r="H27" i="2"/>
  <c r="H72" i="2"/>
  <c r="H85" i="2"/>
  <c r="H47" i="2"/>
  <c r="H31" i="2"/>
  <c r="H45" i="2"/>
  <c r="H90" i="2"/>
  <c r="H64" i="2"/>
  <c r="H21" i="2"/>
  <c r="H23" i="2"/>
  <c r="H29" i="2"/>
  <c r="H54" i="2"/>
  <c r="H70" i="2"/>
  <c r="H46" i="2"/>
  <c r="H20" i="2"/>
  <c r="H78" i="2"/>
  <c r="H44" i="2"/>
  <c r="H51" i="2"/>
  <c r="H22" i="2"/>
  <c r="H65" i="2"/>
  <c r="H81" i="2"/>
  <c r="H52" i="2"/>
  <c r="H59" i="2"/>
  <c r="H16" i="2"/>
  <c r="H86" i="2"/>
  <c r="H42" i="2"/>
  <c r="H34" i="2"/>
  <c r="H36" i="2"/>
  <c r="H50" i="2"/>
  <c r="H30" i="2"/>
  <c r="H53" i="2"/>
  <c r="H43" i="2"/>
  <c r="H79" i="2"/>
  <c r="H73" i="2"/>
  <c r="H24" i="2"/>
  <c r="H17" i="2"/>
  <c r="H26" i="2"/>
  <c r="H28" i="2"/>
  <c r="H32" i="2"/>
  <c r="H57" i="2"/>
  <c r="H61" i="2"/>
  <c r="H63" i="2"/>
  <c r="H69" i="2"/>
  <c r="H75" i="2"/>
  <c r="H38" i="2"/>
  <c r="H83" i="2"/>
  <c r="H71" i="2"/>
  <c r="H89" i="2"/>
  <c r="H15" i="2"/>
  <c r="H77" i="2"/>
  <c r="H87" i="2"/>
  <c r="H58" i="2"/>
  <c r="H33" i="2"/>
  <c r="H66" i="2"/>
  <c r="H76" i="2"/>
  <c r="H40" i="2"/>
  <c r="H56" i="2"/>
  <c r="H48" i="2"/>
  <c r="H74" i="2"/>
  <c r="H88" i="2"/>
  <c r="H18" i="2"/>
  <c r="H35" i="2"/>
  <c r="H37" i="2"/>
  <c r="H80" i="2"/>
  <c r="H82" i="2"/>
  <c r="H84" i="2"/>
  <c r="H25" i="2"/>
  <c r="H39" i="2"/>
  <c r="H49" i="2"/>
  <c r="H55" i="2"/>
  <c r="H41" i="2"/>
  <c r="B26" i="1"/>
  <c r="F26" i="1" l="1"/>
  <c r="E26" i="1"/>
  <c r="D26" i="1"/>
  <c r="C25" i="1" l="1"/>
  <c r="C27" i="1" s="1"/>
  <c r="D25" i="1"/>
  <c r="D27" i="1" s="1"/>
  <c r="E25" i="1"/>
  <c r="E27" i="1" s="1"/>
  <c r="B27" i="1"/>
  <c r="F25" i="1"/>
  <c r="F27" i="1" s="1"/>
</calcChain>
</file>

<file path=xl/sharedStrings.xml><?xml version="1.0" encoding="utf-8"?>
<sst xmlns="http://schemas.openxmlformats.org/spreadsheetml/2006/main" count="63" uniqueCount="57">
  <si>
    <t>California Dairies, Inc.</t>
  </si>
  <si>
    <t>Milk Price Projection Estimate</t>
  </si>
  <si>
    <t>Updated:</t>
  </si>
  <si>
    <t>Step 1: Adjust your estimated component levels</t>
  </si>
  <si>
    <t>(Adjust Yellow Fields)</t>
  </si>
  <si>
    <t>Butterfat:</t>
  </si>
  <si>
    <t>Protein:</t>
  </si>
  <si>
    <t>Other Solids:</t>
  </si>
  <si>
    <t>Step 2: Adjust your CDI Zone based on farm location</t>
  </si>
  <si>
    <t>(Adjust Yellow Field)</t>
  </si>
  <si>
    <t>CDI Zones</t>
  </si>
  <si>
    <t>Current Zone (A/B/C/D):</t>
  </si>
  <si>
    <t>C</t>
  </si>
  <si>
    <t>A</t>
  </si>
  <si>
    <t>Southern CA</t>
  </si>
  <si>
    <t>B</t>
  </si>
  <si>
    <t>Kern Co.</t>
  </si>
  <si>
    <t>Result: Price Projections</t>
  </si>
  <si>
    <t>Tulare/Kings/Fresno/Madera Counties</t>
  </si>
  <si>
    <t>D</t>
  </si>
  <si>
    <t>Merced/Stanislaus/San Joaquin/Sacramento Counties</t>
  </si>
  <si>
    <t>Fat Price:</t>
  </si>
  <si>
    <t>Protein Price:</t>
  </si>
  <si>
    <t>Other Solids Price:</t>
  </si>
  <si>
    <t>Announced LA County PPD:</t>
  </si>
  <si>
    <t>Zone Adjusted PPD:</t>
  </si>
  <si>
    <t>Adjusted Gross Milk Price:</t>
  </si>
  <si>
    <t>Quota Assessment:</t>
  </si>
  <si>
    <t>Net Projected Milk Price</t>
  </si>
  <si>
    <t>Notes:</t>
  </si>
  <si>
    <t>* This projection does not include any income from the ownership of quota</t>
  </si>
  <si>
    <t>* This projection does not include any quality bonuses</t>
  </si>
  <si>
    <t>Historical Prices</t>
  </si>
  <si>
    <t>Butterfat</t>
  </si>
  <si>
    <t>Protein</t>
  </si>
  <si>
    <t>Other Solids</t>
  </si>
  <si>
    <t>Zone</t>
  </si>
  <si>
    <t>(See table on "Current Projections" Worksheet)</t>
  </si>
  <si>
    <t>* "Standard" Components are 3.5% BF, 2.99% PRO, 5.69% OS</t>
  </si>
  <si>
    <t>* Change the yellow cells to see prices at "Adjusted" Components</t>
  </si>
  <si>
    <t>FINAL PRICES ANNOUNCED BY CA FEDERAL MILK MARKETING ORDER</t>
  </si>
  <si>
    <t>"STANDARD" COMPONENTS</t>
  </si>
  <si>
    <t>"ADJUSTED" COMPONENTS</t>
  </si>
  <si>
    <t>Butterfat Price</t>
  </si>
  <si>
    <t>Protein Price</t>
  </si>
  <si>
    <t>Other Solids Price</t>
  </si>
  <si>
    <t>Nonfat Solids Price</t>
  </si>
  <si>
    <t>Tulare County PPD</t>
  </si>
  <si>
    <t>Blend Price</t>
  </si>
  <si>
    <t>Zone PPD</t>
  </si>
  <si>
    <t>Class III</t>
  </si>
  <si>
    <t>Class IV</t>
  </si>
  <si>
    <t>July 2025</t>
  </si>
  <si>
    <t>August 2025</t>
  </si>
  <si>
    <t>September 2025</t>
  </si>
  <si>
    <t>October 2025</t>
  </si>
  <si>
    <t>November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</si>
</sst>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[$-409]mmmm\-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44" fontId="2" fillId="0" borderId="0" xfId="1" applyFont="1"/>
    <xf numFmtId="165" fontId="1" fillId="0" borderId="0" xfId="0" applyNumberFormat="1" applyFont="1"/>
    <xf numFmtId="0" fontId="4" fillId="0" borderId="0" xfId="0" applyFont="1"/>
    <xf numFmtId="165" fontId="4" fillId="0" borderId="0" xfId="0" applyNumberFormat="1" applyFont="1"/>
    <xf numFmtId="0" fontId="5" fillId="0" borderId="0" xfId="0" applyFont="1"/>
    <xf numFmtId="0" fontId="6" fillId="0" borderId="0" xfId="0" applyFont="1"/>
    <xf numFmtId="14" fontId="7" fillId="0" borderId="0" xfId="0" applyNumberFormat="1" applyFont="1"/>
    <xf numFmtId="0" fontId="8" fillId="2" borderId="0" xfId="0" applyFont="1" applyFill="1"/>
    <xf numFmtId="0" fontId="9" fillId="0" borderId="0" xfId="0" applyFont="1"/>
    <xf numFmtId="0" fontId="10" fillId="0" borderId="0" xfId="0" applyFont="1"/>
    <xf numFmtId="0" fontId="9" fillId="0" borderId="1" xfId="0" applyFont="1" applyBorder="1"/>
    <xf numFmtId="10" fontId="10" fillId="2" borderId="2" xfId="0" applyNumberFormat="1" applyFont="1" applyFill="1" applyBorder="1"/>
    <xf numFmtId="0" fontId="9" fillId="0" borderId="3" xfId="0" applyFont="1" applyBorder="1"/>
    <xf numFmtId="10" fontId="10" fillId="2" borderId="4" xfId="0" applyNumberFormat="1" applyFont="1" applyFill="1" applyBorder="1"/>
    <xf numFmtId="0" fontId="9" fillId="0" borderId="5" xfId="0" applyFont="1" applyBorder="1"/>
    <xf numFmtId="10" fontId="10" fillId="2" borderId="6" xfId="0" applyNumberFormat="1" applyFont="1" applyFill="1" applyBorder="1"/>
    <xf numFmtId="0" fontId="10" fillId="0" borderId="7" xfId="0" applyFont="1" applyBorder="1"/>
    <xf numFmtId="0" fontId="9" fillId="0" borderId="8" xfId="0" applyFont="1" applyBorder="1"/>
    <xf numFmtId="0" fontId="9" fillId="0" borderId="7" xfId="0" applyFont="1" applyBorder="1"/>
    <xf numFmtId="0" fontId="10" fillId="2" borderId="8" xfId="0" applyFont="1" applyFill="1" applyBorder="1" applyAlignment="1">
      <alignment horizontal="center"/>
    </xf>
    <xf numFmtId="0" fontId="11" fillId="0" borderId="3" xfId="0" applyFont="1" applyBorder="1"/>
    <xf numFmtId="0" fontId="11" fillId="0" borderId="4" xfId="0" applyFont="1" applyBorder="1"/>
    <xf numFmtId="0" fontId="11" fillId="0" borderId="0" xfId="0" applyFont="1"/>
    <xf numFmtId="44" fontId="11" fillId="0" borderId="0" xfId="1" applyFont="1"/>
    <xf numFmtId="0" fontId="11" fillId="0" borderId="5" xfId="0" applyFont="1" applyBorder="1"/>
    <xf numFmtId="0" fontId="11" fillId="0" borderId="6" xfId="0" applyFont="1" applyBorder="1"/>
    <xf numFmtId="164" fontId="9" fillId="0" borderId="0" xfId="1" applyNumberFormat="1" applyFont="1"/>
    <xf numFmtId="44" fontId="9" fillId="0" borderId="0" xfId="1" applyFont="1"/>
    <xf numFmtId="44" fontId="9" fillId="0" borderId="0" xfId="1" applyFont="1" applyBorder="1"/>
    <xf numFmtId="0" fontId="10" fillId="0" borderId="9" xfId="0" applyFont="1" applyBorder="1"/>
    <xf numFmtId="44" fontId="10" fillId="0" borderId="9" xfId="0" applyNumberFormat="1" applyFont="1" applyBorder="1"/>
    <xf numFmtId="0" fontId="12" fillId="0" borderId="0" xfId="0" applyFont="1"/>
    <xf numFmtId="165" fontId="8" fillId="0" borderId="0" xfId="0" applyNumberFormat="1" applyFont="1"/>
    <xf numFmtId="165" fontId="10" fillId="0" borderId="0" xfId="0" applyNumberFormat="1" applyFont="1"/>
    <xf numFmtId="44" fontId="0" fillId="0" borderId="0" xfId="1" applyFont="1"/>
    <xf numFmtId="44" fontId="9" fillId="0" borderId="0" xfId="0" applyNumberFormat="1" applyFont="1"/>
    <xf numFmtId="10" fontId="9" fillId="0" borderId="0" xfId="0" applyNumberFormat="1" applyFont="1"/>
    <xf numFmtId="44" fontId="1" fillId="0" borderId="0" xfId="0" applyNumberFormat="1" applyFont="1"/>
    <xf numFmtId="44" fontId="9" fillId="3" borderId="0" xfId="1" applyFont="1" applyFill="1"/>
    <xf numFmtId="0" fontId="9" fillId="3" borderId="0" xfId="0" applyFont="1" applyFill="1"/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17" fontId="0" fillId="0" borderId="0" xfId="0" applyNumberFormat="1"/>
    <xf numFmtId="0" fontId="0" fillId="3" borderId="0" xfId="0" applyFill="1"/>
    <xf numFmtId="0" fontId="1" fillId="3" borderId="0" xfId="0" applyFont="1" applyFill="1"/>
    <xf numFmtId="10" fontId="9" fillId="2" borderId="0" xfId="0" applyNumberFormat="1" applyFont="1" applyFill="1"/>
    <xf numFmtId="9" fontId="9" fillId="2" borderId="0" xfId="2" applyFont="1" applyFill="1" applyAlignment="1">
      <alignment horizontal="right"/>
    </xf>
    <xf numFmtId="44" fontId="10" fillId="0" borderId="10" xfId="1" applyFont="1" applyBorder="1" applyAlignment="1">
      <alignment horizontal="right"/>
    </xf>
    <xf numFmtId="44" fontId="10" fillId="3" borderId="10" xfId="1" applyFont="1" applyFill="1" applyBorder="1" applyAlignment="1">
      <alignment horizontal="right"/>
    </xf>
    <xf numFmtId="44" fontId="9" fillId="0" borderId="0" xfId="1" applyFont="1" applyAlignment="1">
      <alignment horizontal="centerContinuous"/>
    </xf>
    <xf numFmtId="44" fontId="2" fillId="0" borderId="0" xfId="0" applyNumberFormat="1" applyFont="1"/>
    <xf numFmtId="44" fontId="9" fillId="4" borderId="0" xfId="1" applyFont="1" applyFill="1"/>
    <xf numFmtId="44" fontId="9" fillId="0" borderId="0" xfId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44" fontId="9" fillId="3" borderId="0" xfId="1" applyFont="1" applyFill="1" applyBorder="1" applyAlignment="1">
      <alignment horizontal="right"/>
    </xf>
    <xf numFmtId="44" fontId="9" fillId="4" borderId="0" xfId="0" applyNumberFormat="1" applyFont="1" applyFill="1"/>
    <xf numFmtId="44" fontId="10" fillId="3" borderId="0" xfId="1" applyFont="1" applyFill="1" applyBorder="1" applyAlignment="1">
      <alignment horizontal="right"/>
    </xf>
    <xf numFmtId="44" fontId="0" fillId="0" borderId="0" xfId="0" applyNumberFormat="1"/>
    <xf numFmtId="17" fontId="10" fillId="0" borderId="0" xfId="1" quotePrefix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44" fontId="9" fillId="0" borderId="0" xfId="1" applyFont="1" applyAlignment="1">
      <alignment horizontal="right"/>
    </xf>
    <xf numFmtId="44" fontId="2" fillId="0" borderId="0" xfId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lliott\AppData\Local\Microsoft\Windows\INetCache\Content.Outlook\RHDDGVRC\67f05aec8abf3e9b5b0b43b3_20250404%20CDIpriceproje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Projections"/>
      <sheetName val="Historical Prices"/>
    </sheetNames>
    <sheetDataSet>
      <sheetData sheetId="0" refreshError="1">
        <row r="16">
          <cell r="H16" t="str">
            <v>A</v>
          </cell>
          <cell r="I16" t="str">
            <v>Southern CA</v>
          </cell>
          <cell r="J16">
            <v>-0.08</v>
          </cell>
          <cell r="K16">
            <v>0.42</v>
          </cell>
        </row>
        <row r="17">
          <cell r="H17" t="str">
            <v>B</v>
          </cell>
          <cell r="I17" t="str">
            <v>Kern Co.</v>
          </cell>
          <cell r="J17">
            <v>-0.3</v>
          </cell>
          <cell r="K17">
            <v>0.2</v>
          </cell>
        </row>
        <row r="18">
          <cell r="H18" t="str">
            <v>C</v>
          </cell>
          <cell r="I18" t="str">
            <v>Tulare/Kings/Fresno/Madera Counties</v>
          </cell>
          <cell r="J18">
            <v>-0.5</v>
          </cell>
          <cell r="K18">
            <v>0</v>
          </cell>
        </row>
        <row r="19">
          <cell r="H19" t="str">
            <v>D</v>
          </cell>
          <cell r="I19" t="str">
            <v>Merced/Stanislaus/San Joaquin/Sacramento Counties</v>
          </cell>
          <cell r="J19">
            <v>-0.4</v>
          </cell>
          <cell r="K19">
            <v>9.9999999999999978E-2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showGridLines="0" tabSelected="1" zoomScaleNormal="100" workbookViewId="0">
      <selection activeCell="I10" sqref="I10"/>
    </sheetView>
  </sheetViews>
  <sheetFormatPr defaultRowHeight="15" x14ac:dyDescent="0.25"/>
  <cols>
    <col min="1" max="1" width="27" customWidth="1"/>
    <col min="2" max="2" width="16" bestFit="1" customWidth="1"/>
    <col min="3" max="4" width="17.5703125" bestFit="1" customWidth="1"/>
    <col min="5" max="6" width="17.5703125" customWidth="1"/>
    <col min="8" max="8" width="2.5703125" bestFit="1" customWidth="1"/>
    <col min="9" max="9" width="49.5703125" customWidth="1"/>
    <col min="10" max="10" width="8" hidden="1" customWidth="1"/>
    <col min="11" max="11" width="7.42578125" hidden="1" customWidth="1"/>
    <col min="12" max="12" width="8.7109375" customWidth="1"/>
  </cols>
  <sheetData>
    <row r="1" spans="1:11" ht="28.5" x14ac:dyDescent="0.45">
      <c r="A1" s="6" t="s">
        <v>0</v>
      </c>
    </row>
    <row r="2" spans="1:11" ht="23.25" x14ac:dyDescent="0.35">
      <c r="A2" s="4" t="s">
        <v>1</v>
      </c>
    </row>
    <row r="3" spans="1:11" ht="18.75" x14ac:dyDescent="0.3">
      <c r="A3" s="7" t="s">
        <v>2</v>
      </c>
      <c r="B3" s="8">
        <v>45856</v>
      </c>
    </row>
    <row r="5" spans="1:11" ht="23.25" x14ac:dyDescent="0.35">
      <c r="A5" s="4" t="s">
        <v>3</v>
      </c>
    </row>
    <row r="6" spans="1:11" ht="15.75" x14ac:dyDescent="0.25">
      <c r="A6" s="9" t="s">
        <v>4</v>
      </c>
      <c r="B6" s="10"/>
      <c r="C6" s="10"/>
      <c r="D6" s="10"/>
      <c r="E6" s="10"/>
      <c r="F6" s="10"/>
      <c r="G6" s="10"/>
      <c r="H6" s="10"/>
      <c r="I6" s="10"/>
    </row>
    <row r="7" spans="1:11" ht="16.5" thickBot="1" x14ac:dyDescent="0.3">
      <c r="A7" s="11"/>
      <c r="B7" s="10"/>
      <c r="C7" s="10"/>
      <c r="D7" s="10"/>
      <c r="E7" s="10"/>
      <c r="F7" s="10"/>
      <c r="G7" s="10"/>
      <c r="H7" s="10"/>
      <c r="I7" s="10"/>
    </row>
    <row r="8" spans="1:11" ht="15.75" x14ac:dyDescent="0.25">
      <c r="A8" s="12" t="s">
        <v>5</v>
      </c>
      <c r="B8" s="13">
        <v>3.5000000000000003E-2</v>
      </c>
      <c r="C8" s="10"/>
      <c r="D8" s="10"/>
      <c r="E8" s="10"/>
      <c r="F8" s="10"/>
      <c r="G8" s="10"/>
      <c r="H8" s="10"/>
      <c r="I8" s="10"/>
    </row>
    <row r="9" spans="1:11" ht="15.75" x14ac:dyDescent="0.25">
      <c r="A9" s="14" t="s">
        <v>6</v>
      </c>
      <c r="B9" s="15">
        <v>2.9915000000000001E-2</v>
      </c>
      <c r="C9" s="10"/>
      <c r="D9" s="10"/>
      <c r="E9" s="10"/>
      <c r="F9" s="10"/>
      <c r="G9" s="10"/>
      <c r="H9" s="10"/>
      <c r="I9" s="10"/>
    </row>
    <row r="10" spans="1:11" ht="16.5" thickBot="1" x14ac:dyDescent="0.3">
      <c r="A10" s="16" t="s">
        <v>7</v>
      </c>
      <c r="B10" s="17">
        <v>5.6895000000000001E-2</v>
      </c>
      <c r="C10" s="10"/>
      <c r="D10" s="10"/>
      <c r="E10" s="10"/>
      <c r="F10" s="10"/>
      <c r="G10" s="10"/>
      <c r="H10" s="10"/>
      <c r="I10" s="10"/>
    </row>
    <row r="11" spans="1:11" ht="15.75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11" ht="15.75" x14ac:dyDescent="0.25">
      <c r="A12" s="10"/>
      <c r="B12" s="10"/>
      <c r="C12" s="10"/>
      <c r="D12" s="10"/>
      <c r="E12" s="10"/>
      <c r="F12" s="10"/>
      <c r="G12" s="10"/>
      <c r="H12" s="10"/>
      <c r="I12" s="10"/>
    </row>
    <row r="13" spans="1:11" ht="23.25" x14ac:dyDescent="0.35">
      <c r="A13" s="4" t="s">
        <v>8</v>
      </c>
    </row>
    <row r="14" spans="1:11" ht="16.5" thickBot="1" x14ac:dyDescent="0.3">
      <c r="A14" s="9" t="s">
        <v>9</v>
      </c>
      <c r="B14" s="10"/>
      <c r="C14" s="10"/>
      <c r="D14" s="10"/>
      <c r="E14" s="10"/>
      <c r="F14" s="10"/>
      <c r="G14" s="10"/>
      <c r="H14" s="10"/>
      <c r="I14" s="10"/>
    </row>
    <row r="15" spans="1:11" ht="16.5" thickBot="1" x14ac:dyDescent="0.3">
      <c r="A15" s="10"/>
      <c r="B15" s="10"/>
      <c r="C15" s="10"/>
      <c r="D15" s="10"/>
      <c r="E15" s="10"/>
      <c r="F15" s="10"/>
      <c r="G15" s="10"/>
      <c r="H15" s="18" t="s">
        <v>10</v>
      </c>
      <c r="I15" s="19"/>
    </row>
    <row r="16" spans="1:11" ht="16.5" thickBot="1" x14ac:dyDescent="0.3">
      <c r="A16" s="20" t="s">
        <v>11</v>
      </c>
      <c r="B16" s="21" t="s">
        <v>12</v>
      </c>
      <c r="C16" s="10"/>
      <c r="D16" s="10"/>
      <c r="E16" s="10"/>
      <c r="F16" s="10"/>
      <c r="G16" s="10"/>
      <c r="H16" s="22" t="s">
        <v>13</v>
      </c>
      <c r="I16" s="23" t="s">
        <v>14</v>
      </c>
      <c r="J16" s="2">
        <v>-0.05</v>
      </c>
      <c r="K16" s="54">
        <f t="shared" ref="K16:K17" si="0">0.6+J16</f>
        <v>0.54999999999999993</v>
      </c>
    </row>
    <row r="17" spans="1:11" ht="15.75" x14ac:dyDescent="0.25">
      <c r="A17" s="24"/>
      <c r="B17" s="25"/>
      <c r="C17" s="10"/>
      <c r="D17" s="10"/>
      <c r="E17" s="10"/>
      <c r="F17" s="10"/>
      <c r="G17" s="10"/>
      <c r="H17" s="22" t="s">
        <v>15</v>
      </c>
      <c r="I17" s="23" t="s">
        <v>16</v>
      </c>
      <c r="J17" s="2">
        <v>-0.4</v>
      </c>
      <c r="K17" s="54">
        <f t="shared" si="0"/>
        <v>0.19999999999999996</v>
      </c>
    </row>
    <row r="18" spans="1:11" ht="15.75" x14ac:dyDescent="0.25">
      <c r="A18" s="11" t="s">
        <v>17</v>
      </c>
      <c r="B18" s="10"/>
      <c r="C18" s="10"/>
      <c r="D18" s="10"/>
      <c r="E18" s="10"/>
      <c r="F18" s="10"/>
      <c r="G18" s="10"/>
      <c r="H18" s="22" t="s">
        <v>12</v>
      </c>
      <c r="I18" s="23" t="s">
        <v>18</v>
      </c>
      <c r="J18" s="65">
        <v>-0.6</v>
      </c>
      <c r="K18" s="54">
        <f>0.6+J18</f>
        <v>0</v>
      </c>
    </row>
    <row r="19" spans="1:11" ht="16.5" thickBot="1" x14ac:dyDescent="0.3">
      <c r="A19" s="10"/>
      <c r="B19" s="62" t="s">
        <v>52</v>
      </c>
      <c r="C19" s="62" t="s">
        <v>53</v>
      </c>
      <c r="D19" s="62" t="s">
        <v>54</v>
      </c>
      <c r="E19" s="62" t="s">
        <v>55</v>
      </c>
      <c r="F19" s="62" t="s">
        <v>56</v>
      </c>
      <c r="G19" s="10"/>
      <c r="H19" s="26" t="s">
        <v>19</v>
      </c>
      <c r="I19" s="27" t="s">
        <v>20</v>
      </c>
      <c r="J19" s="65">
        <v>-0.6</v>
      </c>
      <c r="K19" s="54">
        <f>0.6+J19</f>
        <v>0</v>
      </c>
    </row>
    <row r="20" spans="1:11" ht="15.75" x14ac:dyDescent="0.25">
      <c r="A20" s="10" t="s">
        <v>21</v>
      </c>
      <c r="B20" s="28">
        <v>2.8614000000000002</v>
      </c>
      <c r="C20" s="28">
        <v>2.8492000000000002</v>
      </c>
      <c r="D20" s="28">
        <v>2.8738000000000001</v>
      </c>
      <c r="E20" s="28">
        <v>2.9325000000000001</v>
      </c>
      <c r="F20" s="28">
        <v>2.9346000000000001</v>
      </c>
      <c r="G20" s="10"/>
      <c r="H20" s="10"/>
      <c r="I20" s="10"/>
    </row>
    <row r="21" spans="1:11" ht="15.75" x14ac:dyDescent="0.25">
      <c r="A21" s="10" t="s">
        <v>22</v>
      </c>
      <c r="B21" s="28">
        <v>1.8817999999999999</v>
      </c>
      <c r="C21" s="28">
        <v>2.0017999999999998</v>
      </c>
      <c r="D21" s="28">
        <v>2.1442000000000001</v>
      </c>
      <c r="E21" s="28">
        <v>2.2307999999999999</v>
      </c>
      <c r="F21" s="28">
        <v>2.2189000000000001</v>
      </c>
      <c r="G21" s="10"/>
      <c r="H21" s="10"/>
      <c r="I21" s="10"/>
    </row>
    <row r="22" spans="1:11" ht="15.75" x14ac:dyDescent="0.25">
      <c r="A22" s="10" t="s">
        <v>23</v>
      </c>
      <c r="B22" s="28">
        <v>0.31230000000000002</v>
      </c>
      <c r="C22" s="28">
        <v>0.2999</v>
      </c>
      <c r="D22" s="28">
        <v>0.28649999999999998</v>
      </c>
      <c r="E22" s="28">
        <v>0.2762</v>
      </c>
      <c r="F22" s="28">
        <v>0.26879999999999998</v>
      </c>
      <c r="G22" s="10"/>
      <c r="H22" s="10"/>
      <c r="I22" s="10"/>
    </row>
    <row r="23" spans="1:11" ht="15.75" x14ac:dyDescent="0.25">
      <c r="A23" s="24" t="s">
        <v>24</v>
      </c>
      <c r="B23" s="25">
        <v>1.23</v>
      </c>
      <c r="C23" s="25">
        <v>1.34</v>
      </c>
      <c r="D23" s="25">
        <v>1.23</v>
      </c>
      <c r="E23" s="25">
        <v>1.2</v>
      </c>
      <c r="F23" s="25">
        <v>1.04</v>
      </c>
      <c r="G23" s="10"/>
      <c r="H23" s="10"/>
      <c r="I23" s="10"/>
    </row>
    <row r="24" spans="1:11" ht="15.75" x14ac:dyDescent="0.25">
      <c r="A24" s="10" t="s">
        <v>25</v>
      </c>
      <c r="B24" s="29">
        <f>B23+VLOOKUP($B$16,$H$16:$J$19,3,TRUE)</f>
        <v>0.63</v>
      </c>
      <c r="C24" s="29">
        <f>C23+VLOOKUP($B$16,$H$16:$J$19,3,TRUE)</f>
        <v>0.7400000000000001</v>
      </c>
      <c r="D24" s="29">
        <f>D23+VLOOKUP($B$16,$H$16:$J$19,3,TRUE)</f>
        <v>0.63</v>
      </c>
      <c r="E24" s="29">
        <f>E23+VLOOKUP($B$16,$H$16:$J$19,3,TRUE)</f>
        <v>0.6</v>
      </c>
      <c r="F24" s="29">
        <f>F23+VLOOKUP($B$16,$H$16:$J$19,3,TRUE)</f>
        <v>0.44000000000000006</v>
      </c>
      <c r="G24" s="10"/>
      <c r="H24" s="10"/>
      <c r="I24" s="10"/>
    </row>
    <row r="25" spans="1:11" ht="15.75" x14ac:dyDescent="0.25">
      <c r="A25" s="10" t="s">
        <v>26</v>
      </c>
      <c r="B25" s="29">
        <f>(($B$8*100)*B20)+(($B$9*100)*B21)+(($B$10*100)*B22)+B24</f>
        <v>18.051135550000001</v>
      </c>
      <c r="C25" s="29">
        <f>(($B$8*100)*C20)+(($B$9*100)*C21)+(($B$10*100)*C22)+C24</f>
        <v>18.406865750000001</v>
      </c>
      <c r="D25" s="29">
        <f>(($B$8*100)*D20)+(($B$9*100)*D21)+(($B$10*100)*D22)+D24</f>
        <v>18.732716050000001</v>
      </c>
      <c r="E25" s="29">
        <f>(($B$8*100)*E20)+(($B$9*100)*E21)+(($B$10*100)*E22)+E24</f>
        <v>19.108628100000004</v>
      </c>
      <c r="F25" s="29">
        <f>(($B$8*100)*F20)+(($B$9*100)*F21)+(($B$10*100)*F22)+F24</f>
        <v>18.878276950000004</v>
      </c>
      <c r="G25" s="10"/>
      <c r="H25" s="10"/>
      <c r="I25" s="10"/>
    </row>
    <row r="26" spans="1:11" ht="16.5" thickBot="1" x14ac:dyDescent="0.3">
      <c r="A26" s="10" t="s">
        <v>27</v>
      </c>
      <c r="B26" s="30">
        <f>(-0.0385*(($B$9+$B$10)*100))</f>
        <v>-0.33421849999999997</v>
      </c>
      <c r="C26" s="30">
        <f>(-0.0385*(($B$9+$B$10)*100))</f>
        <v>-0.33421849999999997</v>
      </c>
      <c r="D26" s="30">
        <f>(-0.0385*(($B$9+$B$10)*100))</f>
        <v>-0.33421849999999997</v>
      </c>
      <c r="E26" s="30">
        <f>(-0.0385*(($B$9+$B$10)*100))</f>
        <v>-0.33421849999999997</v>
      </c>
      <c r="F26" s="30">
        <f>(-0.0385*(($B$9+$B$10)*100))</f>
        <v>-0.33421849999999997</v>
      </c>
      <c r="G26" s="10"/>
      <c r="H26" s="10"/>
      <c r="I26" s="10"/>
    </row>
    <row r="27" spans="1:11" ht="17.25" thickTop="1" thickBot="1" x14ac:dyDescent="0.3">
      <c r="A27" s="31" t="s">
        <v>28</v>
      </c>
      <c r="B27" s="32">
        <f>B25+B26</f>
        <v>17.716917050000003</v>
      </c>
      <c r="C27" s="32">
        <f t="shared" ref="C27:D27" si="1">C25+C26</f>
        <v>18.072647250000003</v>
      </c>
      <c r="D27" s="32">
        <f t="shared" si="1"/>
        <v>18.398497550000002</v>
      </c>
      <c r="E27" s="32">
        <f t="shared" ref="E27:F27" si="2">E25+E26</f>
        <v>18.774409600000006</v>
      </c>
      <c r="F27" s="32">
        <f t="shared" si="2"/>
        <v>18.544058450000005</v>
      </c>
      <c r="G27" s="10"/>
      <c r="H27" s="10"/>
      <c r="I27" s="10"/>
    </row>
    <row r="28" spans="1:11" ht="16.5" thickTop="1" x14ac:dyDescent="0.25">
      <c r="A28" s="10"/>
      <c r="B28" s="37"/>
      <c r="C28" s="37"/>
      <c r="D28" s="37"/>
      <c r="E28" s="37"/>
      <c r="F28" s="37"/>
      <c r="G28" s="10"/>
      <c r="H28" s="10"/>
      <c r="I28" s="10"/>
    </row>
    <row r="29" spans="1:11" ht="15.75" x14ac:dyDescent="0.25">
      <c r="A29" s="33" t="s">
        <v>29</v>
      </c>
      <c r="B29" s="10"/>
      <c r="C29" s="10"/>
      <c r="D29" s="10"/>
      <c r="E29" s="10"/>
      <c r="F29" s="10"/>
      <c r="G29" s="10"/>
      <c r="H29" s="10"/>
      <c r="I29" s="10"/>
    </row>
    <row r="30" spans="1:11" ht="15.75" x14ac:dyDescent="0.25">
      <c r="A30" s="11" t="s">
        <v>30</v>
      </c>
      <c r="B30" s="10"/>
      <c r="C30" s="10"/>
      <c r="D30" s="10"/>
      <c r="E30" s="10"/>
      <c r="F30" s="10"/>
      <c r="G30" s="10"/>
      <c r="H30" s="10"/>
      <c r="I30" s="10"/>
    </row>
    <row r="31" spans="1:11" ht="15.75" x14ac:dyDescent="0.25">
      <c r="A31" s="11" t="s">
        <v>31</v>
      </c>
      <c r="B31" s="10"/>
      <c r="C31" s="10"/>
      <c r="D31" s="10"/>
      <c r="E31" s="10"/>
      <c r="F31" s="10"/>
      <c r="G31" s="10"/>
      <c r="H31" s="10"/>
      <c r="I31" s="10"/>
    </row>
  </sheetData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8"/>
  <sheetViews>
    <sheetView zoomScaleNormal="100" workbookViewId="0">
      <selection activeCell="I11" sqref="I11"/>
    </sheetView>
  </sheetViews>
  <sheetFormatPr defaultRowHeight="15" x14ac:dyDescent="0.25"/>
  <cols>
    <col min="1" max="1" width="17.5703125" style="3" customWidth="1"/>
    <col min="2" max="2" width="16" bestFit="1" customWidth="1"/>
    <col min="3" max="3" width="14.42578125" bestFit="1" customWidth="1"/>
    <col min="4" max="4" width="19.140625" bestFit="1" customWidth="1"/>
    <col min="5" max="5" width="20.140625" bestFit="1" customWidth="1"/>
    <col min="6" max="6" width="20.140625" style="36" bestFit="1" customWidth="1"/>
    <col min="7" max="7" width="1.5703125" style="36" customWidth="1"/>
    <col min="8" max="8" width="13.5703125" bestFit="1" customWidth="1"/>
    <col min="9" max="9" width="11.5703125" customWidth="1"/>
    <col min="10" max="11" width="9.42578125" bestFit="1" customWidth="1"/>
    <col min="12" max="12" width="1.5703125" customWidth="1"/>
    <col min="13" max="13" width="13.5703125" bestFit="1" customWidth="1"/>
    <col min="14" max="14" width="11.5703125" bestFit="1" customWidth="1"/>
    <col min="15" max="16" width="9.42578125" bestFit="1" customWidth="1"/>
    <col min="17" max="17" width="1.5703125" customWidth="1"/>
  </cols>
  <sheetData>
    <row r="1" spans="1:18" ht="23.25" x14ac:dyDescent="0.35">
      <c r="A1" s="5" t="s">
        <v>32</v>
      </c>
    </row>
    <row r="2" spans="1:18" ht="15.75" x14ac:dyDescent="0.25">
      <c r="A2" s="34" t="s">
        <v>33</v>
      </c>
      <c r="B2" s="49">
        <v>0.04</v>
      </c>
      <c r="C2" s="10"/>
      <c r="D2" s="10"/>
      <c r="E2" s="10"/>
      <c r="F2" s="29"/>
      <c r="G2" s="29"/>
      <c r="H2" s="10"/>
      <c r="I2" s="10"/>
      <c r="J2" s="10"/>
      <c r="K2" s="10"/>
      <c r="L2" s="10"/>
    </row>
    <row r="3" spans="1:18" ht="15.75" x14ac:dyDescent="0.25">
      <c r="A3" s="34" t="s">
        <v>34</v>
      </c>
      <c r="B3" s="49">
        <v>3.2500000000000001E-2</v>
      </c>
      <c r="C3" s="10"/>
      <c r="D3" s="10"/>
      <c r="E3" s="10"/>
      <c r="F3" s="29"/>
      <c r="G3" s="29"/>
      <c r="H3" s="10"/>
      <c r="I3" s="10"/>
      <c r="J3" s="10"/>
      <c r="K3" s="10"/>
      <c r="L3" s="10"/>
    </row>
    <row r="4" spans="1:18" ht="15.75" x14ac:dyDescent="0.25">
      <c r="A4" s="34" t="s">
        <v>35</v>
      </c>
      <c r="B4" s="49">
        <v>5.7000000000000002E-2</v>
      </c>
      <c r="C4" s="10"/>
      <c r="D4" s="10"/>
      <c r="E4" s="10"/>
      <c r="F4" s="29"/>
      <c r="G4" s="29"/>
      <c r="H4" s="10"/>
      <c r="I4" s="10"/>
      <c r="J4" s="10"/>
      <c r="K4" s="10"/>
      <c r="L4" s="10"/>
    </row>
    <row r="5" spans="1:18" ht="15.75" x14ac:dyDescent="0.25">
      <c r="A5" s="34" t="s">
        <v>36</v>
      </c>
      <c r="B5" s="50" t="s">
        <v>12</v>
      </c>
      <c r="C5" s="24" t="s">
        <v>37</v>
      </c>
      <c r="D5" s="10"/>
      <c r="E5" s="10"/>
      <c r="F5" s="29"/>
      <c r="G5" s="29"/>
      <c r="H5" s="10"/>
      <c r="I5" s="10"/>
      <c r="J5" s="10"/>
      <c r="K5" s="10"/>
      <c r="L5" s="10"/>
    </row>
    <row r="6" spans="1:18" ht="15.75" x14ac:dyDescent="0.25">
      <c r="A6" s="34" t="s">
        <v>38</v>
      </c>
      <c r="B6" s="38"/>
      <c r="C6" s="10"/>
      <c r="D6" s="10"/>
      <c r="E6" s="10"/>
      <c r="F6" s="29"/>
      <c r="G6" s="29"/>
      <c r="H6" s="10"/>
      <c r="I6" s="10"/>
      <c r="J6" s="10"/>
      <c r="K6" s="10"/>
      <c r="L6" s="10"/>
    </row>
    <row r="7" spans="1:18" ht="15.75" x14ac:dyDescent="0.25">
      <c r="A7" s="34" t="s">
        <v>39</v>
      </c>
      <c r="B7" s="38"/>
      <c r="C7" s="10"/>
      <c r="D7" s="10"/>
      <c r="E7" s="10"/>
      <c r="F7" s="29"/>
      <c r="G7" s="29"/>
      <c r="H7" s="10"/>
      <c r="I7" s="10"/>
      <c r="J7" s="10"/>
      <c r="K7" s="10"/>
      <c r="L7" s="10"/>
    </row>
    <row r="8" spans="1:18" ht="15.75" x14ac:dyDescent="0.25">
      <c r="A8" s="34"/>
      <c r="B8" s="38"/>
      <c r="C8" s="10"/>
      <c r="D8" s="10"/>
      <c r="E8" s="10"/>
      <c r="F8" s="29"/>
      <c r="G8" s="29"/>
      <c r="H8" s="10"/>
      <c r="I8" s="10"/>
      <c r="J8" s="10"/>
      <c r="K8" s="10"/>
      <c r="L8" s="10"/>
    </row>
    <row r="9" spans="1:18" ht="15.75" x14ac:dyDescent="0.25">
      <c r="A9" s="35"/>
      <c r="B9" s="44" t="s">
        <v>40</v>
      </c>
      <c r="C9" s="42"/>
      <c r="D9" s="42"/>
      <c r="E9" s="42"/>
      <c r="F9" s="53"/>
      <c r="G9" s="40"/>
      <c r="H9" s="44" t="s">
        <v>41</v>
      </c>
      <c r="I9" s="44"/>
      <c r="J9" s="42"/>
      <c r="K9" s="42"/>
      <c r="L9" s="41"/>
      <c r="M9" s="44" t="s">
        <v>42</v>
      </c>
      <c r="N9" s="45"/>
      <c r="O9" s="43"/>
      <c r="P9" s="43"/>
      <c r="Q9" s="47"/>
    </row>
    <row r="10" spans="1:18" s="1" customFormat="1" ht="16.5" thickBot="1" x14ac:dyDescent="0.3">
      <c r="A10" s="35"/>
      <c r="B10" s="51" t="s">
        <v>43</v>
      </c>
      <c r="C10" s="51" t="s">
        <v>44</v>
      </c>
      <c r="D10" s="51" t="s">
        <v>45</v>
      </c>
      <c r="E10" s="51" t="s">
        <v>46</v>
      </c>
      <c r="F10" s="51" t="s">
        <v>47</v>
      </c>
      <c r="G10" s="52"/>
      <c r="H10" s="51" t="s">
        <v>48</v>
      </c>
      <c r="I10" s="51" t="s">
        <v>49</v>
      </c>
      <c r="J10" s="51" t="s">
        <v>50</v>
      </c>
      <c r="K10" s="51" t="s">
        <v>51</v>
      </c>
      <c r="L10" s="52"/>
      <c r="M10" s="51" t="s">
        <v>48</v>
      </c>
      <c r="N10" s="51" t="s">
        <v>49</v>
      </c>
      <c r="O10" s="51" t="s">
        <v>50</v>
      </c>
      <c r="P10" s="51" t="s">
        <v>51</v>
      </c>
      <c r="Q10" s="48"/>
    </row>
    <row r="11" spans="1:18" s="1" customFormat="1" ht="16.5" thickTop="1" x14ac:dyDescent="0.25">
      <c r="A11" s="35">
        <v>45809</v>
      </c>
      <c r="B11" s="28">
        <v>2.7378</v>
      </c>
      <c r="C11" s="28">
        <v>2.4994000000000001</v>
      </c>
      <c r="D11" s="28">
        <v>0.29139999999999999</v>
      </c>
      <c r="E11" s="63">
        <v>1.0037</v>
      </c>
      <c r="F11" s="64">
        <v>-0.49</v>
      </c>
      <c r="G11" s="60"/>
      <c r="H11" s="55">
        <f>J11+I11</f>
        <v>18.224591900000004</v>
      </c>
      <c r="I11" s="29">
        <f>F11+VLOOKUP($B$5,'Current Projections'!$H$15:$K$19,4,FALSE)</f>
        <v>-0.49</v>
      </c>
      <c r="J11" s="56">
        <f t="shared" ref="J11" si="0">(B11*0.035*100)+(C11*0.0299*100)+(D11*0.056935*100)</f>
        <v>18.714591900000002</v>
      </c>
      <c r="K11" s="37">
        <f t="shared" ref="K11" si="1">(E11*(0.0299+0.056935)*100)+(B11*0.035*100)</f>
        <v>18.297928949999999</v>
      </c>
      <c r="L11" s="60"/>
      <c r="M11" s="59">
        <f>(B11*$B$2*100)+(C11*$B$3*100)+(D11*$B$4*100)+N11</f>
        <v>20.245229999999999</v>
      </c>
      <c r="N11" s="37">
        <f t="shared" ref="N11" si="2">I11</f>
        <v>-0.49</v>
      </c>
      <c r="O11" s="29">
        <f t="shared" ref="O11" si="3">(B11*$B$2*100)+(C11*$B$3*100)+(D11*$B$4*100)</f>
        <v>20.735229999999998</v>
      </c>
      <c r="P11" s="37">
        <f t="shared" ref="P11" si="4">(E11*($B$3+$B$4)*100)+(B11*$B$2*100)</f>
        <v>19.934314999999998</v>
      </c>
      <c r="Q11" s="48"/>
    </row>
    <row r="12" spans="1:18" s="1" customFormat="1" ht="15.75" x14ac:dyDescent="0.25">
      <c r="A12" s="35">
        <v>45778</v>
      </c>
      <c r="B12" s="63">
        <v>2.6627000000000001</v>
      </c>
      <c r="C12" s="63">
        <v>2.4809999999999999</v>
      </c>
      <c r="D12" s="63">
        <v>0.32219999999999999</v>
      </c>
      <c r="E12" s="63">
        <v>1.0145</v>
      </c>
      <c r="F12" s="64">
        <v>-0.43</v>
      </c>
      <c r="G12" s="60"/>
      <c r="H12" s="55">
        <f>J12+I12</f>
        <v>18.142085699999999</v>
      </c>
      <c r="I12" s="29">
        <f>F12+VLOOKUP($B$5,'[1]Current Projections'!$H$16:$K$19,4,FALSE)</f>
        <v>-0.43</v>
      </c>
      <c r="J12" s="56">
        <f t="shared" ref="J12" si="5">(B12*0.035*100)+(C12*0.0299*100)+(D12*0.056935*100)</f>
        <v>18.572085699999999</v>
      </c>
      <c r="K12" s="37">
        <f t="shared" ref="K12" si="6">(E12*(0.0299+0.056935)*100)+(B12*0.035*100)</f>
        <v>18.128860750000001</v>
      </c>
      <c r="L12" s="60"/>
      <c r="M12" s="59">
        <f>(B12*$B$2*100)+(C12*$B$3*100)+(D12*$B$4*100)+N12</f>
        <v>20.12059</v>
      </c>
      <c r="N12" s="37">
        <f t="shared" ref="N12" si="7">I12</f>
        <v>-0.43</v>
      </c>
      <c r="O12" s="29">
        <f t="shared" ref="O12" si="8">(B12*$B$2*100)+(C12*$B$3*100)+(D12*$B$4*100)</f>
        <v>20.55059</v>
      </c>
      <c r="P12" s="37">
        <f t="shared" ref="P12" si="9">(E12*($B$3+$B$4)*100)+(B12*$B$2*100)</f>
        <v>19.730575000000002</v>
      </c>
      <c r="Q12" s="48"/>
    </row>
    <row r="13" spans="1:18" s="1" customFormat="1" ht="15.75" x14ac:dyDescent="0.25">
      <c r="A13" s="35">
        <v>45748</v>
      </c>
      <c r="B13" s="57">
        <v>2.6406000000000001</v>
      </c>
      <c r="C13" s="57">
        <v>2.1682000000000001</v>
      </c>
      <c r="D13" s="57">
        <v>0.30869999999999997</v>
      </c>
      <c r="E13" s="57">
        <v>0.99939999999999996</v>
      </c>
      <c r="F13" s="56">
        <v>0.39</v>
      </c>
      <c r="G13" s="60"/>
      <c r="H13" s="55">
        <f>J13+I13</f>
        <v>17.872601450000001</v>
      </c>
      <c r="I13" s="29">
        <f>F13+VLOOKUP($B$5,'[1]Current Projections'!$H$16:$K$19,4,FALSE)</f>
        <v>0.39</v>
      </c>
      <c r="J13" s="56">
        <f t="shared" ref="J13" si="10">(B13*0.035*100)+(C13*0.0299*100)+(D13*0.056935*100)</f>
        <v>17.482601450000001</v>
      </c>
      <c r="K13" s="37">
        <f t="shared" ref="K13" si="11">(E13*(0.0299+0.056935)*100)+(B13*0.035*100)</f>
        <v>17.920389900000004</v>
      </c>
      <c r="L13" s="60"/>
      <c r="M13" s="59">
        <f>(B13*$B$2*100)+(C13*$B$3*100)+(D13*$B$4*100)+N13</f>
        <v>19.75864</v>
      </c>
      <c r="N13" s="37">
        <f t="shared" ref="N13" si="12">I13</f>
        <v>0.39</v>
      </c>
      <c r="O13" s="29">
        <f t="shared" ref="O13" si="13">(B13*$B$2*100)+(C13*$B$3*100)+(D13*$B$4*100)</f>
        <v>19.368639999999999</v>
      </c>
      <c r="P13" s="37">
        <f t="shared" ref="P13" si="14">(E13*($B$3+$B$4)*100)+(B13*$B$2*100)</f>
        <v>19.50703</v>
      </c>
      <c r="Q13" s="48"/>
    </row>
    <row r="14" spans="1:18" s="1" customFormat="1" ht="15.75" x14ac:dyDescent="0.25">
      <c r="A14" s="35">
        <v>45717</v>
      </c>
      <c r="B14" s="57">
        <v>2.6242000000000001</v>
      </c>
      <c r="C14" s="57">
        <v>2.4605999999999999</v>
      </c>
      <c r="D14" s="57">
        <v>0.36470000000000002</v>
      </c>
      <c r="E14" s="57">
        <v>1.0392999999999999</v>
      </c>
      <c r="F14" s="56">
        <v>-0.04</v>
      </c>
      <c r="G14" s="60"/>
      <c r="H14" s="55">
        <f t="shared" ref="H14" si="15">J14+I14</f>
        <v>18.57831345</v>
      </c>
      <c r="I14" s="29">
        <f>F14+VLOOKUP($B$5,'[1]Current Projections'!$H$16:$K$19,4,FALSE)</f>
        <v>-0.04</v>
      </c>
      <c r="J14" s="56">
        <f t="shared" ref="J14:J77" si="16">(B14*0.035*100)+(C14*0.0299*100)+(D14*0.056935*100)</f>
        <v>18.618313449999999</v>
      </c>
      <c r="K14" s="37">
        <f t="shared" ref="K14:K77" si="17">(E14*(0.0299+0.056935)*100)+(B14*0.035*100)</f>
        <v>18.20946155</v>
      </c>
      <c r="L14" s="60"/>
      <c r="M14" s="59">
        <f t="shared" ref="M14" si="18">(B14*$B$2*100)+(C14*$B$3*100)+(D14*$B$4*100)+N14</f>
        <v>20.532540000000001</v>
      </c>
      <c r="N14" s="37">
        <f t="shared" ref="N14" si="19">I14</f>
        <v>-0.04</v>
      </c>
      <c r="O14" s="29">
        <f t="shared" ref="O14:O77" si="20">(B14*$B$2*100)+(C14*$B$3*100)+(D14*$B$4*100)</f>
        <v>20.57254</v>
      </c>
      <c r="P14" s="37">
        <f t="shared" ref="P14:P77" si="21">(E14*($B$3+$B$4)*100)+(B14*$B$2*100)</f>
        <v>19.798535000000001</v>
      </c>
      <c r="Q14" s="48"/>
      <c r="R14" s="61"/>
    </row>
    <row r="15" spans="1:18" s="1" customFormat="1" ht="15.75" x14ac:dyDescent="0.25">
      <c r="A15" s="35">
        <v>45689</v>
      </c>
      <c r="B15" s="57">
        <v>2.8186</v>
      </c>
      <c r="C15" s="57">
        <v>2.5337000000000001</v>
      </c>
      <c r="D15" s="57">
        <v>0.47989999999999999</v>
      </c>
      <c r="E15" s="57">
        <v>1.1552</v>
      </c>
      <c r="F15" s="56">
        <v>-0.14000000000000001</v>
      </c>
      <c r="G15" s="60"/>
      <c r="H15" s="55">
        <f t="shared" ref="H15:H78" si="22">J15+I15</f>
        <v>20.033173649999998</v>
      </c>
      <c r="I15" s="29">
        <f>F15+VLOOKUP($B$5,'[1]Current Projections'!$H$16:$K$19,4,FALSE)</f>
        <v>-0.14000000000000001</v>
      </c>
      <c r="J15" s="56">
        <f t="shared" si="16"/>
        <v>20.173173649999999</v>
      </c>
      <c r="K15" s="37">
        <f t="shared" si="17"/>
        <v>19.896279200000002</v>
      </c>
      <c r="L15" s="60"/>
      <c r="M15" s="59">
        <f t="shared" ref="M15:M78" si="23">(B15*$B$2*100)+(C15*$B$3*100)+(D15*$B$4*100)+N15</f>
        <v>22.104355000000002</v>
      </c>
      <c r="N15" s="37">
        <f t="shared" ref="N15:N78" si="24">I15</f>
        <v>-0.14000000000000001</v>
      </c>
      <c r="O15" s="29">
        <f t="shared" si="20"/>
        <v>22.244355000000002</v>
      </c>
      <c r="P15" s="37">
        <f t="shared" si="21"/>
        <v>21.613439999999997</v>
      </c>
      <c r="Q15" s="48"/>
      <c r="R15" s="61"/>
    </row>
    <row r="16" spans="1:18" s="1" customFormat="1" ht="15.75" x14ac:dyDescent="0.25">
      <c r="A16" s="35">
        <v>45658</v>
      </c>
      <c r="B16" s="57">
        <v>2.9460000000000002</v>
      </c>
      <c r="C16" s="57">
        <v>2.3267000000000002</v>
      </c>
      <c r="D16" s="57">
        <v>0.53839999999999999</v>
      </c>
      <c r="E16" s="57">
        <v>1.2001999999999999</v>
      </c>
      <c r="F16" s="56">
        <v>0.11</v>
      </c>
      <c r="G16" s="60"/>
      <c r="H16" s="55">
        <f t="shared" si="22"/>
        <v>20.443213400000001</v>
      </c>
      <c r="I16" s="29">
        <f>F16+VLOOKUP($B$5,'[1]Current Projections'!$H$16:$K$19,4,FALSE)</f>
        <v>0.11</v>
      </c>
      <c r="J16" s="56">
        <f t="shared" si="16"/>
        <v>20.333213400000002</v>
      </c>
      <c r="K16" s="37">
        <f t="shared" si="17"/>
        <v>20.732936700000003</v>
      </c>
      <c r="L16" s="60"/>
      <c r="M16" s="59">
        <f t="shared" si="23"/>
        <v>22.524655000000003</v>
      </c>
      <c r="N16" s="37">
        <f t="shared" si="24"/>
        <v>0.11</v>
      </c>
      <c r="O16" s="29">
        <f t="shared" si="20"/>
        <v>22.414655000000003</v>
      </c>
      <c r="P16" s="37">
        <f t="shared" si="21"/>
        <v>22.525790000000001</v>
      </c>
      <c r="Q16" s="48"/>
      <c r="R16" s="61"/>
    </row>
    <row r="17" spans="1:18" s="1" customFormat="1" ht="15.75" x14ac:dyDescent="0.25">
      <c r="A17" s="35">
        <v>45627</v>
      </c>
      <c r="B17" s="57">
        <v>2.9104000000000001</v>
      </c>
      <c r="C17" s="57">
        <v>1.9637</v>
      </c>
      <c r="D17" s="57">
        <v>0.44929999999999998</v>
      </c>
      <c r="E17" s="57">
        <v>1.2151000000000001</v>
      </c>
      <c r="F17" s="56">
        <v>0.87</v>
      </c>
      <c r="G17" s="60"/>
      <c r="H17" s="55">
        <f t="shared" si="22"/>
        <v>19.485952550000004</v>
      </c>
      <c r="I17" s="29">
        <f>F17+VLOOKUP($B$5,'[1]Current Projections'!$H$16:$K$19,4,FALSE)</f>
        <v>0.87</v>
      </c>
      <c r="J17" s="56">
        <f t="shared" si="16"/>
        <v>18.615952550000003</v>
      </c>
      <c r="K17" s="37">
        <f t="shared" si="17"/>
        <v>20.737720850000002</v>
      </c>
      <c r="L17" s="60"/>
      <c r="M17" s="59">
        <f t="shared" si="23"/>
        <v>21.454635000000003</v>
      </c>
      <c r="N17" s="37">
        <f t="shared" si="24"/>
        <v>0.87</v>
      </c>
      <c r="O17" s="29">
        <f t="shared" si="20"/>
        <v>20.584635000000002</v>
      </c>
      <c r="P17" s="37">
        <f t="shared" si="21"/>
        <v>22.516745</v>
      </c>
      <c r="Q17" s="48"/>
      <c r="R17" s="61"/>
    </row>
    <row r="18" spans="1:18" s="1" customFormat="1" ht="15.75" x14ac:dyDescent="0.25">
      <c r="A18" s="35">
        <v>45597</v>
      </c>
      <c r="B18" s="57">
        <v>3.0623</v>
      </c>
      <c r="C18" s="57">
        <v>2.3159999999999998</v>
      </c>
      <c r="D18" s="57">
        <v>0.40489999999999998</v>
      </c>
      <c r="E18" s="57">
        <v>1.1974</v>
      </c>
      <c r="F18" s="56">
        <v>0.83</v>
      </c>
      <c r="G18" s="60"/>
      <c r="H18" s="55">
        <f t="shared" si="22"/>
        <v>20.778188149999998</v>
      </c>
      <c r="I18" s="29">
        <f>F18+VLOOKUP($B$5,'[1]Current Projections'!$H$16:$K$19,4,FALSE)</f>
        <v>0.83</v>
      </c>
      <c r="J18" s="56">
        <f t="shared" si="16"/>
        <v>19.94818815</v>
      </c>
      <c r="K18" s="37">
        <f t="shared" si="17"/>
        <v>21.1156729</v>
      </c>
      <c r="L18" s="60"/>
      <c r="M18" s="59">
        <f t="shared" si="23"/>
        <v>22.914129999999997</v>
      </c>
      <c r="N18" s="37">
        <f t="shared" si="24"/>
        <v>0.83</v>
      </c>
      <c r="O18" s="29">
        <f t="shared" si="20"/>
        <v>22.084129999999998</v>
      </c>
      <c r="P18" s="37">
        <f t="shared" si="21"/>
        <v>22.96593</v>
      </c>
      <c r="Q18" s="48"/>
      <c r="R18" s="61"/>
    </row>
    <row r="19" spans="1:18" s="1" customFormat="1" ht="15.75" x14ac:dyDescent="0.25">
      <c r="A19" s="35">
        <v>45566</v>
      </c>
      <c r="B19" s="57">
        <v>3.0851000000000002</v>
      </c>
      <c r="C19" s="57">
        <v>3.3237999999999999</v>
      </c>
      <c r="D19" s="57">
        <v>0.3705</v>
      </c>
      <c r="E19" s="57">
        <v>1.1628000000000001</v>
      </c>
      <c r="F19" s="56">
        <v>-1.88</v>
      </c>
      <c r="G19" s="60"/>
      <c r="H19" s="55">
        <f t="shared" si="22"/>
        <v>20.965453750000005</v>
      </c>
      <c r="I19" s="29">
        <f>F19+VLOOKUP($B$5,'[1]Current Projections'!$H$16:$K$19,4,FALSE)</f>
        <v>-1.88</v>
      </c>
      <c r="J19" s="56">
        <f t="shared" si="16"/>
        <v>22.845453750000004</v>
      </c>
      <c r="K19" s="37">
        <f t="shared" si="17"/>
        <v>20.895023800000004</v>
      </c>
      <c r="L19" s="60"/>
      <c r="M19" s="59">
        <f t="shared" si="23"/>
        <v>23.374600000000001</v>
      </c>
      <c r="N19" s="37">
        <f t="shared" si="24"/>
        <v>-1.88</v>
      </c>
      <c r="O19" s="29">
        <f t="shared" si="20"/>
        <v>25.2546</v>
      </c>
      <c r="P19" s="37">
        <f t="shared" si="21"/>
        <v>22.74746</v>
      </c>
      <c r="Q19" s="48"/>
      <c r="R19" s="61"/>
    </row>
    <row r="20" spans="1:18" s="1" customFormat="1" ht="15.75" x14ac:dyDescent="0.25">
      <c r="A20" s="35">
        <v>45536</v>
      </c>
      <c r="B20" s="57">
        <v>3.6114000000000002</v>
      </c>
      <c r="C20" s="57">
        <v>2.9249000000000001</v>
      </c>
      <c r="D20" s="57">
        <v>0.34300000000000003</v>
      </c>
      <c r="E20" s="57">
        <v>1.1109</v>
      </c>
      <c r="F20" s="56">
        <v>-1.39</v>
      </c>
      <c r="G20" s="60"/>
      <c r="H20" s="55">
        <f t="shared" si="22"/>
        <v>21.948221499999999</v>
      </c>
      <c r="I20" s="29">
        <f>F20+VLOOKUP($B$5,'[1]Current Projections'!$H$16:$K$19,4,FALSE)</f>
        <v>-1.39</v>
      </c>
      <c r="J20" s="56">
        <f t="shared" si="16"/>
        <v>23.3382215</v>
      </c>
      <c r="K20" s="37">
        <f t="shared" si="17"/>
        <v>22.286400149999999</v>
      </c>
      <c r="L20" s="60"/>
      <c r="M20" s="59">
        <f t="shared" si="23"/>
        <v>24.516625000000005</v>
      </c>
      <c r="N20" s="37">
        <f t="shared" si="24"/>
        <v>-1.39</v>
      </c>
      <c r="O20" s="29">
        <f t="shared" si="20"/>
        <v>25.906625000000005</v>
      </c>
      <c r="P20" s="37">
        <f t="shared" si="21"/>
        <v>24.388155000000001</v>
      </c>
      <c r="Q20" s="48"/>
      <c r="R20" s="61"/>
    </row>
    <row r="21" spans="1:18" s="1" customFormat="1" ht="15.75" x14ac:dyDescent="0.25">
      <c r="A21" s="35">
        <v>45505</v>
      </c>
      <c r="B21" s="57">
        <v>3.5632000000000001</v>
      </c>
      <c r="C21" s="57">
        <v>2.1756000000000002</v>
      </c>
      <c r="D21" s="57">
        <v>0.2959</v>
      </c>
      <c r="E21" s="57">
        <v>1.0484</v>
      </c>
      <c r="F21" s="56">
        <v>0.34</v>
      </c>
      <c r="G21" s="60"/>
      <c r="H21" s="55">
        <f t="shared" si="22"/>
        <v>21.00095065</v>
      </c>
      <c r="I21" s="29">
        <f>F21+VLOOKUP($B$5,'[1]Current Projections'!$H$16:$K$19,4,FALSE)</f>
        <v>0.34</v>
      </c>
      <c r="J21" s="56">
        <f t="shared" si="16"/>
        <v>20.66095065</v>
      </c>
      <c r="K21" s="37">
        <f t="shared" si="17"/>
        <v>21.574981399999999</v>
      </c>
      <c r="L21" s="60"/>
      <c r="M21" s="59">
        <f t="shared" si="23"/>
        <v>23.350130000000004</v>
      </c>
      <c r="N21" s="37">
        <f t="shared" si="24"/>
        <v>0.34</v>
      </c>
      <c r="O21" s="29">
        <f t="shared" si="20"/>
        <v>23.010130000000004</v>
      </c>
      <c r="P21" s="37">
        <f t="shared" si="21"/>
        <v>23.635980000000004</v>
      </c>
      <c r="Q21" s="48"/>
      <c r="R21" s="61"/>
    </row>
    <row r="22" spans="1:18" s="1" customFormat="1" ht="15.75" x14ac:dyDescent="0.25">
      <c r="A22" s="35">
        <v>45474</v>
      </c>
      <c r="B22" s="57">
        <v>3.5720000000000001</v>
      </c>
      <c r="C22" s="57">
        <v>1.9466000000000001</v>
      </c>
      <c r="D22" s="57">
        <v>0.2571</v>
      </c>
      <c r="E22" s="57">
        <v>1.0148999999999999</v>
      </c>
      <c r="F22" s="56">
        <v>0.55000000000000004</v>
      </c>
      <c r="G22" s="60"/>
      <c r="H22" s="55">
        <f t="shared" si="22"/>
        <v>20.336132850000002</v>
      </c>
      <c r="I22" s="29">
        <f>F22+VLOOKUP($B$5,'[1]Current Projections'!$H$16:$K$19,4,FALSE)</f>
        <v>0.55000000000000004</v>
      </c>
      <c r="J22" s="56">
        <f t="shared" si="16"/>
        <v>19.786132850000001</v>
      </c>
      <c r="K22" s="37">
        <f t="shared" si="17"/>
        <v>21.314884150000001</v>
      </c>
      <c r="L22" s="60"/>
      <c r="M22" s="59">
        <f t="shared" si="23"/>
        <v>22.629920000000002</v>
      </c>
      <c r="N22" s="37">
        <f t="shared" si="24"/>
        <v>0.55000000000000004</v>
      </c>
      <c r="O22" s="29">
        <f t="shared" si="20"/>
        <v>22.079920000000001</v>
      </c>
      <c r="P22" s="37">
        <f t="shared" si="21"/>
        <v>23.371355000000001</v>
      </c>
      <c r="Q22" s="48"/>
      <c r="R22" s="61"/>
    </row>
    <row r="23" spans="1:18" s="1" customFormat="1" ht="15.75" x14ac:dyDescent="0.25">
      <c r="A23" s="35">
        <v>45444</v>
      </c>
      <c r="B23" s="57">
        <v>3.5444</v>
      </c>
      <c r="C23" s="57">
        <v>2.0546000000000002</v>
      </c>
      <c r="D23" s="57">
        <v>0.2326</v>
      </c>
      <c r="E23" s="57">
        <v>0.99909999999999999</v>
      </c>
      <c r="F23" s="56">
        <v>0.28999999999999998</v>
      </c>
      <c r="G23" s="60"/>
      <c r="H23" s="55">
        <f t="shared" si="22"/>
        <v>20.162962100000001</v>
      </c>
      <c r="I23" s="29">
        <f>F23+VLOOKUP($B$5,'[1]Current Projections'!$H$16:$K$19,4,FALSE)</f>
        <v>0.28999999999999998</v>
      </c>
      <c r="J23" s="56">
        <f t="shared" si="16"/>
        <v>19.872962100000002</v>
      </c>
      <c r="K23" s="37">
        <f t="shared" si="17"/>
        <v>21.081084850000003</v>
      </c>
      <c r="L23" s="60"/>
      <c r="M23" s="59">
        <f t="shared" si="23"/>
        <v>22.470870000000001</v>
      </c>
      <c r="N23" s="37">
        <f t="shared" si="24"/>
        <v>0.28999999999999998</v>
      </c>
      <c r="O23" s="29">
        <f t="shared" si="20"/>
        <v>22.180870000000002</v>
      </c>
      <c r="P23" s="37">
        <f t="shared" si="21"/>
        <v>23.119545000000002</v>
      </c>
      <c r="Q23" s="48"/>
      <c r="R23" s="61"/>
    </row>
    <row r="24" spans="1:18" s="1" customFormat="1" ht="15.75" x14ac:dyDescent="0.25">
      <c r="A24" s="35">
        <v>45413</v>
      </c>
      <c r="B24" s="57">
        <v>3.4636</v>
      </c>
      <c r="C24" s="57">
        <v>1.7349000000000001</v>
      </c>
      <c r="D24" s="57">
        <v>0.21809999999999999</v>
      </c>
      <c r="E24" s="57">
        <v>0.9647</v>
      </c>
      <c r="F24" s="56">
        <v>0.35</v>
      </c>
      <c r="G24" s="60"/>
      <c r="H24" s="55">
        <f t="shared" si="22"/>
        <v>18.901703350000002</v>
      </c>
      <c r="I24" s="29">
        <f>F24+VLOOKUP($B$5,'[1]Current Projections'!$H$16:$K$19,4,FALSE)</f>
        <v>0.35</v>
      </c>
      <c r="J24" s="56">
        <f t="shared" si="16"/>
        <v>18.55170335</v>
      </c>
      <c r="K24" s="37">
        <f t="shared" si="17"/>
        <v>20.499572450000002</v>
      </c>
      <c r="L24" s="60"/>
      <c r="M24" s="59">
        <f t="shared" si="23"/>
        <v>21.085995</v>
      </c>
      <c r="N24" s="37">
        <f t="shared" si="24"/>
        <v>0.35</v>
      </c>
      <c r="O24" s="29">
        <f t="shared" si="20"/>
        <v>20.735994999999999</v>
      </c>
      <c r="P24" s="37">
        <f t="shared" si="21"/>
        <v>22.488464999999998</v>
      </c>
      <c r="Q24" s="48"/>
      <c r="R24" s="61"/>
    </row>
    <row r="25" spans="1:18" s="1" customFormat="1" ht="15.75" x14ac:dyDescent="0.25">
      <c r="A25" s="35">
        <v>45383</v>
      </c>
      <c r="B25" s="57">
        <v>3.3309000000000002</v>
      </c>
      <c r="C25" s="57">
        <v>0.83450000000000002</v>
      </c>
      <c r="D25" s="57">
        <v>0.23669999999999999</v>
      </c>
      <c r="E25" s="57">
        <v>0.97299999999999998</v>
      </c>
      <c r="F25" s="56">
        <v>1.34</v>
      </c>
      <c r="G25" s="60"/>
      <c r="H25" s="55">
        <f t="shared" si="22"/>
        <v>16.840956450000004</v>
      </c>
      <c r="I25" s="29">
        <f>F25+VLOOKUP($B$5,'[1]Current Projections'!$H$16:$K$19,4,FALSE)</f>
        <v>1.34</v>
      </c>
      <c r="J25" s="56">
        <f t="shared" si="16"/>
        <v>15.500956450000004</v>
      </c>
      <c r="K25" s="37">
        <f t="shared" si="17"/>
        <v>20.107195500000003</v>
      </c>
      <c r="L25" s="60"/>
      <c r="M25" s="59">
        <f t="shared" si="23"/>
        <v>18.724915000000003</v>
      </c>
      <c r="N25" s="37">
        <f t="shared" si="24"/>
        <v>1.34</v>
      </c>
      <c r="O25" s="29">
        <f t="shared" si="20"/>
        <v>17.384915000000003</v>
      </c>
      <c r="P25" s="37">
        <f t="shared" si="21"/>
        <v>22.031950000000002</v>
      </c>
      <c r="Q25" s="48"/>
      <c r="R25" s="61"/>
    </row>
    <row r="26" spans="1:18" s="1" customFormat="1" ht="15.75" x14ac:dyDescent="0.25">
      <c r="A26" s="35">
        <v>45352</v>
      </c>
      <c r="B26" s="57">
        <v>3.2385000000000002</v>
      </c>
      <c r="C26" s="57">
        <v>1.1265000000000001</v>
      </c>
      <c r="D26" s="57">
        <v>0.28810000000000002</v>
      </c>
      <c r="E26" s="57">
        <v>1.0083</v>
      </c>
      <c r="F26" s="56">
        <v>0.93</v>
      </c>
      <c r="G26" s="60"/>
      <c r="H26" s="55">
        <f t="shared" si="22"/>
        <v>17.273282350000002</v>
      </c>
      <c r="I26" s="29">
        <f>F26+VLOOKUP($B$5,'[1]Current Projections'!$H$16:$K$19,4,FALSE)</f>
        <v>0.93</v>
      </c>
      <c r="J26" s="56">
        <f t="shared" si="16"/>
        <v>16.343282350000003</v>
      </c>
      <c r="K26" s="37">
        <f t="shared" si="17"/>
        <v>20.090323050000002</v>
      </c>
      <c r="L26" s="60"/>
      <c r="M26" s="59">
        <f t="shared" si="23"/>
        <v>19.187295000000002</v>
      </c>
      <c r="N26" s="37">
        <f t="shared" si="24"/>
        <v>0.93</v>
      </c>
      <c r="O26" s="29">
        <f t="shared" si="20"/>
        <v>18.257295000000003</v>
      </c>
      <c r="P26" s="37">
        <f t="shared" si="21"/>
        <v>21.978285000000003</v>
      </c>
      <c r="Q26" s="48"/>
      <c r="R26" s="61"/>
    </row>
    <row r="27" spans="1:18" s="1" customFormat="1" ht="15.75" x14ac:dyDescent="0.25">
      <c r="A27" s="35">
        <v>45323</v>
      </c>
      <c r="B27" s="57">
        <v>3.1031</v>
      </c>
      <c r="C27" s="57">
        <v>1.2255</v>
      </c>
      <c r="D27" s="57">
        <v>0.27379999999999999</v>
      </c>
      <c r="E27" s="57">
        <v>1.0343</v>
      </c>
      <c r="F27" s="56">
        <v>0.83</v>
      </c>
      <c r="G27" s="60"/>
      <c r="H27" s="55">
        <f t="shared" si="22"/>
        <v>16.913975299999997</v>
      </c>
      <c r="I27" s="29">
        <f>F27+VLOOKUP($B$5,'[1]Current Projections'!$H$16:$K$19,4,FALSE)</f>
        <v>0.83</v>
      </c>
      <c r="J27" s="56">
        <f t="shared" si="16"/>
        <v>16.083975299999999</v>
      </c>
      <c r="K27" s="37">
        <f t="shared" si="17"/>
        <v>19.84219405</v>
      </c>
      <c r="L27" s="60"/>
      <c r="M27" s="59">
        <f t="shared" si="23"/>
        <v>18.785934999999998</v>
      </c>
      <c r="N27" s="37">
        <f t="shared" si="24"/>
        <v>0.83</v>
      </c>
      <c r="O27" s="29">
        <f t="shared" si="20"/>
        <v>17.955935</v>
      </c>
      <c r="P27" s="37">
        <f t="shared" si="21"/>
        <v>21.669384999999998</v>
      </c>
      <c r="Q27" s="48"/>
      <c r="R27" s="61"/>
    </row>
    <row r="28" spans="1:18" s="1" customFormat="1" ht="15.75" x14ac:dyDescent="0.25">
      <c r="A28" s="35">
        <v>45292</v>
      </c>
      <c r="B28" s="57">
        <v>2.9765000000000001</v>
      </c>
      <c r="C28" s="57">
        <v>1.1265000000000001</v>
      </c>
      <c r="D28" s="57">
        <v>0.2417</v>
      </c>
      <c r="E28" s="57">
        <v>1.0329999999999999</v>
      </c>
      <c r="F28" s="56">
        <v>1.1399999999999999</v>
      </c>
      <c r="G28" s="60"/>
      <c r="H28" s="55">
        <f t="shared" si="22"/>
        <v>16.302103950000003</v>
      </c>
      <c r="I28" s="29">
        <f>F28+VLOOKUP($B$5,'[1]Current Projections'!$H$16:$K$19,4,FALSE)</f>
        <v>1.1399999999999999</v>
      </c>
      <c r="J28" s="56">
        <f t="shared" si="16"/>
        <v>15.162103950000002</v>
      </c>
      <c r="K28" s="37">
        <f t="shared" si="17"/>
        <v>19.387805499999999</v>
      </c>
      <c r="L28" s="60"/>
      <c r="M28" s="59">
        <f t="shared" si="23"/>
        <v>18.084815000000003</v>
      </c>
      <c r="N28" s="37">
        <f t="shared" si="24"/>
        <v>1.1399999999999999</v>
      </c>
      <c r="O28" s="29">
        <f t="shared" si="20"/>
        <v>16.944815000000002</v>
      </c>
      <c r="P28" s="37">
        <f t="shared" si="21"/>
        <v>21.151350000000001</v>
      </c>
      <c r="Q28" s="48"/>
      <c r="R28" s="61"/>
    </row>
    <row r="29" spans="1:18" s="1" customFormat="1" ht="15.75" x14ac:dyDescent="0.25">
      <c r="A29" s="35">
        <v>45261</v>
      </c>
      <c r="B29" s="57">
        <v>2.9777999999999998</v>
      </c>
      <c r="C29" s="57">
        <v>1.4499</v>
      </c>
      <c r="D29" s="57">
        <v>0.22420000000000001</v>
      </c>
      <c r="E29" s="57">
        <v>1.0144</v>
      </c>
      <c r="F29" s="56">
        <v>1.01</v>
      </c>
      <c r="G29" s="60"/>
      <c r="H29" s="55">
        <f t="shared" si="22"/>
        <v>17.043983700000002</v>
      </c>
      <c r="I29" s="29">
        <f>F29+VLOOKUP($B$5,'[1]Current Projections'!$H$16:$K$19,4,FALSE)</f>
        <v>1.01</v>
      </c>
      <c r="J29" s="56">
        <f t="shared" si="16"/>
        <v>16.0339837</v>
      </c>
      <c r="K29" s="37">
        <f t="shared" si="17"/>
        <v>19.2308424</v>
      </c>
      <c r="L29" s="60"/>
      <c r="M29" s="59">
        <f t="shared" si="23"/>
        <v>18.911315000000002</v>
      </c>
      <c r="N29" s="37">
        <f t="shared" si="24"/>
        <v>1.01</v>
      </c>
      <c r="O29" s="29">
        <f t="shared" si="20"/>
        <v>17.901315</v>
      </c>
      <c r="P29" s="37">
        <f t="shared" si="21"/>
        <v>20.990079999999999</v>
      </c>
      <c r="Q29" s="48"/>
      <c r="R29" s="61"/>
    </row>
    <row r="30" spans="1:18" s="1" customFormat="1" ht="15.75" x14ac:dyDescent="0.25">
      <c r="A30" s="35">
        <v>45231</v>
      </c>
      <c r="B30" s="57">
        <v>3.4607999999999999</v>
      </c>
      <c r="C30" s="57">
        <v>1.3238000000000001</v>
      </c>
      <c r="D30" s="57">
        <v>0.1895</v>
      </c>
      <c r="E30" s="57">
        <v>1.008</v>
      </c>
      <c r="F30" s="56">
        <v>0.92</v>
      </c>
      <c r="G30" s="60"/>
      <c r="H30" s="55">
        <f t="shared" si="22"/>
        <v>18.069880250000004</v>
      </c>
      <c r="I30" s="29">
        <f>F30+VLOOKUP($B$5,'[1]Current Projections'!$H$16:$K$19,4,FALSE)</f>
        <v>0.92</v>
      </c>
      <c r="J30" s="56">
        <f t="shared" si="16"/>
        <v>17.149880250000002</v>
      </c>
      <c r="K30" s="37">
        <f t="shared" si="17"/>
        <v>20.865768000000003</v>
      </c>
      <c r="L30" s="60"/>
      <c r="M30" s="59">
        <f t="shared" si="23"/>
        <v>20.145700000000001</v>
      </c>
      <c r="N30" s="37">
        <f t="shared" si="24"/>
        <v>0.92</v>
      </c>
      <c r="O30" s="29">
        <f t="shared" si="20"/>
        <v>19.2257</v>
      </c>
      <c r="P30" s="37">
        <f t="shared" si="21"/>
        <v>22.864799999999999</v>
      </c>
      <c r="Q30" s="48"/>
      <c r="R30" s="61"/>
    </row>
    <row r="31" spans="1:18" s="1" customFormat="1" ht="15.75" x14ac:dyDescent="0.25">
      <c r="A31" s="35">
        <v>45200</v>
      </c>
      <c r="B31" s="57">
        <v>3.7143999999999999</v>
      </c>
      <c r="C31" s="57">
        <v>1.0468</v>
      </c>
      <c r="D31" s="57">
        <v>0.12429999999999999</v>
      </c>
      <c r="E31" s="57">
        <v>0.97809999999999997</v>
      </c>
      <c r="F31" s="56">
        <v>1.26</v>
      </c>
      <c r="G31" s="60"/>
      <c r="H31" s="55">
        <f t="shared" si="22"/>
        <v>18.098034049999999</v>
      </c>
      <c r="I31" s="29">
        <f>F31+VLOOKUP($B$5,'[1]Current Projections'!$H$16:$K$19,4,FALSE)</f>
        <v>1.26</v>
      </c>
      <c r="J31" s="56">
        <f t="shared" si="16"/>
        <v>16.838034049999997</v>
      </c>
      <c r="K31" s="37">
        <f t="shared" si="17"/>
        <v>21.493731350000001</v>
      </c>
      <c r="L31" s="60"/>
      <c r="M31" s="59">
        <f t="shared" si="23"/>
        <v>20.228210000000004</v>
      </c>
      <c r="N31" s="37">
        <f t="shared" si="24"/>
        <v>1.26</v>
      </c>
      <c r="O31" s="29">
        <f t="shared" si="20"/>
        <v>18.968210000000003</v>
      </c>
      <c r="P31" s="37">
        <f t="shared" si="21"/>
        <v>23.611595000000001</v>
      </c>
      <c r="Q31" s="48"/>
      <c r="R31" s="61"/>
    </row>
    <row r="32" spans="1:18" s="1" customFormat="1" ht="15.75" x14ac:dyDescent="0.25">
      <c r="A32" s="35">
        <v>45170</v>
      </c>
      <c r="B32" s="57">
        <v>3.1263999999999998</v>
      </c>
      <c r="C32" s="57">
        <v>2.3027000000000002</v>
      </c>
      <c r="D32" s="57">
        <v>9.9199999999999997E-2</v>
      </c>
      <c r="E32" s="57">
        <v>0.93820000000000003</v>
      </c>
      <c r="F32" s="56">
        <v>0.31</v>
      </c>
      <c r="G32" s="60"/>
      <c r="H32" s="55">
        <f t="shared" si="22"/>
        <v>18.702268199999999</v>
      </c>
      <c r="I32" s="29">
        <f>F32+VLOOKUP($B$5,'[1]Current Projections'!$H$16:$K$19,4,FALSE)</f>
        <v>0.31</v>
      </c>
      <c r="J32" s="56">
        <f t="shared" si="16"/>
        <v>18.3922682</v>
      </c>
      <c r="K32" s="37">
        <f t="shared" si="17"/>
        <v>19.089259699999999</v>
      </c>
      <c r="L32" s="60"/>
      <c r="M32" s="59">
        <f t="shared" si="23"/>
        <v>20.864814999999997</v>
      </c>
      <c r="N32" s="37">
        <f t="shared" si="24"/>
        <v>0.31</v>
      </c>
      <c r="O32" s="29">
        <f t="shared" si="20"/>
        <v>20.554814999999998</v>
      </c>
      <c r="P32" s="37">
        <f t="shared" si="21"/>
        <v>20.90249</v>
      </c>
      <c r="Q32" s="48"/>
      <c r="R32" s="61"/>
    </row>
    <row r="33" spans="1:18" s="1" customFormat="1" ht="15.75" x14ac:dyDescent="0.25">
      <c r="A33" s="35">
        <v>45139</v>
      </c>
      <c r="B33" s="57">
        <v>3.0217999999999998</v>
      </c>
      <c r="C33" s="57">
        <v>2.0851000000000002</v>
      </c>
      <c r="D33" s="57">
        <v>6.4799999999999996E-2</v>
      </c>
      <c r="E33" s="57">
        <v>0.95989999999999998</v>
      </c>
      <c r="F33" s="56">
        <v>0.27</v>
      </c>
      <c r="G33" s="60"/>
      <c r="H33" s="55">
        <f t="shared" si="22"/>
        <v>17.4496878</v>
      </c>
      <c r="I33" s="29">
        <f>F33+VLOOKUP($B$5,'[1]Current Projections'!$H$16:$K$19,4,FALSE)</f>
        <v>0.27</v>
      </c>
      <c r="J33" s="56">
        <f t="shared" si="16"/>
        <v>17.1796878</v>
      </c>
      <c r="K33" s="37">
        <f t="shared" si="17"/>
        <v>18.911591650000002</v>
      </c>
      <c r="L33" s="60"/>
      <c r="M33" s="59">
        <f t="shared" si="23"/>
        <v>19.503135</v>
      </c>
      <c r="N33" s="37">
        <f t="shared" si="24"/>
        <v>0.27</v>
      </c>
      <c r="O33" s="29">
        <f t="shared" si="20"/>
        <v>19.233135000000001</v>
      </c>
      <c r="P33" s="37">
        <f t="shared" si="21"/>
        <v>20.678304999999998</v>
      </c>
      <c r="Q33" s="48"/>
      <c r="R33" s="61"/>
    </row>
    <row r="34" spans="1:18" s="1" customFormat="1" ht="15.75" x14ac:dyDescent="0.25">
      <c r="A34" s="35">
        <v>45108</v>
      </c>
      <c r="B34" s="57">
        <v>2.7986</v>
      </c>
      <c r="C34" s="57">
        <v>1.1991000000000001</v>
      </c>
      <c r="D34" s="57">
        <v>6.8900000000000003E-2</v>
      </c>
      <c r="E34" s="57">
        <v>1.1991000000000001</v>
      </c>
      <c r="F34" s="56">
        <v>1.26</v>
      </c>
      <c r="G34" s="60"/>
      <c r="H34" s="55">
        <f t="shared" si="22"/>
        <v>15.032691150000002</v>
      </c>
      <c r="I34" s="29">
        <f>F34+VLOOKUP($B$5,'[1]Current Projections'!$H$16:$K$19,4,FALSE)</f>
        <v>1.26</v>
      </c>
      <c r="J34" s="56">
        <f t="shared" si="16"/>
        <v>13.772691150000002</v>
      </c>
      <c r="K34" s="37">
        <f t="shared" si="17"/>
        <v>20.20748485</v>
      </c>
      <c r="L34" s="60"/>
      <c r="M34" s="59">
        <f t="shared" si="23"/>
        <v>16.744205000000001</v>
      </c>
      <c r="N34" s="37">
        <f t="shared" si="24"/>
        <v>1.26</v>
      </c>
      <c r="O34" s="29">
        <f t="shared" si="20"/>
        <v>15.484205000000001</v>
      </c>
      <c r="P34" s="37">
        <f t="shared" si="21"/>
        <v>21.926344999999998</v>
      </c>
      <c r="Q34" s="48"/>
      <c r="R34" s="61"/>
    </row>
    <row r="35" spans="1:18" s="1" customFormat="1" ht="15.75" x14ac:dyDescent="0.25">
      <c r="A35" s="35">
        <v>45078</v>
      </c>
      <c r="B35" s="57">
        <v>2.7605</v>
      </c>
      <c r="C35" s="57">
        <v>1.5144</v>
      </c>
      <c r="D35" s="57">
        <v>0.12659999999999999</v>
      </c>
      <c r="E35" s="57">
        <v>0.98960000000000004</v>
      </c>
      <c r="F35" s="56">
        <v>1.01</v>
      </c>
      <c r="G35" s="60"/>
      <c r="H35" s="55">
        <f t="shared" si="22"/>
        <v>15.920603100000001</v>
      </c>
      <c r="I35" s="29">
        <f>F35+VLOOKUP($B$5,'[1]Current Projections'!$H$16:$K$19,4,FALSE)</f>
        <v>1.01</v>
      </c>
      <c r="J35" s="56">
        <f t="shared" si="16"/>
        <v>14.910603100000001</v>
      </c>
      <c r="K35" s="37">
        <f t="shared" si="17"/>
        <v>18.254941600000002</v>
      </c>
      <c r="L35" s="60"/>
      <c r="M35" s="59">
        <f t="shared" si="23"/>
        <v>17.695420000000002</v>
      </c>
      <c r="N35" s="37">
        <f t="shared" si="24"/>
        <v>1.01</v>
      </c>
      <c r="O35" s="29">
        <f t="shared" si="20"/>
        <v>16.685420000000001</v>
      </c>
      <c r="P35" s="37">
        <f t="shared" si="21"/>
        <v>19.89892</v>
      </c>
      <c r="Q35" s="48"/>
      <c r="R35" s="61"/>
    </row>
    <row r="36" spans="1:18" s="1" customFormat="1" ht="15.75" x14ac:dyDescent="0.25">
      <c r="A36" s="35">
        <v>45047</v>
      </c>
      <c r="B36" s="57">
        <v>2.7572000000000001</v>
      </c>
      <c r="C36" s="57">
        <v>1.8002</v>
      </c>
      <c r="D36" s="57">
        <v>0.18770000000000001</v>
      </c>
      <c r="E36" s="57">
        <v>0.97289999999999999</v>
      </c>
      <c r="F36" s="56">
        <v>1.05</v>
      </c>
      <c r="G36" s="60"/>
      <c r="H36" s="55">
        <f t="shared" si="22"/>
        <v>17.151467950000004</v>
      </c>
      <c r="I36" s="29">
        <f>F36+VLOOKUP($B$5,'[1]Current Projections'!$H$16:$K$19,4,FALSE)</f>
        <v>1.05</v>
      </c>
      <c r="J36" s="56">
        <f t="shared" si="16"/>
        <v>16.101467950000004</v>
      </c>
      <c r="K36" s="37">
        <f t="shared" si="17"/>
        <v>18.098377150000001</v>
      </c>
      <c r="L36" s="60"/>
      <c r="M36" s="59">
        <f t="shared" si="23"/>
        <v>18.99934</v>
      </c>
      <c r="N36" s="37">
        <f t="shared" si="24"/>
        <v>1.05</v>
      </c>
      <c r="O36" s="29">
        <f t="shared" si="20"/>
        <v>17.949339999999999</v>
      </c>
      <c r="P36" s="37">
        <f t="shared" si="21"/>
        <v>19.736255</v>
      </c>
      <c r="Q36" s="48"/>
      <c r="R36" s="61"/>
    </row>
    <row r="37" spans="1:18" s="1" customFormat="1" ht="15.75" x14ac:dyDescent="0.25">
      <c r="A37" s="35">
        <v>45017</v>
      </c>
      <c r="B37" s="57">
        <v>2.7008999999999999</v>
      </c>
      <c r="C37" s="57">
        <v>2.5602999999999998</v>
      </c>
      <c r="D37" s="57">
        <v>0.24790000000000001</v>
      </c>
      <c r="E37" s="57">
        <v>0.97740000000000005</v>
      </c>
      <c r="F37" s="56">
        <v>-0.4</v>
      </c>
      <c r="G37" s="60"/>
      <c r="H37" s="55">
        <f t="shared" si="22"/>
        <v>18.119865650000005</v>
      </c>
      <c r="I37" s="29">
        <f>F37+VLOOKUP($B$5,'[1]Current Projections'!$H$16:$K$19,4,FALSE)</f>
        <v>-0.4</v>
      </c>
      <c r="J37" s="56">
        <f t="shared" si="16"/>
        <v>18.519865650000003</v>
      </c>
      <c r="K37" s="37">
        <f t="shared" si="17"/>
        <v>17.940402900000002</v>
      </c>
      <c r="L37" s="60"/>
      <c r="M37" s="59">
        <f t="shared" si="23"/>
        <v>20.137605000000001</v>
      </c>
      <c r="N37" s="37">
        <f t="shared" si="24"/>
        <v>-0.4</v>
      </c>
      <c r="O37" s="29">
        <f t="shared" si="20"/>
        <v>20.537604999999999</v>
      </c>
      <c r="P37" s="37">
        <f t="shared" si="21"/>
        <v>19.55133</v>
      </c>
      <c r="Q37" s="48"/>
      <c r="R37" s="61"/>
    </row>
    <row r="38" spans="1:18" s="1" customFormat="1" ht="15.75" x14ac:dyDescent="0.25">
      <c r="A38" s="35">
        <v>44986</v>
      </c>
      <c r="B38" s="57">
        <v>2.73</v>
      </c>
      <c r="C38" s="57">
        <v>2.4085000000000001</v>
      </c>
      <c r="D38" s="57">
        <v>0.23380000000000001</v>
      </c>
      <c r="E38" s="57">
        <v>1.0154000000000001</v>
      </c>
      <c r="F38" s="56">
        <v>0.19</v>
      </c>
      <c r="G38" s="60"/>
      <c r="H38" s="55">
        <f t="shared" si="22"/>
        <v>18.277555300000003</v>
      </c>
      <c r="I38" s="29">
        <f>F38+VLOOKUP($B$5,'[1]Current Projections'!$H$16:$K$19,4,FALSE)</f>
        <v>0.19</v>
      </c>
      <c r="J38" s="56">
        <f t="shared" si="16"/>
        <v>18.087555300000002</v>
      </c>
      <c r="K38" s="37">
        <f t="shared" si="17"/>
        <v>18.372225900000004</v>
      </c>
      <c r="L38" s="60"/>
      <c r="M38" s="59">
        <f t="shared" si="23"/>
        <v>20.270285000000001</v>
      </c>
      <c r="N38" s="37">
        <f t="shared" si="24"/>
        <v>0.19</v>
      </c>
      <c r="O38" s="29">
        <f t="shared" si="20"/>
        <v>20.080285</v>
      </c>
      <c r="P38" s="37">
        <f t="shared" si="21"/>
        <v>20.007829999999998</v>
      </c>
      <c r="Q38" s="48"/>
      <c r="R38" s="61"/>
    </row>
    <row r="39" spans="1:18" s="1" customFormat="1" ht="15.75" x14ac:dyDescent="0.25">
      <c r="A39" s="35">
        <v>44958</v>
      </c>
      <c r="B39" s="57">
        <v>2.7178</v>
      </c>
      <c r="C39" s="57">
        <v>2.3650000000000002</v>
      </c>
      <c r="D39" s="57">
        <v>0.21010000000000001</v>
      </c>
      <c r="E39" s="57">
        <v>1.0766</v>
      </c>
      <c r="F39" s="56">
        <v>0.82</v>
      </c>
      <c r="G39" s="60"/>
      <c r="H39" s="55">
        <f t="shared" si="22"/>
        <v>18.599854350000001</v>
      </c>
      <c r="I39" s="29">
        <f>F39+VLOOKUP($B$5,'[1]Current Projections'!$H$16:$K$19,4,FALSE)</f>
        <v>0.82</v>
      </c>
      <c r="J39" s="56">
        <f t="shared" si="16"/>
        <v>17.779854350000001</v>
      </c>
      <c r="K39" s="37">
        <f t="shared" si="17"/>
        <v>18.860956100000003</v>
      </c>
      <c r="L39" s="60"/>
      <c r="M39" s="59">
        <f t="shared" si="23"/>
        <v>20.575020000000002</v>
      </c>
      <c r="N39" s="37">
        <f t="shared" si="24"/>
        <v>0.82</v>
      </c>
      <c r="O39" s="29">
        <f t="shared" si="20"/>
        <v>19.755020000000002</v>
      </c>
      <c r="P39" s="37">
        <f t="shared" si="21"/>
        <v>20.506769999999999</v>
      </c>
      <c r="Q39" s="48"/>
      <c r="R39" s="61"/>
    </row>
    <row r="40" spans="1:18" s="1" customFormat="1" ht="15.75" x14ac:dyDescent="0.25">
      <c r="A40" s="35">
        <v>44927</v>
      </c>
      <c r="B40" s="57">
        <v>2.7713000000000001</v>
      </c>
      <c r="C40" s="57">
        <v>2.8058000000000001</v>
      </c>
      <c r="D40" s="57">
        <v>0.23430000000000001</v>
      </c>
      <c r="E40" s="57">
        <v>1.1863999999999999</v>
      </c>
      <c r="F40" s="56">
        <v>0.56999999999999995</v>
      </c>
      <c r="G40" s="60"/>
      <c r="H40" s="55">
        <f t="shared" si="22"/>
        <v>19.992879050000003</v>
      </c>
      <c r="I40" s="29">
        <f>F40+VLOOKUP($B$5,'[1]Current Projections'!$H$16:$K$19,4,FALSE)</f>
        <v>0.56999999999999995</v>
      </c>
      <c r="J40" s="56">
        <f t="shared" si="16"/>
        <v>19.422879050000002</v>
      </c>
      <c r="K40" s="37">
        <f t="shared" si="17"/>
        <v>20.0016544</v>
      </c>
      <c r="L40" s="60"/>
      <c r="M40" s="59">
        <f t="shared" si="23"/>
        <v>22.109560000000002</v>
      </c>
      <c r="N40" s="37">
        <f t="shared" si="24"/>
        <v>0.56999999999999995</v>
      </c>
      <c r="O40" s="29">
        <f t="shared" si="20"/>
        <v>21.539560000000002</v>
      </c>
      <c r="P40" s="37">
        <f t="shared" si="21"/>
        <v>21.703479999999999</v>
      </c>
      <c r="Q40" s="48"/>
      <c r="R40" s="61"/>
    </row>
    <row r="41" spans="1:18" s="1" customFormat="1" ht="15.75" x14ac:dyDescent="0.25">
      <c r="A41" s="35">
        <v>44896</v>
      </c>
      <c r="B41" s="57">
        <v>3.1539000000000001</v>
      </c>
      <c r="C41" s="57">
        <v>2.6568000000000001</v>
      </c>
      <c r="D41" s="57">
        <v>0.26519999999999999</v>
      </c>
      <c r="E41" s="57">
        <v>1.2751999999999999</v>
      </c>
      <c r="F41" s="56">
        <v>0.57999999999999996</v>
      </c>
      <c r="G41" s="60"/>
      <c r="H41" s="55">
        <f t="shared" si="22"/>
        <v>21.072398199999999</v>
      </c>
      <c r="I41" s="29">
        <f>F41+VLOOKUP($B$5,'[1]Current Projections'!$H$16:$K$19,4,FALSE)</f>
        <v>0.57999999999999996</v>
      </c>
      <c r="J41" s="56">
        <f t="shared" si="16"/>
        <v>20.4923982</v>
      </c>
      <c r="K41" s="37">
        <f t="shared" si="17"/>
        <v>22.111849200000002</v>
      </c>
      <c r="L41" s="60"/>
      <c r="M41" s="59">
        <f t="shared" si="23"/>
        <v>23.341840000000001</v>
      </c>
      <c r="N41" s="37">
        <f t="shared" si="24"/>
        <v>0.57999999999999996</v>
      </c>
      <c r="O41" s="29">
        <f t="shared" si="20"/>
        <v>22.761840000000003</v>
      </c>
      <c r="P41" s="37">
        <f t="shared" si="21"/>
        <v>24.028640000000003</v>
      </c>
      <c r="Q41" s="48"/>
      <c r="R41" s="61"/>
    </row>
    <row r="42" spans="1:18" s="1" customFormat="1" ht="15.75" x14ac:dyDescent="0.25">
      <c r="A42" s="35">
        <v>44866</v>
      </c>
      <c r="B42" s="57">
        <v>3.3719999999999999</v>
      </c>
      <c r="C42" s="57">
        <v>2.5373999999999999</v>
      </c>
      <c r="D42" s="57">
        <v>0.28370000000000001</v>
      </c>
      <c r="E42" s="57">
        <v>1.3232999999999999</v>
      </c>
      <c r="F42" s="56">
        <v>0.84</v>
      </c>
      <c r="G42" s="60"/>
      <c r="H42" s="55">
        <f t="shared" si="22"/>
        <v>21.84407195</v>
      </c>
      <c r="I42" s="29">
        <f>F42+VLOOKUP($B$5,'[1]Current Projections'!$H$16:$K$19,4,FALSE)</f>
        <v>0.84</v>
      </c>
      <c r="J42" s="56">
        <f t="shared" si="16"/>
        <v>21.00407195</v>
      </c>
      <c r="K42" s="37">
        <f t="shared" si="17"/>
        <v>23.292875549999998</v>
      </c>
      <c r="L42" s="60"/>
      <c r="M42" s="59">
        <f t="shared" si="23"/>
        <v>24.19164</v>
      </c>
      <c r="N42" s="37">
        <f t="shared" si="24"/>
        <v>0.84</v>
      </c>
      <c r="O42" s="29">
        <f t="shared" si="20"/>
        <v>23.35164</v>
      </c>
      <c r="P42" s="37">
        <f t="shared" si="21"/>
        <v>25.331534999999999</v>
      </c>
      <c r="Q42" s="48"/>
      <c r="R42" s="61"/>
    </row>
    <row r="43" spans="1:18" s="1" customFormat="1" ht="15.75" x14ac:dyDescent="0.25">
      <c r="A43" s="35">
        <v>44835</v>
      </c>
      <c r="B43" s="57">
        <v>3.6566999999999998</v>
      </c>
      <c r="C43" s="57">
        <v>2.4512</v>
      </c>
      <c r="D43" s="57">
        <v>0.29520000000000002</v>
      </c>
      <c r="E43" s="57">
        <v>1.4</v>
      </c>
      <c r="F43" s="56">
        <v>0.56999999999999995</v>
      </c>
      <c r="G43" s="60"/>
      <c r="H43" s="55">
        <f t="shared" si="22"/>
        <v>22.378259200000002</v>
      </c>
      <c r="I43" s="29">
        <f>F43+VLOOKUP($B$5,'[1]Current Projections'!$H$16:$K$19,4,FALSE)</f>
        <v>0.56999999999999995</v>
      </c>
      <c r="J43" s="56">
        <f t="shared" si="16"/>
        <v>21.808259200000002</v>
      </c>
      <c r="K43" s="37">
        <f t="shared" si="17"/>
        <v>24.955349999999999</v>
      </c>
      <c r="L43" s="60"/>
      <c r="M43" s="59">
        <f t="shared" si="23"/>
        <v>24.845840000000003</v>
      </c>
      <c r="N43" s="37">
        <f t="shared" si="24"/>
        <v>0.56999999999999995</v>
      </c>
      <c r="O43" s="29">
        <f t="shared" si="20"/>
        <v>24.275840000000002</v>
      </c>
      <c r="P43" s="37">
        <f t="shared" si="21"/>
        <v>27.1568</v>
      </c>
      <c r="Q43" s="48"/>
      <c r="R43" s="61"/>
    </row>
    <row r="44" spans="1:18" s="1" customFormat="1" ht="15.75" x14ac:dyDescent="0.25">
      <c r="A44" s="35">
        <v>44805</v>
      </c>
      <c r="B44" s="57">
        <v>3.5653000000000001</v>
      </c>
      <c r="C44" s="57">
        <v>1.8847</v>
      </c>
      <c r="D44" s="57">
        <v>0.29980000000000001</v>
      </c>
      <c r="E44" s="57">
        <v>1.3984000000000001</v>
      </c>
      <c r="F44" s="56">
        <v>1.48</v>
      </c>
      <c r="G44" s="60"/>
      <c r="H44" s="55">
        <f t="shared" si="22"/>
        <v>21.300714300000003</v>
      </c>
      <c r="I44" s="29">
        <f>F44+VLOOKUP($B$5,'[1]Current Projections'!$H$16:$K$19,4,FALSE)</f>
        <v>1.48</v>
      </c>
      <c r="J44" s="56">
        <f t="shared" si="16"/>
        <v>19.820714300000002</v>
      </c>
      <c r="K44" s="37">
        <f t="shared" si="17"/>
        <v>24.621556400000003</v>
      </c>
      <c r="L44" s="60"/>
      <c r="M44" s="59">
        <f t="shared" si="23"/>
        <v>23.575335000000006</v>
      </c>
      <c r="N44" s="37">
        <f t="shared" si="24"/>
        <v>1.48</v>
      </c>
      <c r="O44" s="29">
        <f t="shared" si="20"/>
        <v>22.095335000000006</v>
      </c>
      <c r="P44" s="37">
        <f t="shared" si="21"/>
        <v>26.776880000000006</v>
      </c>
      <c r="Q44" s="48"/>
      <c r="R44" s="61"/>
    </row>
    <row r="45" spans="1:18" s="1" customFormat="1" ht="15.75" x14ac:dyDescent="0.25">
      <c r="A45" s="35">
        <v>44774</v>
      </c>
      <c r="B45" s="57">
        <v>3.4001000000000001</v>
      </c>
      <c r="C45" s="57">
        <v>2.1417000000000002</v>
      </c>
      <c r="D45" s="57">
        <v>0.31459999999999999</v>
      </c>
      <c r="E45" s="57">
        <v>1.4862</v>
      </c>
      <c r="F45" s="56">
        <v>1.78</v>
      </c>
      <c r="G45" s="60"/>
      <c r="H45" s="55">
        <f t="shared" si="22"/>
        <v>21.875208100000002</v>
      </c>
      <c r="I45" s="29">
        <f>F45+VLOOKUP($B$5,'[1]Current Projections'!$H$16:$K$19,4,FALSE)</f>
        <v>1.78</v>
      </c>
      <c r="J45" s="56">
        <f t="shared" si="16"/>
        <v>20.095208100000001</v>
      </c>
      <c r="K45" s="37">
        <f t="shared" si="17"/>
        <v>24.805767700000001</v>
      </c>
      <c r="L45" s="60"/>
      <c r="M45" s="59">
        <f t="shared" si="23"/>
        <v>24.134145000000004</v>
      </c>
      <c r="N45" s="37">
        <f t="shared" si="24"/>
        <v>1.78</v>
      </c>
      <c r="O45" s="29">
        <f t="shared" si="20"/>
        <v>22.354145000000003</v>
      </c>
      <c r="P45" s="37">
        <f t="shared" si="21"/>
        <v>26.901890000000002</v>
      </c>
      <c r="Q45" s="48"/>
      <c r="R45" s="61"/>
    </row>
    <row r="46" spans="1:18" s="1" customFormat="1" ht="15.75" x14ac:dyDescent="0.25">
      <c r="A46" s="35">
        <v>44743</v>
      </c>
      <c r="B46" s="57">
        <v>3.36</v>
      </c>
      <c r="C46" s="57">
        <v>2.9116</v>
      </c>
      <c r="D46" s="57">
        <v>0.35959999999999998</v>
      </c>
      <c r="E46" s="57">
        <v>1.6160000000000001</v>
      </c>
      <c r="F46" s="56">
        <v>1.2</v>
      </c>
      <c r="G46" s="60"/>
      <c r="H46" s="55">
        <f t="shared" si="22"/>
        <v>23.713066600000001</v>
      </c>
      <c r="I46" s="29">
        <f>F46+VLOOKUP($B$5,'[1]Current Projections'!$H$16:$K$19,4,FALSE)</f>
        <v>1.2</v>
      </c>
      <c r="J46" s="56">
        <f t="shared" si="16"/>
        <v>22.513066600000002</v>
      </c>
      <c r="K46" s="37">
        <f t="shared" si="17"/>
        <v>25.792536000000002</v>
      </c>
      <c r="L46" s="60"/>
      <c r="M46" s="59">
        <f t="shared" si="23"/>
        <v>26.152419999999999</v>
      </c>
      <c r="N46" s="37">
        <f t="shared" si="24"/>
        <v>1.2</v>
      </c>
      <c r="O46" s="29">
        <f t="shared" si="20"/>
        <v>24.95242</v>
      </c>
      <c r="P46" s="37">
        <f t="shared" si="21"/>
        <v>27.903199999999998</v>
      </c>
      <c r="Q46" s="48"/>
      <c r="R46" s="61"/>
    </row>
    <row r="47" spans="1:18" s="1" customFormat="1" ht="15.75" x14ac:dyDescent="0.25">
      <c r="A47" s="35">
        <v>44713</v>
      </c>
      <c r="B47" s="57">
        <v>3.3323</v>
      </c>
      <c r="C47" s="57">
        <v>3.4173</v>
      </c>
      <c r="D47" s="57">
        <v>0.42949999999999999</v>
      </c>
      <c r="E47" s="57">
        <v>1.6313</v>
      </c>
      <c r="F47" s="56">
        <v>0.76</v>
      </c>
      <c r="G47" s="60"/>
      <c r="H47" s="55">
        <f t="shared" si="22"/>
        <v>25.086135250000002</v>
      </c>
      <c r="I47" s="29">
        <f>F47+VLOOKUP($B$5,'[1]Current Projections'!$H$16:$K$19,4,FALSE)</f>
        <v>0.76</v>
      </c>
      <c r="J47" s="56">
        <f t="shared" si="16"/>
        <v>24.32613525</v>
      </c>
      <c r="K47" s="37">
        <f t="shared" si="17"/>
        <v>25.828443550000003</v>
      </c>
      <c r="L47" s="60"/>
      <c r="M47" s="59">
        <f t="shared" si="23"/>
        <v>27.643575000000002</v>
      </c>
      <c r="N47" s="37">
        <f t="shared" si="24"/>
        <v>0.76</v>
      </c>
      <c r="O47" s="29">
        <f t="shared" si="20"/>
        <v>26.883575</v>
      </c>
      <c r="P47" s="37">
        <f t="shared" si="21"/>
        <v>27.929335000000002</v>
      </c>
      <c r="Q47" s="48"/>
      <c r="R47" s="61"/>
    </row>
    <row r="48" spans="1:18" s="1" customFormat="1" ht="15.75" x14ac:dyDescent="0.25">
      <c r="A48" s="35">
        <v>44682</v>
      </c>
      <c r="B48" s="57">
        <v>3.1055999999999999</v>
      </c>
      <c r="C48" s="57">
        <v>3.8696000000000002</v>
      </c>
      <c r="D48" s="57">
        <v>0.48570000000000002</v>
      </c>
      <c r="E48" s="57">
        <v>1.6253</v>
      </c>
      <c r="F48" s="56">
        <v>-0.28000000000000003</v>
      </c>
      <c r="G48" s="60"/>
      <c r="H48" s="55">
        <f t="shared" si="22"/>
        <v>24.925036949999999</v>
      </c>
      <c r="I48" s="29">
        <f>F48+VLOOKUP($B$5,'[1]Current Projections'!$H$16:$K$19,4,FALSE)</f>
        <v>-0.28000000000000003</v>
      </c>
      <c r="J48" s="56">
        <f t="shared" si="16"/>
        <v>25.20503695</v>
      </c>
      <c r="K48" s="37">
        <f t="shared" si="17"/>
        <v>24.982892549999995</v>
      </c>
      <c r="L48" s="60"/>
      <c r="M48" s="59">
        <f t="shared" si="23"/>
        <v>27.487090000000002</v>
      </c>
      <c r="N48" s="37">
        <f t="shared" si="24"/>
        <v>-0.28000000000000003</v>
      </c>
      <c r="O48" s="29">
        <f t="shared" si="20"/>
        <v>27.767090000000003</v>
      </c>
      <c r="P48" s="37">
        <f t="shared" si="21"/>
        <v>26.968834999999999</v>
      </c>
      <c r="Q48" s="48"/>
      <c r="R48" s="61"/>
    </row>
    <row r="49" spans="1:18" s="1" customFormat="1" ht="15.75" x14ac:dyDescent="0.25">
      <c r="A49" s="35">
        <v>44652</v>
      </c>
      <c r="B49" s="57">
        <v>3.1461000000000001</v>
      </c>
      <c r="C49" s="57">
        <v>3.4239000000000002</v>
      </c>
      <c r="D49" s="57">
        <v>0.55649999999999999</v>
      </c>
      <c r="E49" s="57">
        <v>1.647</v>
      </c>
      <c r="F49" s="56">
        <v>0.16</v>
      </c>
      <c r="G49" s="60"/>
      <c r="H49" s="55">
        <f t="shared" si="22"/>
        <v>24.577243750000004</v>
      </c>
      <c r="I49" s="29">
        <f>F49+VLOOKUP($B$5,'[1]Current Projections'!$H$16:$K$19,4,FALSE)</f>
        <v>0.16</v>
      </c>
      <c r="J49" s="56">
        <f t="shared" si="16"/>
        <v>24.417243750000004</v>
      </c>
      <c r="K49" s="37">
        <f t="shared" si="17"/>
        <v>25.313074499999999</v>
      </c>
      <c r="L49" s="60"/>
      <c r="M49" s="59">
        <f t="shared" si="23"/>
        <v>27.044124999999998</v>
      </c>
      <c r="N49" s="37">
        <f t="shared" si="24"/>
        <v>0.16</v>
      </c>
      <c r="O49" s="29">
        <f t="shared" si="20"/>
        <v>26.884124999999997</v>
      </c>
      <c r="P49" s="37">
        <f t="shared" si="21"/>
        <v>27.325049999999997</v>
      </c>
      <c r="Q49" s="48"/>
      <c r="R49" s="61"/>
    </row>
    <row r="50" spans="1:18" s="1" customFormat="1" ht="15.75" x14ac:dyDescent="0.25">
      <c r="A50" s="35">
        <v>44621</v>
      </c>
      <c r="B50" s="57">
        <v>3.0935000000000001</v>
      </c>
      <c r="C50" s="57">
        <v>2.7181999999999999</v>
      </c>
      <c r="D50" s="57">
        <v>0.61309999999999998</v>
      </c>
      <c r="E50" s="57">
        <v>1.6113</v>
      </c>
      <c r="F50" s="56">
        <v>0.37</v>
      </c>
      <c r="G50" s="60"/>
      <c r="H50" s="55">
        <f t="shared" si="22"/>
        <v>22.815352850000007</v>
      </c>
      <c r="I50" s="29">
        <f>F50+VLOOKUP($B$5,'[1]Current Projections'!$H$16:$K$19,4,FALSE)</f>
        <v>0.37</v>
      </c>
      <c r="J50" s="56">
        <f t="shared" si="16"/>
        <v>22.445352850000006</v>
      </c>
      <c r="K50" s="37">
        <f t="shared" si="17"/>
        <v>24.818973550000003</v>
      </c>
      <c r="L50" s="60"/>
      <c r="M50" s="59">
        <f t="shared" si="23"/>
        <v>25.072820000000004</v>
      </c>
      <c r="N50" s="37">
        <f t="shared" si="24"/>
        <v>0.37</v>
      </c>
      <c r="O50" s="29">
        <f t="shared" si="20"/>
        <v>24.702820000000003</v>
      </c>
      <c r="P50" s="37">
        <f t="shared" si="21"/>
        <v>26.795135000000002</v>
      </c>
      <c r="Q50" s="48"/>
      <c r="R50" s="61"/>
    </row>
    <row r="51" spans="1:18" s="1" customFormat="1" ht="15.75" x14ac:dyDescent="0.25">
      <c r="A51" s="35">
        <v>44593</v>
      </c>
      <c r="B51" s="57">
        <v>3.0217999999999998</v>
      </c>
      <c r="C51" s="57">
        <v>2.3168000000000002</v>
      </c>
      <c r="D51" s="57">
        <v>0.59830000000000005</v>
      </c>
      <c r="E51" s="57">
        <v>1.5449999999999999</v>
      </c>
      <c r="F51" s="56">
        <v>0.56000000000000005</v>
      </c>
      <c r="G51" s="60"/>
      <c r="H51" s="55">
        <f t="shared" si="22"/>
        <v>21.469953049999997</v>
      </c>
      <c r="I51" s="29">
        <f>F51+VLOOKUP($B$5,'[1]Current Projections'!$H$16:$K$19,4,FALSE)</f>
        <v>0.56000000000000005</v>
      </c>
      <c r="J51" s="56">
        <f t="shared" si="16"/>
        <v>20.909953049999999</v>
      </c>
      <c r="K51" s="37">
        <f t="shared" si="17"/>
        <v>23.992307500000003</v>
      </c>
      <c r="L51" s="60"/>
      <c r="M51" s="59">
        <f t="shared" si="23"/>
        <v>23.587109999999999</v>
      </c>
      <c r="N51" s="37">
        <f t="shared" si="24"/>
        <v>0.56000000000000005</v>
      </c>
      <c r="O51" s="29">
        <f t="shared" si="20"/>
        <v>23.02711</v>
      </c>
      <c r="P51" s="37">
        <f t="shared" si="21"/>
        <v>25.914949999999997</v>
      </c>
      <c r="Q51" s="48"/>
      <c r="R51" s="61"/>
    </row>
    <row r="52" spans="1:18" s="1" customFormat="1" ht="15.75" x14ac:dyDescent="0.25">
      <c r="A52" s="35">
        <v>44562</v>
      </c>
      <c r="B52" s="57">
        <v>2.9567000000000001</v>
      </c>
      <c r="C52" s="57">
        <v>2.3563000000000001</v>
      </c>
      <c r="D52" s="57">
        <v>0.52490000000000003</v>
      </c>
      <c r="E52" s="57">
        <v>1.4661999999999999</v>
      </c>
      <c r="F52" s="56">
        <v>0.37</v>
      </c>
      <c r="G52" s="60"/>
      <c r="H52" s="55">
        <f t="shared" si="22"/>
        <v>20.752305150000005</v>
      </c>
      <c r="I52" s="29">
        <f>F52+VLOOKUP($B$5,'[1]Current Projections'!$H$16:$K$19,4,FALSE)</f>
        <v>0.37</v>
      </c>
      <c r="J52" s="56">
        <f t="shared" si="16"/>
        <v>20.382305150000004</v>
      </c>
      <c r="K52" s="37">
        <f t="shared" si="17"/>
        <v>23.080197699999999</v>
      </c>
      <c r="L52" s="60"/>
      <c r="M52" s="59">
        <f t="shared" si="23"/>
        <v>22.846705</v>
      </c>
      <c r="N52" s="37">
        <f t="shared" si="24"/>
        <v>0.37</v>
      </c>
      <c r="O52" s="29">
        <f t="shared" si="20"/>
        <v>22.476704999999999</v>
      </c>
      <c r="P52" s="37">
        <f t="shared" si="21"/>
        <v>24.949289999999998</v>
      </c>
      <c r="Q52" s="48"/>
      <c r="R52" s="61"/>
    </row>
    <row r="53" spans="1:18" s="1" customFormat="1" ht="15.75" x14ac:dyDescent="0.25">
      <c r="A53" s="35">
        <v>44531</v>
      </c>
      <c r="B53" s="57">
        <v>2.2919</v>
      </c>
      <c r="C53" s="57">
        <v>2.5937000000000001</v>
      </c>
      <c r="D53" s="57">
        <v>0.45319999999999999</v>
      </c>
      <c r="E53" s="57">
        <v>1.3654999999999999</v>
      </c>
      <c r="F53" s="56">
        <v>0.47</v>
      </c>
      <c r="G53" s="60"/>
      <c r="H53" s="55">
        <f t="shared" si="22"/>
        <v>18.8271072</v>
      </c>
      <c r="I53" s="29">
        <f>F53+VLOOKUP($B$5,'[1]Current Projections'!$H$16:$K$19,4,FALSE)</f>
        <v>0.47</v>
      </c>
      <c r="J53" s="56">
        <f t="shared" si="16"/>
        <v>18.357107200000002</v>
      </c>
      <c r="K53" s="37">
        <f t="shared" si="17"/>
        <v>19.878969250000001</v>
      </c>
      <c r="L53" s="60"/>
      <c r="M53" s="59">
        <f t="shared" si="23"/>
        <v>20.650364999999997</v>
      </c>
      <c r="N53" s="37">
        <f t="shared" si="24"/>
        <v>0.47</v>
      </c>
      <c r="O53" s="29">
        <f t="shared" si="20"/>
        <v>20.180364999999998</v>
      </c>
      <c r="P53" s="37">
        <f t="shared" si="21"/>
        <v>21.388824999999997</v>
      </c>
      <c r="Q53" s="48"/>
      <c r="R53" s="61"/>
    </row>
    <row r="54" spans="1:18" s="1" customFormat="1" ht="15.75" x14ac:dyDescent="0.25">
      <c r="A54" s="35">
        <v>44501</v>
      </c>
      <c r="B54" s="57">
        <v>2.1541000000000001</v>
      </c>
      <c r="C54" s="57">
        <v>2.7536</v>
      </c>
      <c r="D54" s="57">
        <v>0.39489999999999997</v>
      </c>
      <c r="E54" s="57">
        <v>1.296</v>
      </c>
      <c r="F54" s="56">
        <v>0.23</v>
      </c>
      <c r="G54" s="60"/>
      <c r="H54" s="55">
        <f t="shared" si="22"/>
        <v>18.250977150000001</v>
      </c>
      <c r="I54" s="29">
        <f>F54+VLOOKUP($B$5,'[1]Current Projections'!$H$16:$K$19,4,FALSE)</f>
        <v>0.23</v>
      </c>
      <c r="J54" s="56">
        <f t="shared" si="16"/>
        <v>18.02097715</v>
      </c>
      <c r="K54" s="37">
        <f t="shared" si="17"/>
        <v>18.793166000000003</v>
      </c>
      <c r="L54" s="60"/>
      <c r="M54" s="59">
        <f t="shared" si="23"/>
        <v>20.046530000000001</v>
      </c>
      <c r="N54" s="37">
        <f t="shared" si="24"/>
        <v>0.23</v>
      </c>
      <c r="O54" s="29">
        <f t="shared" si="20"/>
        <v>19.81653</v>
      </c>
      <c r="P54" s="37">
        <f t="shared" si="21"/>
        <v>20.215600000000002</v>
      </c>
      <c r="Q54" s="48"/>
      <c r="R54" s="61"/>
    </row>
    <row r="55" spans="1:18" s="1" customFormat="1" ht="15.75" x14ac:dyDescent="0.25">
      <c r="A55" s="35">
        <v>44470</v>
      </c>
      <c r="B55" s="57">
        <v>1.9414</v>
      </c>
      <c r="C55" s="57">
        <v>3.0129999999999999</v>
      </c>
      <c r="D55" s="57">
        <v>0.35599999999999998</v>
      </c>
      <c r="E55" s="57">
        <v>1.1800999999999999</v>
      </c>
      <c r="F55" s="56">
        <v>-1.04</v>
      </c>
      <c r="G55" s="60"/>
      <c r="H55" s="55">
        <f t="shared" si="22"/>
        <v>16.790656000000002</v>
      </c>
      <c r="I55" s="29">
        <f>F55+VLOOKUP($B$5,'[1]Current Projections'!$H$16:$K$19,4,FALSE)</f>
        <v>-1.04</v>
      </c>
      <c r="J55" s="56">
        <f t="shared" si="16"/>
        <v>17.830656000000001</v>
      </c>
      <c r="K55" s="37">
        <f t="shared" si="17"/>
        <v>17.042298349999999</v>
      </c>
      <c r="L55" s="60"/>
      <c r="M55" s="59">
        <f t="shared" si="23"/>
        <v>18.547049999999999</v>
      </c>
      <c r="N55" s="37">
        <f t="shared" si="24"/>
        <v>-1.04</v>
      </c>
      <c r="O55" s="29">
        <f t="shared" si="20"/>
        <v>19.587049999999998</v>
      </c>
      <c r="P55" s="37">
        <f t="shared" si="21"/>
        <v>18.327494999999999</v>
      </c>
      <c r="Q55" s="48"/>
      <c r="R55" s="61"/>
    </row>
    <row r="56" spans="1:18" s="1" customFormat="1" ht="15.75" x14ac:dyDescent="0.25">
      <c r="A56" s="35">
        <v>44440</v>
      </c>
      <c r="B56" s="57">
        <v>1.9388000000000001</v>
      </c>
      <c r="C56" s="57">
        <v>2.601</v>
      </c>
      <c r="D56" s="57">
        <v>0.34449999999999997</v>
      </c>
      <c r="E56" s="57">
        <v>1.1027</v>
      </c>
      <c r="F56" s="56">
        <v>-0.12</v>
      </c>
      <c r="G56" s="60"/>
      <c r="H56" s="55">
        <f t="shared" si="22"/>
        <v>16.404200750000001</v>
      </c>
      <c r="I56" s="29">
        <f>F56+VLOOKUP($B$5,'[1]Current Projections'!$H$16:$K$19,4,FALSE)</f>
        <v>-0.12</v>
      </c>
      <c r="J56" s="56">
        <f t="shared" si="16"/>
        <v>16.524200750000002</v>
      </c>
      <c r="K56" s="37">
        <f t="shared" si="17"/>
        <v>16.361095450000001</v>
      </c>
      <c r="L56" s="60"/>
      <c r="M56" s="59">
        <f t="shared" si="23"/>
        <v>18.052099999999999</v>
      </c>
      <c r="N56" s="37">
        <f t="shared" si="24"/>
        <v>-0.12</v>
      </c>
      <c r="O56" s="29">
        <f t="shared" si="20"/>
        <v>18.1721</v>
      </c>
      <c r="P56" s="37">
        <f t="shared" si="21"/>
        <v>17.624365000000001</v>
      </c>
      <c r="Q56" s="48"/>
      <c r="R56" s="61"/>
    </row>
    <row r="57" spans="1:18" s="1" customFormat="1" ht="15.75" x14ac:dyDescent="0.25">
      <c r="A57" s="35">
        <v>44409</v>
      </c>
      <c r="B57" s="57">
        <v>1.8508</v>
      </c>
      <c r="C57" s="57">
        <v>2.4582000000000002</v>
      </c>
      <c r="D57" s="57">
        <v>0.3735</v>
      </c>
      <c r="E57" s="57">
        <v>1.0871999999999999</v>
      </c>
      <c r="F57" s="56">
        <v>0.14000000000000001</v>
      </c>
      <c r="G57" s="60"/>
      <c r="H57" s="55">
        <f t="shared" si="22"/>
        <v>16.094340250000002</v>
      </c>
      <c r="I57" s="29">
        <f>F57+VLOOKUP($B$5,'[1]Current Projections'!$H$16:$K$19,4,FALSE)</f>
        <v>0.14000000000000001</v>
      </c>
      <c r="J57" s="56">
        <f t="shared" si="16"/>
        <v>15.954340250000001</v>
      </c>
      <c r="K57" s="37">
        <f t="shared" si="17"/>
        <v>15.918501199999998</v>
      </c>
      <c r="L57" s="60"/>
      <c r="M57" s="59">
        <f t="shared" si="23"/>
        <v>17.661300000000001</v>
      </c>
      <c r="N57" s="37">
        <f t="shared" si="24"/>
        <v>0.14000000000000001</v>
      </c>
      <c r="O57" s="29">
        <f t="shared" si="20"/>
        <v>17.5213</v>
      </c>
      <c r="P57" s="37">
        <f t="shared" si="21"/>
        <v>17.13364</v>
      </c>
      <c r="Q57" s="48"/>
      <c r="R57" s="61"/>
    </row>
    <row r="58" spans="1:18" s="1" customFormat="1" ht="15.75" x14ac:dyDescent="0.25">
      <c r="A58" s="35">
        <v>44378</v>
      </c>
      <c r="B58" s="57">
        <v>1.8996</v>
      </c>
      <c r="C58" s="57">
        <v>2.4956999999999998</v>
      </c>
      <c r="D58" s="57">
        <v>0.41810000000000003</v>
      </c>
      <c r="E58" s="57">
        <v>1.0765</v>
      </c>
      <c r="F58" s="56">
        <v>-0.05</v>
      </c>
      <c r="G58" s="60"/>
      <c r="H58" s="55">
        <f t="shared" si="22"/>
        <v>16.441195349999997</v>
      </c>
      <c r="I58" s="29">
        <f>F58+VLOOKUP($B$5,'[1]Current Projections'!$H$16:$K$19,4,FALSE)</f>
        <v>-0.05</v>
      </c>
      <c r="J58" s="56">
        <f t="shared" si="16"/>
        <v>16.491195349999998</v>
      </c>
      <c r="K58" s="37">
        <f t="shared" si="17"/>
        <v>15.99638775</v>
      </c>
      <c r="L58" s="60"/>
      <c r="M58" s="59">
        <f t="shared" si="23"/>
        <v>18.042594999999999</v>
      </c>
      <c r="N58" s="37">
        <f t="shared" si="24"/>
        <v>-0.05</v>
      </c>
      <c r="O58" s="29">
        <f t="shared" si="20"/>
        <v>18.092594999999999</v>
      </c>
      <c r="P58" s="37">
        <f t="shared" si="21"/>
        <v>17.233074999999999</v>
      </c>
      <c r="Q58" s="48"/>
      <c r="R58" s="61"/>
    </row>
    <row r="59" spans="1:18" s="1" customFormat="1" ht="15.75" x14ac:dyDescent="0.25">
      <c r="A59" s="35">
        <v>44348</v>
      </c>
      <c r="B59" s="57">
        <v>1.9641</v>
      </c>
      <c r="C59" s="57">
        <v>2.5834000000000001</v>
      </c>
      <c r="D59" s="57">
        <v>0.45789999999999997</v>
      </c>
      <c r="E59" s="57">
        <v>1.0908</v>
      </c>
      <c r="F59" s="56">
        <v>-0.41</v>
      </c>
      <c r="G59" s="60"/>
      <c r="H59" s="55">
        <f t="shared" si="22"/>
        <v>16.79576965</v>
      </c>
      <c r="I59" s="29">
        <f>F59+VLOOKUP($B$5,'[1]Current Projections'!$H$16:$K$19,4,FALSE)</f>
        <v>-0.41</v>
      </c>
      <c r="J59" s="56">
        <f t="shared" si="16"/>
        <v>17.205769650000001</v>
      </c>
      <c r="K59" s="37">
        <f t="shared" si="17"/>
        <v>16.346311799999999</v>
      </c>
      <c r="L59" s="60"/>
      <c r="M59" s="59">
        <f t="shared" si="23"/>
        <v>18.452479999999998</v>
      </c>
      <c r="N59" s="37">
        <f t="shared" si="24"/>
        <v>-0.41</v>
      </c>
      <c r="O59" s="29">
        <f t="shared" si="20"/>
        <v>18.862479999999998</v>
      </c>
      <c r="P59" s="37">
        <f t="shared" si="21"/>
        <v>17.619059999999998</v>
      </c>
      <c r="Q59" s="48"/>
      <c r="R59" s="61"/>
    </row>
    <row r="60" spans="1:18" s="1" customFormat="1" ht="15.75" x14ac:dyDescent="0.25">
      <c r="A60" s="35">
        <v>44317</v>
      </c>
      <c r="B60" s="57">
        <v>1.9851000000000001</v>
      </c>
      <c r="C60" s="57">
        <v>3.1307</v>
      </c>
      <c r="D60" s="57">
        <v>0.46450000000000002</v>
      </c>
      <c r="E60" s="57">
        <v>1.0607</v>
      </c>
      <c r="F60" s="56">
        <v>-2.73</v>
      </c>
      <c r="G60" s="60"/>
      <c r="H60" s="55">
        <f t="shared" si="22"/>
        <v>16.223273750000004</v>
      </c>
      <c r="I60" s="29">
        <f>F60+VLOOKUP($B$5,'[1]Current Projections'!$H$16:$K$19,4,FALSE)</f>
        <v>-2.73</v>
      </c>
      <c r="J60" s="56">
        <f t="shared" si="16"/>
        <v>18.953273750000005</v>
      </c>
      <c r="K60" s="37">
        <f t="shared" si="17"/>
        <v>16.158438450000002</v>
      </c>
      <c r="L60" s="60"/>
      <c r="M60" s="59">
        <f t="shared" si="23"/>
        <v>18.032824999999999</v>
      </c>
      <c r="N60" s="37">
        <f t="shared" si="24"/>
        <v>-2.73</v>
      </c>
      <c r="O60" s="29">
        <f t="shared" si="20"/>
        <v>20.762824999999999</v>
      </c>
      <c r="P60" s="37">
        <f t="shared" si="21"/>
        <v>17.433664999999998</v>
      </c>
      <c r="Q60" s="48"/>
      <c r="R60" s="61"/>
    </row>
    <row r="61" spans="1:18" s="1" customFormat="1" ht="15.75" x14ac:dyDescent="0.25">
      <c r="A61" s="35">
        <v>44287</v>
      </c>
      <c r="B61" s="57">
        <v>1.9496</v>
      </c>
      <c r="C61" s="57">
        <v>2.8136000000000001</v>
      </c>
      <c r="D61" s="57">
        <v>0.42680000000000001</v>
      </c>
      <c r="E61" s="57">
        <v>0.99019999999999997</v>
      </c>
      <c r="F61" s="56">
        <v>-2.2599999999999998</v>
      </c>
      <c r="G61" s="60"/>
      <c r="H61" s="55">
        <f t="shared" si="22"/>
        <v>15.406249799999999</v>
      </c>
      <c r="I61" s="29">
        <f>F61+VLOOKUP($B$5,'[1]Current Projections'!$H$16:$K$19,4,FALSE)</f>
        <v>-2.2599999999999998</v>
      </c>
      <c r="J61" s="56">
        <f t="shared" si="16"/>
        <v>17.666249799999999</v>
      </c>
      <c r="K61" s="37">
        <f t="shared" si="17"/>
        <v>15.422001700000001</v>
      </c>
      <c r="L61" s="60"/>
      <c r="M61" s="59">
        <f t="shared" si="23"/>
        <v>17.115360000000003</v>
      </c>
      <c r="N61" s="37">
        <f t="shared" si="24"/>
        <v>-2.2599999999999998</v>
      </c>
      <c r="O61" s="29">
        <f t="shared" si="20"/>
        <v>19.375360000000001</v>
      </c>
      <c r="P61" s="37">
        <f t="shared" si="21"/>
        <v>16.660689999999999</v>
      </c>
      <c r="Q61" s="48"/>
      <c r="R61" s="61"/>
    </row>
    <row r="62" spans="1:18" s="1" customFormat="1" ht="15.75" x14ac:dyDescent="0.25">
      <c r="A62" s="35">
        <v>44256</v>
      </c>
      <c r="B62" s="57">
        <v>1.7176</v>
      </c>
      <c r="C62" s="57">
        <v>2.6953999999999998</v>
      </c>
      <c r="D62" s="57">
        <v>0.36520000000000002</v>
      </c>
      <c r="E62" s="57">
        <v>0.93959999999999999</v>
      </c>
      <c r="F62" s="56">
        <v>-1.8</v>
      </c>
      <c r="G62" s="60"/>
      <c r="H62" s="55">
        <f t="shared" si="22"/>
        <v>14.350112200000002</v>
      </c>
      <c r="I62" s="29">
        <f>F62+VLOOKUP($B$5,'[1]Current Projections'!$H$16:$K$19,4,FALSE)</f>
        <v>-1.8</v>
      </c>
      <c r="J62" s="56">
        <f t="shared" si="16"/>
        <v>16.150112200000002</v>
      </c>
      <c r="K62" s="37">
        <f t="shared" si="17"/>
        <v>14.170616600000001</v>
      </c>
      <c r="L62" s="60"/>
      <c r="M62" s="59">
        <f t="shared" si="23"/>
        <v>15.912089999999999</v>
      </c>
      <c r="N62" s="37">
        <f t="shared" si="24"/>
        <v>-1.8</v>
      </c>
      <c r="O62" s="29">
        <f t="shared" si="20"/>
        <v>17.71209</v>
      </c>
      <c r="P62" s="37">
        <f t="shared" si="21"/>
        <v>15.279819999999999</v>
      </c>
      <c r="Q62" s="48"/>
      <c r="R62" s="61"/>
    </row>
    <row r="63" spans="1:18" s="1" customFormat="1" ht="15.75" x14ac:dyDescent="0.25">
      <c r="A63" s="35">
        <v>44228</v>
      </c>
      <c r="B63" s="57">
        <v>1.4376</v>
      </c>
      <c r="C63" s="57">
        <v>2.9815999999999998</v>
      </c>
      <c r="D63" s="57">
        <v>0.31609999999999999</v>
      </c>
      <c r="E63" s="57">
        <v>0.93910000000000005</v>
      </c>
      <c r="F63" s="56">
        <v>-2.2599999999999998</v>
      </c>
      <c r="G63" s="60"/>
      <c r="H63" s="55">
        <f t="shared" si="22"/>
        <v>13.486299349999999</v>
      </c>
      <c r="I63" s="29">
        <f>F63+VLOOKUP($B$5,'[1]Current Projections'!$H$16:$K$19,4,FALSE)</f>
        <v>-2.2599999999999998</v>
      </c>
      <c r="J63" s="56">
        <f t="shared" si="16"/>
        <v>15.746299349999999</v>
      </c>
      <c r="K63" s="37">
        <f t="shared" si="17"/>
        <v>13.186274850000002</v>
      </c>
      <c r="L63" s="60"/>
      <c r="M63" s="59">
        <f t="shared" si="23"/>
        <v>14.982370000000001</v>
      </c>
      <c r="N63" s="37">
        <f t="shared" si="24"/>
        <v>-2.2599999999999998</v>
      </c>
      <c r="O63" s="29">
        <f t="shared" si="20"/>
        <v>17.242370000000001</v>
      </c>
      <c r="P63" s="37">
        <f t="shared" si="21"/>
        <v>14.155345000000001</v>
      </c>
      <c r="Q63" s="48"/>
      <c r="R63" s="61"/>
    </row>
    <row r="64" spans="1:18" s="1" customFormat="1" ht="15.75" x14ac:dyDescent="0.25">
      <c r="A64" s="35">
        <v>44197</v>
      </c>
      <c r="B64" s="57">
        <v>1.5541</v>
      </c>
      <c r="C64" s="57">
        <v>3.0354999999999999</v>
      </c>
      <c r="D64" s="57">
        <v>0.26819999999999999</v>
      </c>
      <c r="E64" s="57">
        <v>0.95699999999999996</v>
      </c>
      <c r="F64" s="56">
        <v>-2.2999999999999998</v>
      </c>
      <c r="G64" s="58"/>
      <c r="H64" s="55">
        <f t="shared" si="22"/>
        <v>13.742491699999999</v>
      </c>
      <c r="I64" s="29">
        <f>F64+VLOOKUP($B$5,'[1]Current Projections'!$H$16:$K$19,4,FALSE)</f>
        <v>-2.2999999999999998</v>
      </c>
      <c r="J64" s="56">
        <f t="shared" si="16"/>
        <v>16.042491699999999</v>
      </c>
      <c r="K64" s="37">
        <f t="shared" si="17"/>
        <v>13.7494595</v>
      </c>
      <c r="L64" s="58"/>
      <c r="M64" s="59">
        <f t="shared" si="23"/>
        <v>15.310514999999999</v>
      </c>
      <c r="N64" s="37">
        <f t="shared" si="24"/>
        <v>-2.2999999999999998</v>
      </c>
      <c r="O64" s="29">
        <f t="shared" si="20"/>
        <v>17.610514999999999</v>
      </c>
      <c r="P64" s="37">
        <f t="shared" si="21"/>
        <v>14.781549999999999</v>
      </c>
      <c r="Q64" s="48"/>
      <c r="R64" s="61"/>
    </row>
    <row r="65" spans="1:20" s="1" customFormat="1" ht="15.75" x14ac:dyDescent="0.25">
      <c r="A65" s="35">
        <v>44166</v>
      </c>
      <c r="B65" s="57">
        <v>1.5399</v>
      </c>
      <c r="C65" s="57">
        <v>3.0282</v>
      </c>
      <c r="D65" s="57">
        <v>0.22450000000000001</v>
      </c>
      <c r="E65" s="57">
        <v>0.91800000000000004</v>
      </c>
      <c r="F65" s="56">
        <v>-1.28</v>
      </c>
      <c r="G65" s="58"/>
      <c r="H65" s="55">
        <f t="shared" si="22"/>
        <v>14.442158750000003</v>
      </c>
      <c r="I65" s="29">
        <f>F65+VLOOKUP($B$5,'[1]Current Projections'!$H$16:$K$19,4,FALSE)</f>
        <v>-1.28</v>
      </c>
      <c r="J65" s="56">
        <f t="shared" si="16"/>
        <v>15.722158750000002</v>
      </c>
      <c r="K65" s="37">
        <f t="shared" si="17"/>
        <v>13.361103</v>
      </c>
      <c r="L65" s="58"/>
      <c r="M65" s="59">
        <f t="shared" si="23"/>
        <v>16.000899999999998</v>
      </c>
      <c r="N65" s="37">
        <f t="shared" si="24"/>
        <v>-1.28</v>
      </c>
      <c r="O65" s="29">
        <f t="shared" si="20"/>
        <v>17.280899999999999</v>
      </c>
      <c r="P65" s="37">
        <f t="shared" si="21"/>
        <v>14.375699999999998</v>
      </c>
      <c r="Q65" s="48"/>
      <c r="R65" s="61"/>
    </row>
    <row r="66" spans="1:20" s="1" customFormat="1" ht="15.75" x14ac:dyDescent="0.25">
      <c r="A66" s="35">
        <v>44140</v>
      </c>
      <c r="B66" s="57">
        <v>1.5552999999999999</v>
      </c>
      <c r="C66" s="57">
        <v>5.6226000000000003</v>
      </c>
      <c r="D66" s="57">
        <v>0.18940000000000001</v>
      </c>
      <c r="E66" s="57">
        <v>0.90469999999999995</v>
      </c>
      <c r="F66" s="56">
        <v>-9.5500000000000007</v>
      </c>
      <c r="G66" s="58"/>
      <c r="H66" s="55">
        <f t="shared" si="22"/>
        <v>13.783472900000003</v>
      </c>
      <c r="I66" s="29">
        <f>F66+VLOOKUP($B$5,'[1]Current Projections'!$H$16:$K$19,4,FALSE)</f>
        <v>-9.5500000000000007</v>
      </c>
      <c r="J66" s="56">
        <f t="shared" si="16"/>
        <v>23.333472900000004</v>
      </c>
      <c r="K66" s="37">
        <f t="shared" si="17"/>
        <v>13.29951245</v>
      </c>
      <c r="L66" s="58"/>
      <c r="M66" s="59">
        <f t="shared" si="23"/>
        <v>16.024230000000003</v>
      </c>
      <c r="N66" s="37">
        <f t="shared" si="24"/>
        <v>-9.5500000000000007</v>
      </c>
      <c r="O66" s="29">
        <f t="shared" si="20"/>
        <v>25.574230000000004</v>
      </c>
      <c r="P66" s="37">
        <f t="shared" si="21"/>
        <v>14.318264999999998</v>
      </c>
      <c r="Q66" s="48"/>
      <c r="R66" s="61"/>
    </row>
    <row r="67" spans="1:20" s="1" customFormat="1" ht="15.75" x14ac:dyDescent="0.25">
      <c r="A67" s="35">
        <v>44108</v>
      </c>
      <c r="B67" s="57">
        <v>1.6388</v>
      </c>
      <c r="C67" s="57">
        <v>5.0145999999999997</v>
      </c>
      <c r="D67" s="57">
        <v>0.15340000000000001</v>
      </c>
      <c r="E67" s="57">
        <v>0.89019999999999999</v>
      </c>
      <c r="F67" s="56">
        <v>-8.23</v>
      </c>
      <c r="G67" s="58"/>
      <c r="H67" s="55">
        <f t="shared" si="22"/>
        <v>13.372836899999996</v>
      </c>
      <c r="I67" s="29">
        <f>F67+VLOOKUP($B$5,'[1]Current Projections'!$H$16:$K$19,4,FALSE)</f>
        <v>-8.23</v>
      </c>
      <c r="J67" s="56">
        <f t="shared" si="16"/>
        <v>21.602836899999996</v>
      </c>
      <c r="K67" s="37">
        <f t="shared" si="17"/>
        <v>13.4658517</v>
      </c>
      <c r="L67" s="58"/>
      <c r="M67" s="59">
        <f t="shared" si="23"/>
        <v>15.497029999999995</v>
      </c>
      <c r="N67" s="37">
        <f t="shared" si="24"/>
        <v>-8.23</v>
      </c>
      <c r="O67" s="29">
        <f t="shared" si="20"/>
        <v>23.727029999999996</v>
      </c>
      <c r="P67" s="37">
        <f t="shared" si="21"/>
        <v>14.522489999999999</v>
      </c>
      <c r="Q67" s="48"/>
      <c r="R67" s="61"/>
    </row>
    <row r="68" spans="1:20" s="1" customFormat="1" ht="15.75" x14ac:dyDescent="0.25">
      <c r="A68" s="35">
        <v>44076</v>
      </c>
      <c r="B68" s="57">
        <v>1.5931999999999999</v>
      </c>
      <c r="C68" s="57">
        <v>3.3935</v>
      </c>
      <c r="D68" s="57">
        <v>0.1241</v>
      </c>
      <c r="E68" s="57">
        <v>0.82530000000000003</v>
      </c>
      <c r="F68" s="56">
        <v>-2.46</v>
      </c>
      <c r="G68" s="58"/>
      <c r="H68" s="55">
        <f t="shared" si="22"/>
        <v>13.969328349999998</v>
      </c>
      <c r="I68" s="29">
        <f>F68+VLOOKUP($B$5,'[1]Current Projections'!$H$16:$K$19,4,FALSE)</f>
        <v>-2.46</v>
      </c>
      <c r="J68" s="56">
        <f t="shared" si="16"/>
        <v>16.429328349999999</v>
      </c>
      <c r="K68" s="37">
        <f t="shared" si="17"/>
        <v>12.742692550000001</v>
      </c>
      <c r="L68" s="58"/>
      <c r="M68" s="59">
        <f t="shared" si="23"/>
        <v>15.649045000000001</v>
      </c>
      <c r="N68" s="37">
        <f t="shared" si="24"/>
        <v>-2.46</v>
      </c>
      <c r="O68" s="29">
        <f t="shared" si="20"/>
        <v>18.109045000000002</v>
      </c>
      <c r="P68" s="37">
        <f t="shared" si="21"/>
        <v>13.759234999999999</v>
      </c>
      <c r="Q68" s="48"/>
      <c r="R68" s="61"/>
    </row>
    <row r="69" spans="1:20" s="1" customFormat="1" ht="15.75" x14ac:dyDescent="0.25">
      <c r="A69" s="35">
        <v>44044</v>
      </c>
      <c r="B69" s="57">
        <v>1.6274999999999999</v>
      </c>
      <c r="C69" s="57">
        <v>4.4394</v>
      </c>
      <c r="D69" s="57">
        <v>0.13869999999999999</v>
      </c>
      <c r="E69" s="57">
        <v>0.78620000000000001</v>
      </c>
      <c r="F69" s="56">
        <v>-5.74</v>
      </c>
      <c r="G69" s="58"/>
      <c r="H69" s="55">
        <f t="shared" si="22"/>
        <v>14.019744449999999</v>
      </c>
      <c r="I69" s="29">
        <f>F69+VLOOKUP($B$5,'[1]Current Projections'!$H$16:$K$19,4,FALSE)</f>
        <v>-5.74</v>
      </c>
      <c r="J69" s="56">
        <f t="shared" si="16"/>
        <v>19.759744449999999</v>
      </c>
      <c r="K69" s="37">
        <f t="shared" si="17"/>
        <v>12.5232177</v>
      </c>
      <c r="L69" s="58"/>
      <c r="M69" s="59">
        <f t="shared" si="23"/>
        <v>15.988640000000002</v>
      </c>
      <c r="N69" s="37">
        <f t="shared" si="24"/>
        <v>-5.74</v>
      </c>
      <c r="O69" s="29">
        <f t="shared" si="20"/>
        <v>21.728640000000002</v>
      </c>
      <c r="P69" s="37">
        <f t="shared" si="21"/>
        <v>13.54649</v>
      </c>
      <c r="Q69" s="48"/>
      <c r="R69" s="61"/>
    </row>
    <row r="70" spans="1:20" s="1" customFormat="1" ht="15.75" x14ac:dyDescent="0.25">
      <c r="A70" s="35">
        <v>44013</v>
      </c>
      <c r="B70" s="57">
        <v>1.9582999999999999</v>
      </c>
      <c r="C70" s="57">
        <v>5.6294000000000004</v>
      </c>
      <c r="D70" s="57">
        <v>0.1492</v>
      </c>
      <c r="E70" s="57">
        <v>0.79590000000000005</v>
      </c>
      <c r="F70" s="56">
        <v>-10.31</v>
      </c>
      <c r="G70" s="58"/>
      <c r="H70" s="55">
        <f t="shared" si="22"/>
        <v>14.225426200000003</v>
      </c>
      <c r="I70" s="29">
        <f>F70+VLOOKUP($B$5,'[1]Current Projections'!$H$16:$K$19,4,FALSE)</f>
        <v>-10.31</v>
      </c>
      <c r="J70" s="56">
        <f t="shared" si="16"/>
        <v>24.535426200000003</v>
      </c>
      <c r="K70" s="37">
        <f t="shared" si="17"/>
        <v>13.765247650000001</v>
      </c>
      <c r="L70" s="58"/>
      <c r="M70" s="59">
        <f t="shared" si="23"/>
        <v>16.66919</v>
      </c>
      <c r="N70" s="37">
        <f t="shared" si="24"/>
        <v>-10.31</v>
      </c>
      <c r="O70" s="29">
        <f t="shared" si="20"/>
        <v>26.979190000000003</v>
      </c>
      <c r="P70" s="37">
        <f t="shared" si="21"/>
        <v>14.956505</v>
      </c>
      <c r="Q70" s="48"/>
      <c r="R70" s="61"/>
    </row>
    <row r="71" spans="1:20" s="1" customFormat="1" ht="15.75" x14ac:dyDescent="0.25">
      <c r="A71" s="35">
        <v>43983</v>
      </c>
      <c r="B71" s="57">
        <v>1.8591</v>
      </c>
      <c r="C71" s="57">
        <v>4.5349000000000004</v>
      </c>
      <c r="D71" s="57">
        <v>0.1696</v>
      </c>
      <c r="E71" s="57">
        <v>0.73540000000000005</v>
      </c>
      <c r="F71" s="56">
        <v>-8.41</v>
      </c>
      <c r="G71" s="58"/>
      <c r="H71" s="55">
        <f t="shared" si="22"/>
        <v>12.621818600000001</v>
      </c>
      <c r="I71" s="29">
        <f>F71+VLOOKUP($B$5,'[1]Current Projections'!$H$16:$K$19,4,FALSE)</f>
        <v>-8.41</v>
      </c>
      <c r="J71" s="56">
        <f t="shared" si="16"/>
        <v>21.031818600000001</v>
      </c>
      <c r="K71" s="37">
        <f t="shared" si="17"/>
        <v>12.8926959</v>
      </c>
      <c r="L71" s="58"/>
      <c r="M71" s="59">
        <f t="shared" si="23"/>
        <v>14.731545000000001</v>
      </c>
      <c r="N71" s="37">
        <f t="shared" si="24"/>
        <v>-8.41</v>
      </c>
      <c r="O71" s="29">
        <f t="shared" si="20"/>
        <v>23.141545000000001</v>
      </c>
      <c r="P71" s="37">
        <f t="shared" si="21"/>
        <v>14.018229999999999</v>
      </c>
      <c r="Q71" s="48"/>
      <c r="R71" s="61"/>
    </row>
    <row r="72" spans="1:20" s="1" customFormat="1" ht="15.75" x14ac:dyDescent="0.25">
      <c r="A72" s="35">
        <v>43952</v>
      </c>
      <c r="B72" s="57">
        <v>1.3755999999999999</v>
      </c>
      <c r="C72" s="57">
        <v>2.0918000000000001</v>
      </c>
      <c r="D72" s="57">
        <v>0.18820000000000001</v>
      </c>
      <c r="E72" s="57">
        <v>0.67459999999999998</v>
      </c>
      <c r="F72" s="56">
        <v>-0.69</v>
      </c>
      <c r="G72" s="58"/>
      <c r="H72" s="55">
        <f t="shared" si="22"/>
        <v>11.450598700000002</v>
      </c>
      <c r="I72" s="29">
        <f>F72+VLOOKUP($B$5,'[1]Current Projections'!$H$16:$K$19,4,FALSE)</f>
        <v>-0.69</v>
      </c>
      <c r="J72" s="56">
        <f t="shared" si="16"/>
        <v>12.140598700000002</v>
      </c>
      <c r="K72" s="37">
        <f t="shared" si="17"/>
        <v>10.6724891</v>
      </c>
      <c r="L72" s="58"/>
      <c r="M72" s="59">
        <f t="shared" si="23"/>
        <v>12.683490000000001</v>
      </c>
      <c r="N72" s="37">
        <f t="shared" si="24"/>
        <v>-0.69</v>
      </c>
      <c r="O72" s="29">
        <f t="shared" si="20"/>
        <v>13.37349</v>
      </c>
      <c r="P72" s="37">
        <f t="shared" si="21"/>
        <v>11.54007</v>
      </c>
      <c r="Q72" s="48"/>
      <c r="R72" s="61"/>
    </row>
    <row r="73" spans="1:20" s="1" customFormat="1" ht="15.75" x14ac:dyDescent="0.25">
      <c r="A73" s="35">
        <v>43922</v>
      </c>
      <c r="B73" s="57">
        <v>1.3218000000000001</v>
      </c>
      <c r="C73" s="57">
        <v>2.4822000000000002</v>
      </c>
      <c r="D73" s="57">
        <v>0.17929999999999999</v>
      </c>
      <c r="E73" s="57">
        <v>0.77949999999999997</v>
      </c>
      <c r="F73" s="56">
        <v>-0.63</v>
      </c>
      <c r="G73" s="58"/>
      <c r="H73" s="55">
        <f t="shared" si="22"/>
        <v>12.438922550000001</v>
      </c>
      <c r="I73" s="29">
        <f>F73+VLOOKUP($B$5,'[1]Current Projections'!$H$16:$K$19,4,FALSE)</f>
        <v>-0.63</v>
      </c>
      <c r="J73" s="56">
        <f t="shared" si="16"/>
        <v>13.068922550000002</v>
      </c>
      <c r="K73" s="37">
        <f t="shared" si="17"/>
        <v>11.395088250000001</v>
      </c>
      <c r="L73" s="58"/>
      <c r="M73" s="59">
        <f t="shared" si="23"/>
        <v>13.746360000000001</v>
      </c>
      <c r="N73" s="37">
        <f t="shared" si="24"/>
        <v>-0.63</v>
      </c>
      <c r="O73" s="29">
        <f t="shared" si="20"/>
        <v>14.376360000000002</v>
      </c>
      <c r="P73" s="37">
        <f t="shared" si="21"/>
        <v>12.263725000000001</v>
      </c>
      <c r="Q73" s="48"/>
      <c r="R73" s="61"/>
    </row>
    <row r="74" spans="1:20" s="1" customFormat="1" ht="15.75" x14ac:dyDescent="0.25">
      <c r="A74" s="35">
        <v>43891</v>
      </c>
      <c r="B74" s="28">
        <v>1.9177</v>
      </c>
      <c r="C74" s="28">
        <v>2.8424</v>
      </c>
      <c r="D74" s="28">
        <v>0.18099999999999999</v>
      </c>
      <c r="E74" s="28">
        <v>0.93869999999999998</v>
      </c>
      <c r="F74" s="29">
        <v>-0.73</v>
      </c>
      <c r="G74" s="40"/>
      <c r="H74" s="55">
        <f t="shared" si="22"/>
        <v>15.511249499999998</v>
      </c>
      <c r="I74" s="29">
        <f>F74+VLOOKUP($B$5,'[1]Current Projections'!$H$16:$K$19,4,FALSE)</f>
        <v>-0.73</v>
      </c>
      <c r="J74" s="56">
        <f t="shared" si="16"/>
        <v>16.241249499999999</v>
      </c>
      <c r="K74" s="37">
        <f t="shared" si="17"/>
        <v>14.863151449999998</v>
      </c>
      <c r="L74" s="40"/>
      <c r="M74" s="59">
        <f t="shared" si="23"/>
        <v>17.2103</v>
      </c>
      <c r="N74" s="37">
        <f t="shared" si="24"/>
        <v>-0.73</v>
      </c>
      <c r="O74" s="29">
        <f t="shared" si="20"/>
        <v>17.940300000000001</v>
      </c>
      <c r="P74" s="37">
        <f t="shared" si="21"/>
        <v>16.072164999999998</v>
      </c>
      <c r="Q74" s="48"/>
      <c r="R74" s="61"/>
    </row>
    <row r="75" spans="1:20" s="1" customFormat="1" ht="15.75" x14ac:dyDescent="0.25">
      <c r="A75" s="35">
        <v>43867</v>
      </c>
      <c r="B75" s="28">
        <v>1.9813000000000001</v>
      </c>
      <c r="C75" s="28">
        <v>3.0308999999999999</v>
      </c>
      <c r="D75" s="28">
        <v>0.17499999999999999</v>
      </c>
      <c r="E75" s="28">
        <v>1.0667</v>
      </c>
      <c r="F75" s="29">
        <v>-0.62</v>
      </c>
      <c r="G75" s="40"/>
      <c r="H75" s="55">
        <f t="shared" si="22"/>
        <v>16.373303499999999</v>
      </c>
      <c r="I75" s="29">
        <f>F75+VLOOKUP($B$5,'[1]Current Projections'!$H$16:$K$19,4,FALSE)</f>
        <v>-0.62</v>
      </c>
      <c r="J75" s="56">
        <f t="shared" si="16"/>
        <v>16.9933035</v>
      </c>
      <c r="K75" s="37">
        <f t="shared" si="17"/>
        <v>16.197239449999998</v>
      </c>
      <c r="L75" s="40"/>
      <c r="M75" s="59">
        <f t="shared" si="23"/>
        <v>18.153124999999996</v>
      </c>
      <c r="N75" s="37">
        <f t="shared" si="24"/>
        <v>-0.62</v>
      </c>
      <c r="O75" s="29">
        <f t="shared" si="20"/>
        <v>18.773124999999997</v>
      </c>
      <c r="P75" s="37">
        <f t="shared" si="21"/>
        <v>17.472164999999997</v>
      </c>
      <c r="Q75" s="48"/>
      <c r="R75" s="61"/>
    </row>
    <row r="76" spans="1:20" s="1" customFormat="1" ht="15.75" x14ac:dyDescent="0.25">
      <c r="A76" s="35">
        <v>43835</v>
      </c>
      <c r="B76" s="28">
        <v>2.1116999999999999</v>
      </c>
      <c r="C76" s="28">
        <v>2.9605999999999999</v>
      </c>
      <c r="D76" s="28">
        <v>0.14169999999999999</v>
      </c>
      <c r="E76" s="28">
        <v>1.0665</v>
      </c>
      <c r="F76" s="29">
        <v>0.01</v>
      </c>
      <c r="G76" s="40"/>
      <c r="H76" s="55">
        <f t="shared" si="22"/>
        <v>17.059912950000001</v>
      </c>
      <c r="I76" s="29">
        <f>F76+VLOOKUP($B$5,'[1]Current Projections'!$H$16:$K$19,4,FALSE)</f>
        <v>0.01</v>
      </c>
      <c r="J76" s="56">
        <f t="shared" si="16"/>
        <v>17.04991295</v>
      </c>
      <c r="K76" s="37">
        <f t="shared" si="17"/>
        <v>16.651902749999998</v>
      </c>
      <c r="L76" s="40"/>
      <c r="M76" s="59">
        <f t="shared" si="23"/>
        <v>18.886440000000004</v>
      </c>
      <c r="N76" s="37">
        <f t="shared" si="24"/>
        <v>0.01</v>
      </c>
      <c r="O76" s="29">
        <f t="shared" si="20"/>
        <v>18.876440000000002</v>
      </c>
      <c r="P76" s="37">
        <f t="shared" si="21"/>
        <v>17.991975</v>
      </c>
      <c r="Q76" s="48"/>
      <c r="R76" s="61"/>
    </row>
    <row r="77" spans="1:20" s="1" customFormat="1" ht="15.75" x14ac:dyDescent="0.25">
      <c r="A77" s="35">
        <v>43803</v>
      </c>
      <c r="B77" s="28">
        <v>2.1951999999999998</v>
      </c>
      <c r="C77" s="28">
        <v>3.6515</v>
      </c>
      <c r="D77" s="28">
        <v>0.1341</v>
      </c>
      <c r="E77" s="28">
        <v>1.0378000000000001</v>
      </c>
      <c r="F77" s="29">
        <v>-2.27</v>
      </c>
      <c r="G77" s="40"/>
      <c r="H77" s="55">
        <f t="shared" si="22"/>
        <v>17.09468335</v>
      </c>
      <c r="I77" s="29">
        <f>F77+VLOOKUP($B$5,'[1]Current Projections'!$H$16:$K$19,4,FALSE)</f>
        <v>-2.27</v>
      </c>
      <c r="J77" s="56">
        <f t="shared" si="16"/>
        <v>19.36468335</v>
      </c>
      <c r="K77" s="37">
        <f t="shared" si="17"/>
        <v>16.694936300000002</v>
      </c>
      <c r="L77" s="40"/>
      <c r="M77" s="59">
        <f t="shared" si="23"/>
        <v>19.142545000000002</v>
      </c>
      <c r="N77" s="37">
        <f t="shared" si="24"/>
        <v>-2.27</v>
      </c>
      <c r="O77" s="29">
        <f t="shared" si="20"/>
        <v>21.412545000000001</v>
      </c>
      <c r="P77" s="37">
        <f t="shared" si="21"/>
        <v>18.069109999999998</v>
      </c>
      <c r="Q77" s="48"/>
      <c r="R77" s="61"/>
    </row>
    <row r="78" spans="1:20" s="1" customFormat="1" ht="15.75" x14ac:dyDescent="0.25">
      <c r="A78" s="35">
        <v>43771</v>
      </c>
      <c r="B78" s="28">
        <v>2.3195000000000001</v>
      </c>
      <c r="C78" s="28">
        <v>3.9117999999999999</v>
      </c>
      <c r="D78" s="28">
        <v>0.11119999999999999</v>
      </c>
      <c r="E78" s="28">
        <v>0.97629999999999995</v>
      </c>
      <c r="F78" s="29">
        <v>-3.89</v>
      </c>
      <c r="G78" s="40"/>
      <c r="H78" s="55">
        <f t="shared" si="22"/>
        <v>16.5576492</v>
      </c>
      <c r="I78" s="29">
        <f>F78+VLOOKUP($B$5,'[1]Current Projections'!$H$16:$K$19,4,FALSE)</f>
        <v>-3.89</v>
      </c>
      <c r="J78" s="56">
        <f t="shared" ref="J78:J90" si="25">(B78*0.035*100)+(C78*0.0299*100)+(D78*0.056935*100)</f>
        <v>20.447649200000001</v>
      </c>
      <c r="K78" s="37">
        <f t="shared" ref="K78:K90" si="26">(E78*(0.0299+0.056935)*100)+(B78*0.035*100)</f>
        <v>16.59595105</v>
      </c>
      <c r="L78" s="40"/>
      <c r="M78" s="59">
        <f t="shared" si="23"/>
        <v>18.735190000000003</v>
      </c>
      <c r="N78" s="37">
        <f t="shared" si="24"/>
        <v>-3.89</v>
      </c>
      <c r="O78" s="29">
        <f t="shared" ref="O78:O90" si="27">(B78*$B$2*100)+(C78*$B$3*100)+(D78*$B$4*100)</f>
        <v>22.625190000000003</v>
      </c>
      <c r="P78" s="37">
        <f t="shared" ref="P78:P90" si="28">(E78*($B$3+$B$4)*100)+(B78*$B$2*100)</f>
        <v>18.015884999999997</v>
      </c>
      <c r="Q78" s="48"/>
      <c r="R78" s="61"/>
    </row>
    <row r="79" spans="1:20" s="1" customFormat="1" ht="15.75" x14ac:dyDescent="0.25">
      <c r="A79" s="35">
        <v>43739</v>
      </c>
      <c r="B79" s="28">
        <v>2.4030999999999998</v>
      </c>
      <c r="C79" s="28">
        <v>3.17</v>
      </c>
      <c r="D79" s="28">
        <v>0.1447</v>
      </c>
      <c r="E79" s="28">
        <v>0.91859999999999997</v>
      </c>
      <c r="F79" s="29">
        <v>-2.09</v>
      </c>
      <c r="G79" s="40"/>
      <c r="H79" s="55">
        <f t="shared" ref="H79:H89" si="29">J79+I79</f>
        <v>16.622999450000002</v>
      </c>
      <c r="I79" s="29">
        <f>F79+VLOOKUP($B$5,'[1]Current Projections'!$H$16:$K$19,4,FALSE)</f>
        <v>-2.09</v>
      </c>
      <c r="J79" s="56">
        <f t="shared" si="25"/>
        <v>18.712999450000002</v>
      </c>
      <c r="K79" s="37">
        <f t="shared" si="26"/>
        <v>16.3875131</v>
      </c>
      <c r="L79" s="40"/>
      <c r="M79" s="59">
        <f t="shared" ref="M79:M89" si="30">(B79*$B$2*100)+(C79*$B$3*100)+(D79*$B$4*100)+N79</f>
        <v>18.64969</v>
      </c>
      <c r="N79" s="37">
        <f t="shared" ref="N79:N90" si="31">I79</f>
        <v>-2.09</v>
      </c>
      <c r="O79" s="29">
        <f t="shared" si="27"/>
        <v>20.73969</v>
      </c>
      <c r="P79" s="37">
        <f t="shared" si="28"/>
        <v>17.833869999999997</v>
      </c>
      <c r="Q79" s="48"/>
      <c r="R79" s="61"/>
    </row>
    <row r="80" spans="1:20" s="1" customFormat="1" ht="15.75" x14ac:dyDescent="0.25">
      <c r="A80" s="35">
        <v>43709</v>
      </c>
      <c r="B80" s="28">
        <v>2.4982000000000002</v>
      </c>
      <c r="C80" s="28">
        <v>2.8633000000000002</v>
      </c>
      <c r="D80" s="28">
        <v>0.17580000000000001</v>
      </c>
      <c r="E80" s="28">
        <v>0.87529999999999997</v>
      </c>
      <c r="F80" s="29">
        <v>-1.44</v>
      </c>
      <c r="G80" s="40"/>
      <c r="H80" s="55">
        <f t="shared" si="29"/>
        <v>16.865884300000005</v>
      </c>
      <c r="I80" s="29">
        <f>F80+VLOOKUP($B$5,'[1]Current Projections'!$H$16:$K$19,4,FALSE)</f>
        <v>-1.44</v>
      </c>
      <c r="J80" s="56">
        <f t="shared" si="25"/>
        <v>18.305884300000006</v>
      </c>
      <c r="K80" s="37">
        <f t="shared" si="26"/>
        <v>16.344367550000001</v>
      </c>
      <c r="L80" s="40"/>
      <c r="M80" s="59">
        <f t="shared" si="30"/>
        <v>18.860585000000004</v>
      </c>
      <c r="N80" s="37">
        <f t="shared" si="31"/>
        <v>-1.44</v>
      </c>
      <c r="O80" s="29">
        <f t="shared" si="27"/>
        <v>20.300585000000005</v>
      </c>
      <c r="P80" s="37">
        <f t="shared" si="28"/>
        <v>17.826734999999999</v>
      </c>
      <c r="Q80" s="48"/>
      <c r="R80" s="61"/>
      <c r="S80" s="39"/>
      <c r="T80" s="39"/>
    </row>
    <row r="81" spans="1:20" s="1" customFormat="1" ht="15.75" x14ac:dyDescent="0.25">
      <c r="A81" s="35">
        <v>43678</v>
      </c>
      <c r="B81" s="28">
        <v>2.6574</v>
      </c>
      <c r="C81" s="28">
        <v>2.4453</v>
      </c>
      <c r="D81" s="28">
        <v>0.17299999999999999</v>
      </c>
      <c r="E81" s="28">
        <v>0.85699999999999998</v>
      </c>
      <c r="F81" s="29">
        <v>-0.26</v>
      </c>
      <c r="G81" s="40"/>
      <c r="H81" s="55">
        <f t="shared" si="29"/>
        <v>17.337322499999999</v>
      </c>
      <c r="I81" s="29">
        <f>F81+VLOOKUP($B$5,'[1]Current Projections'!$H$16:$K$19,4,FALSE)</f>
        <v>-0.26</v>
      </c>
      <c r="J81" s="56">
        <f t="shared" si="25"/>
        <v>17.597322500000001</v>
      </c>
      <c r="K81" s="37">
        <f t="shared" si="26"/>
        <v>16.742659499999998</v>
      </c>
      <c r="L81" s="40"/>
      <c r="M81" s="59">
        <f t="shared" si="30"/>
        <v>19.302924999999998</v>
      </c>
      <c r="N81" s="37">
        <f t="shared" si="31"/>
        <v>-0.26</v>
      </c>
      <c r="O81" s="29">
        <f t="shared" si="27"/>
        <v>19.562925</v>
      </c>
      <c r="P81" s="37">
        <f t="shared" si="28"/>
        <v>18.29975</v>
      </c>
      <c r="Q81" s="48"/>
      <c r="R81" s="61"/>
      <c r="S81" s="39"/>
      <c r="T81" s="39"/>
    </row>
    <row r="82" spans="1:20" s="1" customFormat="1" ht="15.75" x14ac:dyDescent="0.25">
      <c r="A82" s="35">
        <v>43647</v>
      </c>
      <c r="B82" s="28">
        <v>2.6858</v>
      </c>
      <c r="C82" s="28">
        <v>2.4032</v>
      </c>
      <c r="D82" s="28">
        <v>0.16889999999999999</v>
      </c>
      <c r="E82" s="28">
        <v>0.86280000000000001</v>
      </c>
      <c r="F82" s="29">
        <v>-0.23</v>
      </c>
      <c r="G82" s="40"/>
      <c r="H82" s="55">
        <f t="shared" si="29"/>
        <v>17.317500150000001</v>
      </c>
      <c r="I82" s="29">
        <f>F82+VLOOKUP($B$5,'[1]Current Projections'!$H$16:$K$19,4,FALSE)</f>
        <v>-0.23</v>
      </c>
      <c r="J82" s="56">
        <f t="shared" si="25"/>
        <v>17.547500150000001</v>
      </c>
      <c r="K82" s="37">
        <f t="shared" si="26"/>
        <v>16.8924238</v>
      </c>
      <c r="L82" s="40"/>
      <c r="M82" s="59">
        <f t="shared" si="30"/>
        <v>19.28633</v>
      </c>
      <c r="N82" s="37">
        <f t="shared" si="31"/>
        <v>-0.23</v>
      </c>
      <c r="O82" s="29">
        <f t="shared" si="27"/>
        <v>19.51633</v>
      </c>
      <c r="P82" s="37">
        <f t="shared" si="28"/>
        <v>18.465260000000001</v>
      </c>
      <c r="Q82" s="48"/>
      <c r="R82" s="61"/>
      <c r="S82" s="39"/>
      <c r="T82" s="39"/>
    </row>
    <row r="83" spans="1:20" s="1" customFormat="1" ht="15.75" x14ac:dyDescent="0.25">
      <c r="A83" s="35">
        <v>43617</v>
      </c>
      <c r="B83" s="28">
        <v>2.6579000000000002</v>
      </c>
      <c r="C83" s="28">
        <v>2.0045999999999999</v>
      </c>
      <c r="D83" s="28">
        <v>0.17019999999999999</v>
      </c>
      <c r="E83" s="28">
        <v>0.86650000000000005</v>
      </c>
      <c r="F83" s="29">
        <v>0.46</v>
      </c>
      <c r="G83" s="40"/>
      <c r="H83" s="55">
        <f t="shared" si="29"/>
        <v>16.725437700000004</v>
      </c>
      <c r="I83" s="29">
        <f>F83+VLOOKUP($B$5,'[1]Current Projections'!$H$16:$K$19,4,FALSE)</f>
        <v>0.46</v>
      </c>
      <c r="J83" s="56">
        <f t="shared" si="25"/>
        <v>16.265437700000003</v>
      </c>
      <c r="K83" s="37">
        <f t="shared" si="26"/>
        <v>16.826902750000002</v>
      </c>
      <c r="L83" s="40"/>
      <c r="M83" s="59">
        <f t="shared" si="30"/>
        <v>18.576690000000003</v>
      </c>
      <c r="N83" s="37">
        <f t="shared" si="31"/>
        <v>0.46</v>
      </c>
      <c r="O83" s="29">
        <f t="shared" si="27"/>
        <v>18.116690000000002</v>
      </c>
      <c r="P83" s="37">
        <f t="shared" si="28"/>
        <v>18.386775</v>
      </c>
      <c r="Q83" s="48"/>
      <c r="R83" s="61"/>
      <c r="S83" s="39"/>
      <c r="T83" s="39"/>
    </row>
    <row r="84" spans="1:20" s="1" customFormat="1" ht="15.75" x14ac:dyDescent="0.25">
      <c r="A84" s="35">
        <v>43586</v>
      </c>
      <c r="B84" s="28">
        <v>2.5718000000000001</v>
      </c>
      <c r="C84" s="28">
        <v>2.1158999999999999</v>
      </c>
      <c r="D84" s="28">
        <v>0.1847</v>
      </c>
      <c r="E84" s="28">
        <v>0.83860000000000001</v>
      </c>
      <c r="F84" s="29">
        <v>0.05</v>
      </c>
      <c r="G84" s="40"/>
      <c r="H84" s="55">
        <f t="shared" si="29"/>
        <v>16.429430450000002</v>
      </c>
      <c r="I84" s="29">
        <f>F84+VLOOKUP($B$5,'[1]Current Projections'!$H$16:$K$19,4,FALSE)</f>
        <v>0.05</v>
      </c>
      <c r="J84" s="56">
        <f t="shared" si="25"/>
        <v>16.379430450000001</v>
      </c>
      <c r="K84" s="37">
        <f t="shared" si="26"/>
        <v>16.283283099999998</v>
      </c>
      <c r="L84" s="40"/>
      <c r="M84" s="59">
        <f t="shared" si="30"/>
        <v>18.266665</v>
      </c>
      <c r="N84" s="37">
        <f t="shared" si="31"/>
        <v>0.05</v>
      </c>
      <c r="O84" s="29">
        <f t="shared" si="27"/>
        <v>18.216664999999999</v>
      </c>
      <c r="P84" s="37">
        <f t="shared" si="28"/>
        <v>17.792670000000001</v>
      </c>
      <c r="Q84" s="48"/>
      <c r="R84" s="61"/>
      <c r="S84" s="39"/>
      <c r="T84" s="39"/>
    </row>
    <row r="85" spans="1:20" s="1" customFormat="1" ht="15.75" x14ac:dyDescent="0.25">
      <c r="A85" s="35">
        <v>43556</v>
      </c>
      <c r="B85" s="28">
        <v>2.5375000000000001</v>
      </c>
      <c r="C85" s="28">
        <v>1.9890000000000001</v>
      </c>
      <c r="D85" s="28">
        <v>0.19900000000000001</v>
      </c>
      <c r="E85" s="28">
        <v>0.7883</v>
      </c>
      <c r="F85" s="29">
        <v>-0.04</v>
      </c>
      <c r="G85" s="40"/>
      <c r="H85" s="55">
        <f t="shared" si="29"/>
        <v>15.921366500000003</v>
      </c>
      <c r="I85" s="29">
        <f>F85+VLOOKUP($B$5,'[1]Current Projections'!$H$16:$K$19,4,FALSE)</f>
        <v>-0.04</v>
      </c>
      <c r="J85" s="56">
        <f t="shared" si="25"/>
        <v>15.961366500000002</v>
      </c>
      <c r="K85" s="37">
        <f t="shared" si="26"/>
        <v>15.72645305</v>
      </c>
      <c r="L85" s="40"/>
      <c r="M85" s="59">
        <f t="shared" si="30"/>
        <v>17.708550000000002</v>
      </c>
      <c r="N85" s="37">
        <f t="shared" si="31"/>
        <v>-0.04</v>
      </c>
      <c r="O85" s="29">
        <f t="shared" si="27"/>
        <v>17.748550000000002</v>
      </c>
      <c r="P85" s="37">
        <f t="shared" si="28"/>
        <v>17.205285</v>
      </c>
      <c r="Q85" s="48"/>
      <c r="R85" s="61"/>
      <c r="S85" s="39"/>
      <c r="T85" s="39"/>
    </row>
    <row r="86" spans="1:20" s="1" customFormat="1" ht="15.75" x14ac:dyDescent="0.25">
      <c r="A86" s="35">
        <v>43525</v>
      </c>
      <c r="B86" s="28">
        <v>2.5461</v>
      </c>
      <c r="C86" s="28">
        <v>1.6303000000000001</v>
      </c>
      <c r="D86" s="28">
        <v>0.22</v>
      </c>
      <c r="E86" s="28">
        <v>0.78320000000000001</v>
      </c>
      <c r="F86" s="29">
        <v>0.49</v>
      </c>
      <c r="G86" s="40"/>
      <c r="H86" s="55">
        <f t="shared" si="29"/>
        <v>15.528517000000001</v>
      </c>
      <c r="I86" s="29">
        <f>F86+VLOOKUP($B$5,'[1]Current Projections'!$H$16:$K$19,4,FALSE)</f>
        <v>0.49</v>
      </c>
      <c r="J86" s="56">
        <f t="shared" si="25"/>
        <v>15.038517000000001</v>
      </c>
      <c r="K86" s="37">
        <f t="shared" si="26"/>
        <v>15.712267199999999</v>
      </c>
      <c r="L86" s="40"/>
      <c r="M86" s="59">
        <f t="shared" si="30"/>
        <v>17.226875</v>
      </c>
      <c r="N86" s="37">
        <f t="shared" si="31"/>
        <v>0.49</v>
      </c>
      <c r="O86" s="29">
        <f t="shared" si="27"/>
        <v>16.736875000000001</v>
      </c>
      <c r="P86" s="37">
        <f t="shared" si="28"/>
        <v>17.194040000000001</v>
      </c>
      <c r="Q86" s="48"/>
      <c r="R86" s="61"/>
      <c r="S86" s="39"/>
      <c r="T86" s="39"/>
    </row>
    <row r="87" spans="1:20" ht="15.75" x14ac:dyDescent="0.25">
      <c r="A87" s="35">
        <v>43497</v>
      </c>
      <c r="B87" s="28">
        <v>2.5345</v>
      </c>
      <c r="C87" s="28">
        <v>1.1776</v>
      </c>
      <c r="D87" s="28">
        <v>0.2631</v>
      </c>
      <c r="E87" s="28">
        <v>0.80410000000000004</v>
      </c>
      <c r="F87" s="29">
        <v>0.73</v>
      </c>
      <c r="G87" s="40"/>
      <c r="H87" s="55">
        <f t="shared" si="29"/>
        <v>14.619733850000003</v>
      </c>
      <c r="I87" s="29">
        <f>F87+VLOOKUP($B$5,'[1]Current Projections'!$H$16:$K$19,4,FALSE)</f>
        <v>0.73</v>
      </c>
      <c r="J87" s="56">
        <f t="shared" si="25"/>
        <v>13.889733850000002</v>
      </c>
      <c r="K87" s="37">
        <f t="shared" si="26"/>
        <v>15.853152350000002</v>
      </c>
      <c r="L87" s="40"/>
      <c r="M87" s="59">
        <f t="shared" si="30"/>
        <v>16.194869999999998</v>
      </c>
      <c r="N87" s="37">
        <f t="shared" si="31"/>
        <v>0.73</v>
      </c>
      <c r="O87" s="29">
        <f t="shared" si="27"/>
        <v>15.464869999999999</v>
      </c>
      <c r="P87" s="37">
        <f t="shared" si="28"/>
        <v>17.334695</v>
      </c>
      <c r="Q87" s="47"/>
      <c r="R87" s="61"/>
      <c r="S87" s="39"/>
      <c r="T87" s="39"/>
    </row>
    <row r="88" spans="1:20" ht="15.75" x14ac:dyDescent="0.25">
      <c r="A88" s="35">
        <v>43466</v>
      </c>
      <c r="B88" s="28">
        <v>2.4981</v>
      </c>
      <c r="C88" s="28">
        <v>1.1927000000000001</v>
      </c>
      <c r="D88" s="28">
        <v>0.28988999999999998</v>
      </c>
      <c r="E88" s="28">
        <v>0.77569999999999995</v>
      </c>
      <c r="F88" s="29">
        <v>0.63</v>
      </c>
      <c r="G88" s="40"/>
      <c r="H88" s="55">
        <f t="shared" si="29"/>
        <v>14.590011715000003</v>
      </c>
      <c r="I88" s="29">
        <f>F88+VLOOKUP($B$5,'[1]Current Projections'!$H$16:$K$19,4,FALSE)</f>
        <v>0.63</v>
      </c>
      <c r="J88" s="56">
        <f t="shared" si="25"/>
        <v>13.960011715000002</v>
      </c>
      <c r="K88" s="37">
        <f t="shared" si="26"/>
        <v>15.479140950000001</v>
      </c>
      <c r="L88" s="40"/>
      <c r="M88" s="59">
        <f t="shared" si="30"/>
        <v>16.151047999999999</v>
      </c>
      <c r="N88" s="37">
        <f t="shared" si="31"/>
        <v>0.63</v>
      </c>
      <c r="O88" s="29">
        <f t="shared" si="27"/>
        <v>15.521048</v>
      </c>
      <c r="P88" s="37">
        <f t="shared" si="28"/>
        <v>16.934915</v>
      </c>
      <c r="Q88" s="47"/>
      <c r="R88" s="61"/>
      <c r="S88" s="39"/>
      <c r="T88" s="39"/>
    </row>
    <row r="89" spans="1:20" ht="15.75" x14ac:dyDescent="0.25">
      <c r="A89" s="35">
        <v>43435</v>
      </c>
      <c r="B89" s="28">
        <v>2.508</v>
      </c>
      <c r="C89" s="28">
        <v>1.1416999999999999</v>
      </c>
      <c r="D89" s="28">
        <v>0.27750000000000002</v>
      </c>
      <c r="E89" s="28">
        <v>0.72689999999999999</v>
      </c>
      <c r="F89" s="29">
        <v>0.63</v>
      </c>
      <c r="G89" s="40"/>
      <c r="H89" s="55">
        <f t="shared" si="29"/>
        <v>14.401629250000001</v>
      </c>
      <c r="I89" s="29">
        <f>F89+VLOOKUP($B$5,'[1]Current Projections'!$H$16:$K$19,4,FALSE)</f>
        <v>0.63</v>
      </c>
      <c r="J89" s="56">
        <f t="shared" si="25"/>
        <v>13.77162925</v>
      </c>
      <c r="K89" s="37">
        <f t="shared" si="26"/>
        <v>15.09003615</v>
      </c>
      <c r="L89" s="40"/>
      <c r="M89" s="59">
        <f t="shared" si="30"/>
        <v>15.954275000000001</v>
      </c>
      <c r="N89" s="37">
        <f t="shared" si="31"/>
        <v>0.63</v>
      </c>
      <c r="O89" s="29">
        <f t="shared" si="27"/>
        <v>15.324275</v>
      </c>
      <c r="P89" s="37">
        <f t="shared" si="28"/>
        <v>16.537754999999997</v>
      </c>
      <c r="Q89" s="47"/>
      <c r="R89" s="61"/>
      <c r="S89" s="39"/>
      <c r="T89" s="39"/>
    </row>
    <row r="90" spans="1:20" ht="15.75" x14ac:dyDescent="0.25">
      <c r="A90" s="35">
        <v>43405</v>
      </c>
      <c r="B90" s="28">
        <v>2.5385</v>
      </c>
      <c r="C90" s="28">
        <v>1.3419000000000001</v>
      </c>
      <c r="D90" s="28">
        <v>0.27139999999999997</v>
      </c>
      <c r="E90" s="28">
        <v>0.71099999999999997</v>
      </c>
      <c r="F90" s="29">
        <v>0.5</v>
      </c>
      <c r="G90" s="40"/>
      <c r="H90" s="55">
        <f>J90+I90</f>
        <v>14.942246900000001</v>
      </c>
      <c r="I90" s="29">
        <f>F90+VLOOKUP($B$5,'[1]Current Projections'!$H$16:$K$19,4,FALSE)</f>
        <v>0.5</v>
      </c>
      <c r="J90" s="56">
        <f t="shared" si="25"/>
        <v>14.442246900000001</v>
      </c>
      <c r="K90" s="37">
        <f t="shared" si="26"/>
        <v>15.058718500000001</v>
      </c>
      <c r="L90" s="40"/>
      <c r="M90" s="59">
        <f>(B90*$B$2*100)+(C90*$B$3*100)+(D90*$B$4*100)+N90</f>
        <v>16.562155000000001</v>
      </c>
      <c r="N90" s="37">
        <f t="shared" si="31"/>
        <v>0.5</v>
      </c>
      <c r="O90" s="29">
        <f t="shared" si="27"/>
        <v>16.062155000000001</v>
      </c>
      <c r="P90" s="37">
        <f t="shared" si="28"/>
        <v>16.51745</v>
      </c>
      <c r="Q90" s="47"/>
      <c r="R90" s="61"/>
      <c r="S90" s="39"/>
      <c r="T90" s="39"/>
    </row>
    <row r="98" spans="4:4" x14ac:dyDescent="0.25">
      <c r="D98" s="46"/>
    </row>
    <row r="99" spans="4:4" x14ac:dyDescent="0.25">
      <c r="D99" s="46"/>
    </row>
    <row r="100" spans="4:4" x14ac:dyDescent="0.25">
      <c r="D100" s="46"/>
    </row>
    <row r="101" spans="4:4" x14ac:dyDescent="0.25">
      <c r="D101" s="46"/>
    </row>
    <row r="102" spans="4:4" x14ac:dyDescent="0.25">
      <c r="D102" s="46"/>
    </row>
    <row r="103" spans="4:4" x14ac:dyDescent="0.25">
      <c r="D103" s="46"/>
    </row>
    <row r="104" spans="4:4" x14ac:dyDescent="0.25">
      <c r="D104" s="46"/>
    </row>
    <row r="105" spans="4:4" x14ac:dyDescent="0.25">
      <c r="D105" s="46"/>
    </row>
    <row r="106" spans="4:4" x14ac:dyDescent="0.25">
      <c r="D106" s="46"/>
    </row>
    <row r="107" spans="4:4" x14ac:dyDescent="0.25">
      <c r="D107" s="46"/>
    </row>
    <row r="108" spans="4:4" x14ac:dyDescent="0.25">
      <c r="D108" s="46"/>
    </row>
  </sheetData>
  <sortState xmlns:xlrd2="http://schemas.microsoft.com/office/spreadsheetml/2017/richdata2" ref="D75:E85">
    <sortCondition descending="1" ref="D75:D85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f730e7-dcf1-4f64-acf9-4c00ee624668">
      <Terms xmlns="http://schemas.microsoft.com/office/infopath/2007/PartnerControls"/>
    </lcf76f155ced4ddcb4097134ff3c332f>
    <TaxCatchAll xmlns="dd925ca4-e68f-48df-a912-d96f5a2f4f6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2B36D56416D645B63FB9580B8FA63C" ma:contentTypeVersion="13" ma:contentTypeDescription="Create a new document." ma:contentTypeScope="" ma:versionID="98ebfeeb568e99db9803eea6a5cab76e">
  <xsd:schema xmlns:xsd="http://www.w3.org/2001/XMLSchema" xmlns:xs="http://www.w3.org/2001/XMLSchema" xmlns:p="http://schemas.microsoft.com/office/2006/metadata/properties" xmlns:ns2="f0f730e7-dcf1-4f64-acf9-4c00ee624668" xmlns:ns3="dd925ca4-e68f-48df-a912-d96f5a2f4f6a" targetNamespace="http://schemas.microsoft.com/office/2006/metadata/properties" ma:root="true" ma:fieldsID="40aa3830fef087014bf20f4c87dd5e37" ns2:_="" ns3:_="">
    <xsd:import namespace="f0f730e7-dcf1-4f64-acf9-4c00ee624668"/>
    <xsd:import namespace="dd925ca4-e68f-48df-a912-d96f5a2f4f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f730e7-dcf1-4f64-acf9-4c00ee6246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801e8b9-e89e-4a9b-b6dd-8f414994c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25ca4-e68f-48df-a912-d96f5a2f4f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f6c7d19-7b89-4ca6-8027-cbbc3da1264f}" ma:internalName="TaxCatchAll" ma:showField="CatchAllData" ma:web="dd925ca4-e68f-48df-a912-d96f5a2f4f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C20702-3D5C-4A6B-B1D7-FF97AE5D03C6}">
  <ds:schemaRefs>
    <ds:schemaRef ds:uri="f0f730e7-dcf1-4f64-acf9-4c00ee624668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d925ca4-e68f-48df-a912-d96f5a2f4f6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706D553-A86E-4BF9-9513-A1F238522E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f730e7-dcf1-4f64-acf9-4c00ee624668"/>
    <ds:schemaRef ds:uri="dd925ca4-e68f-48df-a912-d96f5a2f4f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891921-0EAE-4CD1-93DE-0BA58F4075A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787ebcf-fece-446e-9c62-c1b90e1700e2}" enabled="1" method="Standard" siteId="{a6b619e1-18ad-43a9-a423-86633611e31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Projections</vt:lpstr>
      <vt:lpstr>Historical Prices</vt:lpstr>
    </vt:vector>
  </TitlesOfParts>
  <Manager/>
  <Company>California Dairies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Vandenheuvel</dc:creator>
  <cp:keywords/>
  <dc:description/>
  <cp:lastModifiedBy>Dan Stauffer</cp:lastModifiedBy>
  <cp:revision/>
  <dcterms:created xsi:type="dcterms:W3CDTF">2019-03-26T23:27:41Z</dcterms:created>
  <dcterms:modified xsi:type="dcterms:W3CDTF">2025-07-18T22:49:18Z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0x010100172B36D56416D645B63FB9580B8FA63C</vt:lpwstr>
  </property>
  <property fmtid="{D5CDD505-2E9C-101B-9397-08002B2CF9AE}" pid="3" name="MSIP_Label_5787ebcf-fece-446e-9c62-c1b90e1700e2_Enabled">
    <vt:lpwstr>true</vt:lpwstr>
  </property>
  <property fmtid="{D5CDD505-2E9C-101B-9397-08002B2CF9AE}" pid="4" name="MSIP_Label_5787ebcf-fece-446e-9c62-c1b90e1700e2_SetDate">
    <vt:lpwstr>2022-12-02T19:14:22Z</vt:lpwstr>
  </property>
  <property fmtid="{D5CDD505-2E9C-101B-9397-08002B2CF9AE}" pid="5" name="MSIP_Label_5787ebcf-fece-446e-9c62-c1b90e1700e2_Method">
    <vt:lpwstr>Standard</vt:lpwstr>
  </property>
  <property fmtid="{D5CDD505-2E9C-101B-9397-08002B2CF9AE}" pid="6" name="MSIP_Label_5787ebcf-fece-446e-9c62-c1b90e1700e2_Name">
    <vt:lpwstr>General</vt:lpwstr>
  </property>
  <property fmtid="{D5CDD505-2E9C-101B-9397-08002B2CF9AE}" pid="7" name="MSIP_Label_5787ebcf-fece-446e-9c62-c1b90e1700e2_SiteId">
    <vt:lpwstr>a6b619e1-18ad-43a9-a423-86633611e31f</vt:lpwstr>
  </property>
  <property fmtid="{D5CDD505-2E9C-101B-9397-08002B2CF9AE}" pid="8" name="MSIP_Label_5787ebcf-fece-446e-9c62-c1b90e1700e2_ActionId">
    <vt:lpwstr>ed6c1bc8-2a38-4b9c-b4a6-6e26cb5444f4</vt:lpwstr>
  </property>
  <property fmtid="{D5CDD505-2E9C-101B-9397-08002B2CF9AE}" pid="9" name="MSIP_Label_5787ebcf-fece-446e-9c62-c1b90e1700e2_ContentBits">
    <vt:lpwstr>0</vt:lpwstr>
  </property>
  <property fmtid="{D5CDD505-2E9C-101B-9397-08002B2CF9AE}" pid="10" name="MediaServiceImageTags">
    <vt:lpwstr/>
  </property>
</Properties>
</file>