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vmlDrawing2.vml" ContentType="application/vnd.openxmlformats-officedocument.vmlDrawing"/>
  <Override PartName="/xl/_rels/workbook.xml.rels" ContentType="application/vnd.openxmlformats-package.relationships+xml"/>
  <Override PartName="/xl/comments4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Instructions" sheetId="1" state="visible" r:id="rId3"/>
    <sheet name="Domains" sheetId="2" state="visible" r:id="rId4"/>
    <sheet name="Projects" sheetId="3" state="visible" r:id="rId5"/>
    <sheet name="Tasks" sheetId="4" state="visible" r:id="rId6"/>
  </sheets>
  <definedNames>
    <definedName function="false" hidden="true" localSheetId="3" name="_xlnm._FilterDatabase" vbProcedure="false">Tasks!$A$1:$L$501</definedName>
    <definedName function="false" hidden="false" name="LeadDays" vbProcedure="false">Instructions!$B$29</definedName>
    <definedName function="false" hidden="false" name="ParentWeight" vbProcedure="false">Instructions!$B$28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Calculated: the project's impact blended with its domain's.</t>
        </r>
      </text>
    </comment>
  </commentList>
</comments>
</file>

<file path=xl/comments4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K1" authorId="0">
      <text>
        <r>
          <rPr>
            <sz val="10"/>
            <rFont val="Arial"/>
            <family val="2"/>
          </rPr>
          <t xml:space="preserve">Calculated: the task's impact blended with its project's, raised if an unfinished task that it blocks is more important.</t>
        </r>
      </text>
    </comment>
    <comment ref="L1" authorId="0">
      <text>
        <r>
          <rPr>
            <sz val="10"/>
            <rFont val="Arial"/>
            <family val="2"/>
          </rPr>
          <t xml:space="preserve">Sort by this, largest first. Due today or overdue scores above 3; everything else stays below 2. Empty rows hold a hidden -1 so they always sort to the bottom.</t>
        </r>
      </text>
    </comment>
  </commentList>
</comments>
</file>

<file path=xl/sharedStrings.xml><?xml version="1.0" encoding="utf-8"?>
<sst xmlns="http://schemas.openxmlformats.org/spreadsheetml/2006/main" count="110" uniqueCount="62">
  <si>
    <t xml:space="preserve">The Surfacing Method: companion spreadsheet</t>
  </si>
  <si>
    <t xml:space="preserve">How it works</t>
  </si>
  <si>
    <t xml:space="preserve">You describe your work once, in three tabs. The Tasks tab then gives every task a Score. Sort by Score, highest first, and the top of the list is your hot list: what to work on now.</t>
  </si>
  <si>
    <t xml:space="preserve">The three tabs</t>
  </si>
  <si>
    <t xml:space="preserve">1. Domains: the broad areas of your life, such as Work and Home, each with an impact. Optional: a project with no domain simply stands on its own.</t>
  </si>
  <si>
    <t xml:space="preserve">2. Projects: each project, the domain it belongs to, and its impact, rated against the other projects in that same domain.</t>
  </si>
  <si>
    <t xml:space="preserve">3. Tasks: each task, its project, and its own impact, rated against the other tasks in that same project. Add a start date, a due date, a task it's blocked by, and a tag where they apply.</t>
  </si>
  <si>
    <t xml:space="preserve">How the Score works</t>
  </si>
  <si>
    <t xml:space="preserve">Most of a task's importance comes from where it lives: its project and domain. Its own impact adds the nuance. You only ever compare a task with the tasks beside it; the sheet works out where it lands among everything else.</t>
  </si>
  <si>
    <t xml:space="preserve">A task that something else is waiting on borrows that task's importance, if it's higher, so blockers rise when they're holding up important work.</t>
  </si>
  <si>
    <t xml:space="preserve">Deadlines pull a task up as they get closer. A task with no due date ranks purely on importance. The moment a task is due today or overdue, it rises above everything that isn't.</t>
  </si>
  <si>
    <t xml:space="preserve">Tasks you can't act on yet (a start date in the future, or waiting on an unfinished task) and completed tasks score 0, so they sink to the bottom.</t>
  </si>
  <si>
    <t xml:space="preserve">Filling it in</t>
  </si>
  <si>
    <t xml:space="preserve">Yellow cells are yours to edit. Green cells are calculated: don't type in them.</t>
  </si>
  <si>
    <t xml:space="preserve">Impact uses a dropdown: Low, Medium, High or Vital. Dates use YYYY-MM-DD.</t>
  </si>
  <si>
    <t xml:space="preserve">Task names must be unique, since Blocked by finds the blocking task by its name.</t>
  </si>
  <si>
    <t xml:space="preserve">To see your hot list: sort the Tasks tab by Score, largest first. Or filter the Ready column to Yes, and filter by Tag to see only what you can do where you are.</t>
  </si>
  <si>
    <t xml:space="preserve">The example rows show the shape. Their dates are set relative to today so they always make sense; replace them with your own.</t>
  </si>
  <si>
    <t xml:space="preserve">An honest note</t>
  </si>
  <si>
    <t xml:space="preserve">This is a deliberately simplified version of the scoring. It captures the method's core idea, but a purpose-built tool does more: deeper nesting, many tags per task, several blockers, and scores that keep moving while you're not looking.</t>
  </si>
  <si>
    <t xml:space="preserve">Settings</t>
  </si>
  <si>
    <t xml:space="preserve">Parent weight: how much of a task's importance comes from its project, and a project's from its domain (0 to 1)</t>
  </si>
  <si>
    <t xml:space="preserve">Deadline lead time: how many days before its due date a task starts rising (days)</t>
  </si>
  <si>
    <t xml:space="preserve">Domain</t>
  </si>
  <si>
    <t xml:space="preserve">Impact</t>
  </si>
  <si>
    <t xml:space="preserve">Work</t>
  </si>
  <si>
    <t xml:space="preserve">High</t>
  </si>
  <si>
    <t xml:space="preserve">Home</t>
  </si>
  <si>
    <t xml:space="preserve">Medium</t>
  </si>
  <si>
    <t xml:space="preserve">Project</t>
  </si>
  <si>
    <t xml:space="preserve">Importance</t>
  </si>
  <si>
    <t xml:space="preserve">Q3 Launch</t>
  </si>
  <si>
    <t xml:space="preserve">Vital</t>
  </si>
  <si>
    <t xml:space="preserve">Ops &amp; admin</t>
  </si>
  <si>
    <t xml:space="preserve">Low</t>
  </si>
  <si>
    <t xml:space="preserve">Kitchen renovation</t>
  </si>
  <si>
    <t xml:space="preserve">Errands</t>
  </si>
  <si>
    <t xml:space="preserve">Health</t>
  </si>
  <si>
    <t xml:space="preserve">Done</t>
  </si>
  <si>
    <t xml:space="preserve">Task</t>
  </si>
  <si>
    <t xml:space="preserve">Blocked by</t>
  </si>
  <si>
    <t xml:space="preserve">Start date</t>
  </si>
  <si>
    <t xml:space="preserve">Due date</t>
  </si>
  <si>
    <t xml:space="preserve">Tag</t>
  </si>
  <si>
    <t xml:space="preserve">Ready</t>
  </si>
  <si>
    <t xml:space="preserve">Base importance</t>
  </si>
  <si>
    <t xml:space="preserve">Score</t>
  </si>
  <si>
    <t xml:space="preserve">No</t>
  </si>
  <si>
    <t xml:space="preserve">File Q2 expenses</t>
  </si>
  <si>
    <t xml:space="preserve">computer</t>
  </si>
  <si>
    <t xml:space="preserve">Approve the print vendor quote</t>
  </si>
  <si>
    <t xml:space="preserve">Draft the partner brief</t>
  </si>
  <si>
    <t xml:space="preserve">Send the co-marketing deck to partners</t>
  </si>
  <si>
    <t xml:space="preserve">Choose the cabinet handles</t>
  </si>
  <si>
    <t xml:space="preserve">Order the cabinets</t>
  </si>
  <si>
    <t xml:space="preserve">Yes</t>
  </si>
  <si>
    <t xml:space="preserve">Measure the kitchen</t>
  </si>
  <si>
    <t xml:space="preserve">Renew car registration</t>
  </si>
  <si>
    <t xml:space="preserve">Return the library books</t>
  </si>
  <si>
    <t xml:space="preserve">errands</t>
  </si>
  <si>
    <t xml:space="preserve">Book the annual physical</t>
  </si>
  <si>
    <t xml:space="preserve">phone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</si>
</sst>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0"/>
    <numFmt numFmtId="166" formatCode="yyyy\-mm\-dd"/>
    <numFmt numFmtId="167" formatCode="0.00;;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7CC"/>
        <bgColor rgb="FFE6F4EA"/>
      </patternFill>
    </fill>
    <fill>
      <patternFill patternType="solid">
        <fgColor rgb="FF2F3A4A"/>
        <bgColor rgb="FF333300"/>
      </patternFill>
    </fill>
    <fill>
      <patternFill patternType="solid">
        <fgColor rgb="FFE6F4EA"/>
        <bgColor rgb="FFFFF7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2F3A4A"/>
          <bgColor rgb="FF000000"/>
        </patternFill>
      </fill>
    </dxf>
    <dxf>
      <fill>
        <patternFill patternType="solid">
          <fgColor rgb="FFFFF7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6F4EA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E6F4EA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F3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  <col collapsed="false" customWidth="true" hidden="false" outlineLevel="0" max="2" min="2" style="0" width="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3" t="s">
        <v>1</v>
      </c>
    </row>
    <row r="4" customFormat="false" ht="26.8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5" hidden="false" customHeight="false" outlineLevel="0" collapsed="false">
      <c r="A6" s="3" t="s">
        <v>3</v>
      </c>
    </row>
    <row r="7" customFormat="false" ht="26.85" hidden="false" customHeight="false" outlineLevel="0" collapsed="false">
      <c r="A7" s="2" t="s">
        <v>4</v>
      </c>
    </row>
    <row r="8" customFormat="false" ht="26.85" hidden="false" customHeight="false" outlineLevel="0" collapsed="false">
      <c r="A8" s="2" t="s">
        <v>5</v>
      </c>
    </row>
    <row r="9" customFormat="false" ht="26.8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7</v>
      </c>
    </row>
    <row r="12" customFormat="false" ht="26.85" hidden="false" customHeight="false" outlineLevel="0" collapsed="false">
      <c r="A12" s="2" t="s">
        <v>8</v>
      </c>
    </row>
    <row r="13" customFormat="false" ht="26.85" hidden="false" customHeight="false" outlineLevel="0" collapsed="false">
      <c r="A13" s="2" t="s">
        <v>9</v>
      </c>
    </row>
    <row r="14" customFormat="false" ht="26.85" hidden="false" customHeight="false" outlineLevel="0" collapsed="false">
      <c r="A14" s="2" t="s">
        <v>10</v>
      </c>
    </row>
    <row r="15" customFormat="false" ht="26.8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2"/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 t="s">
        <v>14</v>
      </c>
    </row>
    <row r="20" customFormat="false" ht="15" hidden="false" customHeight="false" outlineLevel="0" collapsed="false">
      <c r="A20" s="2" t="s">
        <v>15</v>
      </c>
    </row>
    <row r="21" customFormat="false" ht="26.85" hidden="false" customHeight="false" outlineLevel="0" collapsed="false">
      <c r="A21" s="2" t="s">
        <v>16</v>
      </c>
    </row>
    <row r="22" customFormat="false" ht="26.85" hidden="false" customHeight="false" outlineLevel="0" collapsed="false">
      <c r="A22" s="2" t="s">
        <v>17</v>
      </c>
    </row>
    <row r="23" customFormat="false" ht="15" hidden="false" customHeight="false" outlineLevel="0" collapsed="false">
      <c r="A23" s="2"/>
    </row>
    <row r="24" customFormat="false" ht="15" hidden="false" customHeight="false" outlineLevel="0" collapsed="false">
      <c r="A24" s="3" t="s">
        <v>18</v>
      </c>
    </row>
    <row r="25" customFormat="false" ht="26.85" hidden="false" customHeight="false" outlineLevel="0" collapsed="false">
      <c r="A25" s="2" t="s">
        <v>19</v>
      </c>
    </row>
    <row r="26" customFormat="false" ht="15" hidden="false" customHeight="false" outlineLevel="0" collapsed="false">
      <c r="A26" s="2"/>
    </row>
    <row r="27" customFormat="false" ht="15" hidden="false" customHeight="false" outlineLevel="0" collapsed="false">
      <c r="A27" s="3" t="s">
        <v>20</v>
      </c>
    </row>
    <row r="28" customFormat="false" ht="15" hidden="false" customHeight="false" outlineLevel="0" collapsed="false">
      <c r="A28" s="4" t="s">
        <v>21</v>
      </c>
      <c r="B28" s="5" t="n">
        <v>0.7</v>
      </c>
    </row>
    <row r="29" customFormat="false" ht="15" hidden="false" customHeight="false" outlineLevel="0" collapsed="false">
      <c r="A29" s="4" t="s">
        <v>22</v>
      </c>
      <c r="B29" s="5" t="n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2"/>
  </cols>
  <sheetData>
    <row r="1" customFormat="false" ht="15" hidden="false" customHeight="false" outlineLevel="0" collapsed="false">
      <c r="A1" s="6" t="s">
        <v>23</v>
      </c>
      <c r="B1" s="6" t="s">
        <v>24</v>
      </c>
    </row>
    <row r="2" customFormat="false" ht="15" hidden="false" customHeight="false" outlineLevel="0" collapsed="false">
      <c r="A2" s="7" t="s">
        <v>25</v>
      </c>
      <c r="B2" s="7" t="s">
        <v>26</v>
      </c>
    </row>
    <row r="3" customFormat="false" ht="15" hidden="false" customHeight="false" outlineLevel="0" collapsed="false">
      <c r="A3" s="7" t="s">
        <v>27</v>
      </c>
      <c r="B3" s="7" t="s">
        <v>28</v>
      </c>
    </row>
    <row r="4" customFormat="false" ht="15" hidden="false" customHeight="false" outlineLevel="0" collapsed="false">
      <c r="A4" s="7"/>
      <c r="B4" s="7"/>
    </row>
    <row r="5" customFormat="false" ht="15" hidden="false" customHeight="false" outlineLevel="0" collapsed="false">
      <c r="A5" s="7"/>
      <c r="B5" s="7"/>
    </row>
    <row r="6" customFormat="false" ht="15" hidden="false" customHeight="false" outlineLevel="0" collapsed="false">
      <c r="A6" s="7"/>
      <c r="B6" s="7"/>
    </row>
    <row r="7" customFormat="false" ht="15" hidden="false" customHeight="false" outlineLevel="0" collapsed="false">
      <c r="A7" s="7"/>
      <c r="B7" s="7"/>
    </row>
    <row r="8" customFormat="false" ht="15" hidden="false" customHeight="false" outlineLevel="0" collapsed="false">
      <c r="A8" s="7"/>
      <c r="B8" s="7"/>
    </row>
    <row r="9" customFormat="false" ht="15" hidden="false" customHeight="false" outlineLevel="0" collapsed="false">
      <c r="A9" s="7"/>
      <c r="B9" s="7"/>
    </row>
    <row r="10" customFormat="false" ht="15" hidden="false" customHeight="false" outlineLevel="0" collapsed="false">
      <c r="A10" s="7"/>
      <c r="B10" s="7"/>
    </row>
    <row r="11" customFormat="false" ht="15" hidden="false" customHeight="false" outlineLevel="0" collapsed="false">
      <c r="A11" s="7"/>
      <c r="B11" s="7"/>
    </row>
    <row r="12" customFormat="false" ht="15" hidden="false" customHeight="false" outlineLevel="0" collapsed="false">
      <c r="A12" s="7"/>
      <c r="B12" s="7"/>
    </row>
    <row r="13" customFormat="false" ht="15" hidden="false" customHeight="false" outlineLevel="0" collapsed="false">
      <c r="A13" s="7"/>
      <c r="B13" s="7"/>
    </row>
    <row r="14" customFormat="false" ht="15" hidden="false" customHeight="false" outlineLevel="0" collapsed="false">
      <c r="A14" s="7"/>
      <c r="B14" s="7"/>
    </row>
    <row r="15" customFormat="false" ht="15" hidden="false" customHeight="false" outlineLevel="0" collapsed="false">
      <c r="A15" s="7"/>
      <c r="B15" s="7"/>
    </row>
    <row r="16" customFormat="false" ht="15" hidden="false" customHeight="false" outlineLevel="0" collapsed="false">
      <c r="A16" s="7"/>
      <c r="B16" s="7"/>
    </row>
    <row r="17" customFormat="false" ht="15" hidden="false" customHeight="false" outlineLevel="0" collapsed="false">
      <c r="A17" s="7"/>
      <c r="B17" s="7"/>
    </row>
    <row r="18" customFormat="false" ht="15" hidden="false" customHeight="false" outlineLevel="0" collapsed="false">
      <c r="A18" s="7"/>
      <c r="B18" s="7"/>
    </row>
    <row r="19" customFormat="false" ht="15" hidden="false" customHeight="false" outlineLevel="0" collapsed="false">
      <c r="A19" s="7"/>
      <c r="B19" s="7"/>
    </row>
    <row r="20" customFormat="false" ht="15" hidden="false" customHeight="false" outlineLevel="0" collapsed="false">
      <c r="A20" s="7"/>
      <c r="B20" s="7"/>
    </row>
    <row r="21" customFormat="false" ht="15" hidden="false" customHeight="false" outlineLevel="0" collapsed="false">
      <c r="A21" s="7"/>
      <c r="B21" s="7"/>
    </row>
    <row r="22" customFormat="false" ht="15" hidden="false" customHeight="false" outlineLevel="0" collapsed="false">
      <c r="A22" s="7"/>
      <c r="B22" s="7"/>
    </row>
    <row r="23" customFormat="false" ht="15" hidden="false" customHeight="false" outlineLevel="0" collapsed="false">
      <c r="A23" s="7"/>
      <c r="B23" s="7"/>
    </row>
    <row r="24" customFormat="false" ht="15" hidden="false" customHeight="false" outlineLevel="0" collapsed="false">
      <c r="A24" s="7"/>
      <c r="B24" s="7"/>
    </row>
    <row r="25" customFormat="false" ht="15" hidden="false" customHeight="false" outlineLevel="0" collapsed="false">
      <c r="A25" s="7"/>
      <c r="B25" s="7"/>
    </row>
    <row r="26" customFormat="false" ht="15" hidden="false" customHeight="false" outlineLevel="0" collapsed="false">
      <c r="A26" s="7"/>
      <c r="B26" s="7"/>
    </row>
    <row r="27" customFormat="false" ht="15" hidden="false" customHeight="false" outlineLevel="0" collapsed="false">
      <c r="A27" s="7"/>
      <c r="B27" s="7"/>
    </row>
    <row r="28" customFormat="false" ht="15" hidden="false" customHeight="false" outlineLevel="0" collapsed="false">
      <c r="A28" s="7"/>
      <c r="B28" s="7"/>
    </row>
    <row r="29" customFormat="false" ht="15" hidden="false" customHeight="false" outlineLevel="0" collapsed="false">
      <c r="A29" s="7"/>
      <c r="B29" s="7"/>
    </row>
    <row r="30" customFormat="false" ht="15" hidden="false" customHeight="false" outlineLevel="0" collapsed="false">
      <c r="A30" s="7"/>
      <c r="B30" s="7"/>
    </row>
    <row r="31" customFormat="false" ht="15" hidden="false" customHeight="false" outlineLevel="0" collapsed="false">
      <c r="A31" s="7"/>
      <c r="B31" s="7"/>
    </row>
    <row r="32" customFormat="false" ht="15" hidden="false" customHeight="false" outlineLevel="0" collapsed="false">
      <c r="A32" s="7"/>
      <c r="B32" s="7"/>
    </row>
    <row r="33" customFormat="false" ht="15" hidden="false" customHeight="false" outlineLevel="0" collapsed="false">
      <c r="A33" s="7"/>
      <c r="B33" s="7"/>
    </row>
    <row r="34" customFormat="false" ht="15" hidden="false" customHeight="false" outlineLevel="0" collapsed="false">
      <c r="A34" s="7"/>
      <c r="B34" s="7"/>
    </row>
    <row r="35" customFormat="false" ht="15" hidden="false" customHeight="false" outlineLevel="0" collapsed="false">
      <c r="A35" s="7"/>
      <c r="B35" s="7"/>
    </row>
    <row r="36" customFormat="false" ht="15" hidden="false" customHeight="false" outlineLevel="0" collapsed="false">
      <c r="A36" s="7"/>
      <c r="B36" s="7"/>
    </row>
    <row r="37" customFormat="false" ht="15" hidden="false" customHeight="false" outlineLevel="0" collapsed="false">
      <c r="A37" s="7"/>
      <c r="B37" s="7"/>
    </row>
    <row r="38" customFormat="false" ht="15" hidden="false" customHeight="false" outlineLevel="0" collapsed="false">
      <c r="A38" s="7"/>
      <c r="B38" s="7"/>
    </row>
    <row r="39" customFormat="false" ht="15" hidden="false" customHeight="false" outlineLevel="0" collapsed="false">
      <c r="A39" s="7"/>
      <c r="B39" s="7"/>
    </row>
    <row r="40" customFormat="false" ht="15" hidden="false" customHeight="false" outlineLevel="0" collapsed="false">
      <c r="A40" s="7"/>
      <c r="B40" s="7"/>
    </row>
    <row r="41" customFormat="false" ht="15" hidden="false" customHeight="false" outlineLevel="0" collapsed="false">
      <c r="A41" s="7"/>
      <c r="B41" s="7"/>
    </row>
    <row r="42" customFormat="false" ht="15" hidden="false" customHeight="false" outlineLevel="0" collapsed="false">
      <c r="A42" s="7"/>
      <c r="B42" s="7"/>
    </row>
    <row r="43" customFormat="false" ht="15" hidden="false" customHeight="false" outlineLevel="0" collapsed="false">
      <c r="A43" s="7"/>
      <c r="B43" s="7"/>
    </row>
    <row r="44" customFormat="false" ht="15" hidden="false" customHeight="false" outlineLevel="0" collapsed="false">
      <c r="A44" s="7"/>
      <c r="B44" s="7"/>
    </row>
    <row r="45" customFormat="false" ht="15" hidden="false" customHeight="false" outlineLevel="0" collapsed="false">
      <c r="A45" s="7"/>
      <c r="B45" s="7"/>
    </row>
    <row r="46" customFormat="false" ht="15" hidden="false" customHeight="false" outlineLevel="0" collapsed="false">
      <c r="A46" s="7"/>
      <c r="B46" s="7"/>
    </row>
    <row r="47" customFormat="false" ht="15" hidden="false" customHeight="false" outlineLevel="0" collapsed="false">
      <c r="A47" s="7"/>
      <c r="B47" s="7"/>
    </row>
    <row r="48" customFormat="false" ht="15" hidden="false" customHeight="false" outlineLevel="0" collapsed="false">
      <c r="A48" s="7"/>
      <c r="B48" s="7"/>
    </row>
    <row r="49" customFormat="false" ht="15" hidden="false" customHeight="false" outlineLevel="0" collapsed="false">
      <c r="A49" s="7"/>
      <c r="B49" s="7"/>
    </row>
    <row r="50" customFormat="false" ht="15" hidden="false" customHeight="false" outlineLevel="0" collapsed="false">
      <c r="A50" s="7"/>
      <c r="B50" s="7"/>
    </row>
    <row r="51" customFormat="false" ht="15" hidden="false" customHeight="false" outlineLevel="0" collapsed="false">
      <c r="A51" s="7"/>
      <c r="B51" s="7"/>
    </row>
  </sheetData>
  <dataValidations count="1">
    <dataValidation allowBlank="true" errorStyle="stop" operator="between" showDropDown="false" showErrorMessage="false" showInputMessage="false" sqref="B2:B51" type="list">
      <formula1>"Low,Medium,High,Vital"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4" min="4" style="0" width="14"/>
  </cols>
  <sheetData>
    <row r="1" customFormat="false" ht="15" hidden="false" customHeight="false" outlineLevel="0" collapsed="false">
      <c r="A1" s="6" t="s">
        <v>29</v>
      </c>
      <c r="B1" s="6" t="s">
        <v>23</v>
      </c>
      <c r="C1" s="6" t="s">
        <v>24</v>
      </c>
      <c r="D1" s="6" t="s">
        <v>30</v>
      </c>
    </row>
    <row r="2" customFormat="false" ht="15" hidden="false" customHeight="false" outlineLevel="0" collapsed="false">
      <c r="A2" s="7" t="s">
        <v>31</v>
      </c>
      <c r="B2" s="7" t="s">
        <v>25</v>
      </c>
      <c r="C2" s="7" t="s">
        <v>32</v>
      </c>
      <c r="D2" s="8" t="n">
        <f aca="false">IF($A2="","",ROUND(IF(ISNUMBER(MATCH(INDEX(Domains!$B$2:$B$51,MATCH($B2,Domains!$A$2:$A$51,0)),{"Low","Medium","High","Vital"},0)/4),ParentWeight*MATCH(INDEX(Domains!$B$2:$B$51,MATCH($B2,Domains!$A$2:$A$51,0)),{"Low","Medium","High","Vital"},0)/4+(1-ParentWeight)*IFERROR(MATCH($C2,{"Low","Medium","High","Vital"},0)/4,0.5),IFERROR(MATCH($C2,{"Low","Medium","High","Vital"},0)/4,0.5)),3))</f>
        <v>0.825</v>
      </c>
    </row>
    <row r="3" customFormat="false" ht="15" hidden="false" customHeight="false" outlineLevel="0" collapsed="false">
      <c r="A3" s="7" t="s">
        <v>33</v>
      </c>
      <c r="B3" s="7" t="s">
        <v>25</v>
      </c>
      <c r="C3" s="7" t="s">
        <v>34</v>
      </c>
      <c r="D3" s="8" t="n">
        <f aca="false">IF($A3="","",ROUND(IF(ISNUMBER(MATCH(INDEX(Domains!$B$2:$B$51,MATCH($B3,Domains!$A$2:$A$51,0)),{"Low","Medium","High","Vital"},0)/4),ParentWeight*MATCH(INDEX(Domains!$B$2:$B$51,MATCH($B3,Domains!$A$2:$A$51,0)),{"Low","Medium","High","Vital"},0)/4+(1-ParentWeight)*IFERROR(MATCH($C3,{"Low","Medium","High","Vital"},0)/4,0.5),IFERROR(MATCH($C3,{"Low","Medium","High","Vital"},0)/4,0.5)),3))</f>
        <v>0.6</v>
      </c>
    </row>
    <row r="4" customFormat="false" ht="15" hidden="false" customHeight="false" outlineLevel="0" collapsed="false">
      <c r="A4" s="7" t="s">
        <v>35</v>
      </c>
      <c r="B4" s="7" t="s">
        <v>27</v>
      </c>
      <c r="C4" s="7" t="s">
        <v>26</v>
      </c>
      <c r="D4" s="8" t="n">
        <f aca="false">IF($A4="","",ROUND(IF(ISNUMBER(MATCH(INDEX(Domains!$B$2:$B$51,MATCH($B4,Domains!$A$2:$A$51,0)),{"Low","Medium","High","Vital"},0)/4),ParentWeight*MATCH(INDEX(Domains!$B$2:$B$51,MATCH($B4,Domains!$A$2:$A$51,0)),{"Low","Medium","High","Vital"},0)/4+(1-ParentWeight)*IFERROR(MATCH($C4,{"Low","Medium","High","Vital"},0)/4,0.5),IFERROR(MATCH($C4,{"Low","Medium","High","Vital"},0)/4,0.5)),3))</f>
        <v>0.575</v>
      </c>
    </row>
    <row r="5" customFormat="false" ht="15" hidden="false" customHeight="false" outlineLevel="0" collapsed="false">
      <c r="A5" s="7" t="s">
        <v>36</v>
      </c>
      <c r="B5" s="7" t="s">
        <v>27</v>
      </c>
      <c r="C5" s="7" t="s">
        <v>34</v>
      </c>
      <c r="D5" s="8" t="n">
        <f aca="false">IF($A5="","",ROUND(IF(ISNUMBER(MATCH(INDEX(Domains!$B$2:$B$51,MATCH($B5,Domains!$A$2:$A$51,0)),{"Low","Medium","High","Vital"},0)/4),ParentWeight*MATCH(INDEX(Domains!$B$2:$B$51,MATCH($B5,Domains!$A$2:$A$51,0)),{"Low","Medium","High","Vital"},0)/4+(1-ParentWeight)*IFERROR(MATCH($C5,{"Low","Medium","High","Vital"},0)/4,0.5),IFERROR(MATCH($C5,{"Low","Medium","High","Vital"},0)/4,0.5)),3))</f>
        <v>0.425</v>
      </c>
    </row>
    <row r="6" customFormat="false" ht="15" hidden="false" customHeight="false" outlineLevel="0" collapsed="false">
      <c r="A6" s="7" t="s">
        <v>37</v>
      </c>
      <c r="B6" s="7" t="s">
        <v>27</v>
      </c>
      <c r="C6" s="7" t="s">
        <v>28</v>
      </c>
      <c r="D6" s="8" t="n">
        <f aca="false">IF($A6="","",ROUND(IF(ISNUMBER(MATCH(INDEX(Domains!$B$2:$B$51,MATCH($B6,Domains!$A$2:$A$51,0)),{"Low","Medium","High","Vital"},0)/4),ParentWeight*MATCH(INDEX(Domains!$B$2:$B$51,MATCH($B6,Domains!$A$2:$A$51,0)),{"Low","Medium","High","Vital"},0)/4+(1-ParentWeight)*IFERROR(MATCH($C6,{"Low","Medium","High","Vital"},0)/4,0.5),IFERROR(MATCH($C6,{"Low","Medium","High","Vital"},0)/4,0.5)),3))</f>
        <v>0.5</v>
      </c>
    </row>
    <row r="7" customFormat="false" ht="15" hidden="false" customHeight="false" outlineLevel="0" collapsed="false">
      <c r="A7" s="7"/>
      <c r="B7" s="7"/>
      <c r="C7" s="7"/>
      <c r="D7" s="8" t="str">
        <f aca="false">IF($A7="","",ROUND(IF(ISNUMBER(MATCH(INDEX(Domains!$B$2:$B$51,MATCH($B7,Domains!$A$2:$A$51,0)),{"Low","Medium","High","Vital"},0)/4),ParentWeight*MATCH(INDEX(Domains!$B$2:$B$51,MATCH($B7,Domains!$A$2:$A$51,0)),{"Low","Medium","High","Vital"},0)/4+(1-ParentWeight)*IFERROR(MATCH($C7,{"Low","Medium","High","Vital"},0)/4,0.5),IFERROR(MATCH($C7,{"Low","Medium","High","Vital"},0)/4,0.5)),3))</f>
        <v/>
      </c>
    </row>
    <row r="8" customFormat="false" ht="15" hidden="false" customHeight="false" outlineLevel="0" collapsed="false">
      <c r="A8" s="7"/>
      <c r="B8" s="7"/>
      <c r="C8" s="7"/>
      <c r="D8" s="8" t="str">
        <f aca="false">IF($A8="","",ROUND(IF(ISNUMBER(MATCH(INDEX(Domains!$B$2:$B$51,MATCH($B8,Domains!$A$2:$A$51,0)),{"Low","Medium","High","Vital"},0)/4),ParentWeight*MATCH(INDEX(Domains!$B$2:$B$51,MATCH($B8,Domains!$A$2:$A$51,0)),{"Low","Medium","High","Vital"},0)/4+(1-ParentWeight)*IFERROR(MATCH($C8,{"Low","Medium","High","Vital"},0)/4,0.5),IFERROR(MATCH($C8,{"Low","Medium","High","Vital"},0)/4,0.5)),3))</f>
        <v/>
      </c>
    </row>
    <row r="9" customFormat="false" ht="15" hidden="false" customHeight="false" outlineLevel="0" collapsed="false">
      <c r="A9" s="7"/>
      <c r="B9" s="7"/>
      <c r="C9" s="7"/>
      <c r="D9" s="8" t="str">
        <f aca="false">IF($A9="","",ROUND(IF(ISNUMBER(MATCH(INDEX(Domains!$B$2:$B$51,MATCH($B9,Domains!$A$2:$A$51,0)),{"Low","Medium","High","Vital"},0)/4),ParentWeight*MATCH(INDEX(Domains!$B$2:$B$51,MATCH($B9,Domains!$A$2:$A$51,0)),{"Low","Medium","High","Vital"},0)/4+(1-ParentWeight)*IFERROR(MATCH($C9,{"Low","Medium","High","Vital"},0)/4,0.5),IFERROR(MATCH($C9,{"Low","Medium","High","Vital"},0)/4,0.5)),3))</f>
        <v/>
      </c>
    </row>
    <row r="10" customFormat="false" ht="15" hidden="false" customHeight="false" outlineLevel="0" collapsed="false">
      <c r="A10" s="7"/>
      <c r="B10" s="7"/>
      <c r="C10" s="7"/>
      <c r="D10" s="8" t="str">
        <f aca="false">IF($A10="","",ROUND(IF(ISNUMBER(MATCH(INDEX(Domains!$B$2:$B$51,MATCH($B10,Domains!$A$2:$A$51,0)),{"Low","Medium","High","Vital"},0)/4),ParentWeight*MATCH(INDEX(Domains!$B$2:$B$51,MATCH($B10,Domains!$A$2:$A$51,0)),{"Low","Medium","High","Vital"},0)/4+(1-ParentWeight)*IFERROR(MATCH($C10,{"Low","Medium","High","Vital"},0)/4,0.5),IFERROR(MATCH($C10,{"Low","Medium","High","Vital"},0)/4,0.5)),3))</f>
        <v/>
      </c>
    </row>
    <row r="11" customFormat="false" ht="15" hidden="false" customHeight="false" outlineLevel="0" collapsed="false">
      <c r="A11" s="7"/>
      <c r="B11" s="7"/>
      <c r="C11" s="7"/>
      <c r="D11" s="8" t="str">
        <f aca="false">IF($A11="","",ROUND(IF(ISNUMBER(MATCH(INDEX(Domains!$B$2:$B$51,MATCH($B11,Domains!$A$2:$A$51,0)),{"Low","Medium","High","Vital"},0)/4),ParentWeight*MATCH(INDEX(Domains!$B$2:$B$51,MATCH($B11,Domains!$A$2:$A$51,0)),{"Low","Medium","High","Vital"},0)/4+(1-ParentWeight)*IFERROR(MATCH($C11,{"Low","Medium","High","Vital"},0)/4,0.5),IFERROR(MATCH($C11,{"Low","Medium","High","Vital"},0)/4,0.5)),3))</f>
        <v/>
      </c>
    </row>
    <row r="12" customFormat="false" ht="15" hidden="false" customHeight="false" outlineLevel="0" collapsed="false">
      <c r="A12" s="7"/>
      <c r="B12" s="7"/>
      <c r="C12" s="7"/>
      <c r="D12" s="8" t="str">
        <f aca="false">IF($A12="","",ROUND(IF(ISNUMBER(MATCH(INDEX(Domains!$B$2:$B$51,MATCH($B12,Domains!$A$2:$A$51,0)),{"Low","Medium","High","Vital"},0)/4),ParentWeight*MATCH(INDEX(Domains!$B$2:$B$51,MATCH($B12,Domains!$A$2:$A$51,0)),{"Low","Medium","High","Vital"},0)/4+(1-ParentWeight)*IFERROR(MATCH($C12,{"Low","Medium","High","Vital"},0)/4,0.5),IFERROR(MATCH($C12,{"Low","Medium","High","Vital"},0)/4,0.5)),3))</f>
        <v/>
      </c>
    </row>
    <row r="13" customFormat="false" ht="15" hidden="false" customHeight="false" outlineLevel="0" collapsed="false">
      <c r="A13" s="7"/>
      <c r="B13" s="7"/>
      <c r="C13" s="7"/>
      <c r="D13" s="8" t="str">
        <f aca="false">IF($A13="","",ROUND(IF(ISNUMBER(MATCH(INDEX(Domains!$B$2:$B$51,MATCH($B13,Domains!$A$2:$A$51,0)),{"Low","Medium","High","Vital"},0)/4),ParentWeight*MATCH(INDEX(Domains!$B$2:$B$51,MATCH($B13,Domains!$A$2:$A$51,0)),{"Low","Medium","High","Vital"},0)/4+(1-ParentWeight)*IFERROR(MATCH($C13,{"Low","Medium","High","Vital"},0)/4,0.5),IFERROR(MATCH($C13,{"Low","Medium","High","Vital"},0)/4,0.5)),3))</f>
        <v/>
      </c>
    </row>
    <row r="14" customFormat="false" ht="15" hidden="false" customHeight="false" outlineLevel="0" collapsed="false">
      <c r="A14" s="7"/>
      <c r="B14" s="7"/>
      <c r="C14" s="7"/>
      <c r="D14" s="8" t="str">
        <f aca="false">IF($A14="","",ROUND(IF(ISNUMBER(MATCH(INDEX(Domains!$B$2:$B$51,MATCH($B14,Domains!$A$2:$A$51,0)),{"Low","Medium","High","Vital"},0)/4),ParentWeight*MATCH(INDEX(Domains!$B$2:$B$51,MATCH($B14,Domains!$A$2:$A$51,0)),{"Low","Medium","High","Vital"},0)/4+(1-ParentWeight)*IFERROR(MATCH($C14,{"Low","Medium","High","Vital"},0)/4,0.5),IFERROR(MATCH($C14,{"Low","Medium","High","Vital"},0)/4,0.5)),3))</f>
        <v/>
      </c>
    </row>
    <row r="15" customFormat="false" ht="15" hidden="false" customHeight="false" outlineLevel="0" collapsed="false">
      <c r="A15" s="7"/>
      <c r="B15" s="7"/>
      <c r="C15" s="7"/>
      <c r="D15" s="8" t="str">
        <f aca="false">IF($A15="","",ROUND(IF(ISNUMBER(MATCH(INDEX(Domains!$B$2:$B$51,MATCH($B15,Domains!$A$2:$A$51,0)),{"Low","Medium","High","Vital"},0)/4),ParentWeight*MATCH(INDEX(Domains!$B$2:$B$51,MATCH($B15,Domains!$A$2:$A$51,0)),{"Low","Medium","High","Vital"},0)/4+(1-ParentWeight)*IFERROR(MATCH($C15,{"Low","Medium","High","Vital"},0)/4,0.5),IFERROR(MATCH($C15,{"Low","Medium","High","Vital"},0)/4,0.5)),3))</f>
        <v/>
      </c>
    </row>
    <row r="16" customFormat="false" ht="15" hidden="false" customHeight="false" outlineLevel="0" collapsed="false">
      <c r="A16" s="7"/>
      <c r="B16" s="7"/>
      <c r="C16" s="7"/>
      <c r="D16" s="8" t="str">
        <f aca="false">IF($A16="","",ROUND(IF(ISNUMBER(MATCH(INDEX(Domains!$B$2:$B$51,MATCH($B16,Domains!$A$2:$A$51,0)),{"Low","Medium","High","Vital"},0)/4),ParentWeight*MATCH(INDEX(Domains!$B$2:$B$51,MATCH($B16,Domains!$A$2:$A$51,0)),{"Low","Medium","High","Vital"},0)/4+(1-ParentWeight)*IFERROR(MATCH($C16,{"Low","Medium","High","Vital"},0)/4,0.5),IFERROR(MATCH($C16,{"Low","Medium","High","Vital"},0)/4,0.5)),3))</f>
        <v/>
      </c>
    </row>
    <row r="17" customFormat="false" ht="15" hidden="false" customHeight="false" outlineLevel="0" collapsed="false">
      <c r="A17" s="7"/>
      <c r="B17" s="7"/>
      <c r="C17" s="7"/>
      <c r="D17" s="8" t="str">
        <f aca="false">IF($A17="","",ROUND(IF(ISNUMBER(MATCH(INDEX(Domains!$B$2:$B$51,MATCH($B17,Domains!$A$2:$A$51,0)),{"Low","Medium","High","Vital"},0)/4),ParentWeight*MATCH(INDEX(Domains!$B$2:$B$51,MATCH($B17,Domains!$A$2:$A$51,0)),{"Low","Medium","High","Vital"},0)/4+(1-ParentWeight)*IFERROR(MATCH($C17,{"Low","Medium","High","Vital"},0)/4,0.5),IFERROR(MATCH($C17,{"Low","Medium","High","Vital"},0)/4,0.5)),3))</f>
        <v/>
      </c>
    </row>
    <row r="18" customFormat="false" ht="15" hidden="false" customHeight="false" outlineLevel="0" collapsed="false">
      <c r="A18" s="7"/>
      <c r="B18" s="7"/>
      <c r="C18" s="7"/>
      <c r="D18" s="8" t="str">
        <f aca="false">IF($A18="","",ROUND(IF(ISNUMBER(MATCH(INDEX(Domains!$B$2:$B$51,MATCH($B18,Domains!$A$2:$A$51,0)),{"Low","Medium","High","Vital"},0)/4),ParentWeight*MATCH(INDEX(Domains!$B$2:$B$51,MATCH($B18,Domains!$A$2:$A$51,0)),{"Low","Medium","High","Vital"},0)/4+(1-ParentWeight)*IFERROR(MATCH($C18,{"Low","Medium","High","Vital"},0)/4,0.5),IFERROR(MATCH($C18,{"Low","Medium","High","Vital"},0)/4,0.5)),3))</f>
        <v/>
      </c>
    </row>
    <row r="19" customFormat="false" ht="15" hidden="false" customHeight="false" outlineLevel="0" collapsed="false">
      <c r="A19" s="7"/>
      <c r="B19" s="7"/>
      <c r="C19" s="7"/>
      <c r="D19" s="8" t="str">
        <f aca="false">IF($A19="","",ROUND(IF(ISNUMBER(MATCH(INDEX(Domains!$B$2:$B$51,MATCH($B19,Domains!$A$2:$A$51,0)),{"Low","Medium","High","Vital"},0)/4),ParentWeight*MATCH(INDEX(Domains!$B$2:$B$51,MATCH($B19,Domains!$A$2:$A$51,0)),{"Low","Medium","High","Vital"},0)/4+(1-ParentWeight)*IFERROR(MATCH($C19,{"Low","Medium","High","Vital"},0)/4,0.5),IFERROR(MATCH($C19,{"Low","Medium","High","Vital"},0)/4,0.5)),3))</f>
        <v/>
      </c>
    </row>
    <row r="20" customFormat="false" ht="15" hidden="false" customHeight="false" outlineLevel="0" collapsed="false">
      <c r="A20" s="7"/>
      <c r="B20" s="7"/>
      <c r="C20" s="7"/>
      <c r="D20" s="8" t="str">
        <f aca="false">IF($A20="","",ROUND(IF(ISNUMBER(MATCH(INDEX(Domains!$B$2:$B$51,MATCH($B20,Domains!$A$2:$A$51,0)),{"Low","Medium","High","Vital"},0)/4),ParentWeight*MATCH(INDEX(Domains!$B$2:$B$51,MATCH($B20,Domains!$A$2:$A$51,0)),{"Low","Medium","High","Vital"},0)/4+(1-ParentWeight)*IFERROR(MATCH($C20,{"Low","Medium","High","Vital"},0)/4,0.5),IFERROR(MATCH($C20,{"Low","Medium","High","Vital"},0)/4,0.5)),3))</f>
        <v/>
      </c>
    </row>
    <row r="21" customFormat="false" ht="15" hidden="false" customHeight="false" outlineLevel="0" collapsed="false">
      <c r="A21" s="7"/>
      <c r="B21" s="7"/>
      <c r="C21" s="7"/>
      <c r="D21" s="8" t="str">
        <f aca="false">IF($A21="","",ROUND(IF(ISNUMBER(MATCH(INDEX(Domains!$B$2:$B$51,MATCH($B21,Domains!$A$2:$A$51,0)),{"Low","Medium","High","Vital"},0)/4),ParentWeight*MATCH(INDEX(Domains!$B$2:$B$51,MATCH($B21,Domains!$A$2:$A$51,0)),{"Low","Medium","High","Vital"},0)/4+(1-ParentWeight)*IFERROR(MATCH($C21,{"Low","Medium","High","Vital"},0)/4,0.5),IFERROR(MATCH($C21,{"Low","Medium","High","Vital"},0)/4,0.5)),3))</f>
        <v/>
      </c>
    </row>
    <row r="22" customFormat="false" ht="15" hidden="false" customHeight="false" outlineLevel="0" collapsed="false">
      <c r="A22" s="7"/>
      <c r="B22" s="7"/>
      <c r="C22" s="7"/>
      <c r="D22" s="8" t="str">
        <f aca="false">IF($A22="","",ROUND(IF(ISNUMBER(MATCH(INDEX(Domains!$B$2:$B$51,MATCH($B22,Domains!$A$2:$A$51,0)),{"Low","Medium","High","Vital"},0)/4),ParentWeight*MATCH(INDEX(Domains!$B$2:$B$51,MATCH($B22,Domains!$A$2:$A$51,0)),{"Low","Medium","High","Vital"},0)/4+(1-ParentWeight)*IFERROR(MATCH($C22,{"Low","Medium","High","Vital"},0)/4,0.5),IFERROR(MATCH($C22,{"Low","Medium","High","Vital"},0)/4,0.5)),3))</f>
        <v/>
      </c>
    </row>
    <row r="23" customFormat="false" ht="15" hidden="false" customHeight="false" outlineLevel="0" collapsed="false">
      <c r="A23" s="7"/>
      <c r="B23" s="7"/>
      <c r="C23" s="7"/>
      <c r="D23" s="8" t="str">
        <f aca="false">IF($A23="","",ROUND(IF(ISNUMBER(MATCH(INDEX(Domains!$B$2:$B$51,MATCH($B23,Domains!$A$2:$A$51,0)),{"Low","Medium","High","Vital"},0)/4),ParentWeight*MATCH(INDEX(Domains!$B$2:$B$51,MATCH($B23,Domains!$A$2:$A$51,0)),{"Low","Medium","High","Vital"},0)/4+(1-ParentWeight)*IFERROR(MATCH($C23,{"Low","Medium","High","Vital"},0)/4,0.5),IFERROR(MATCH($C23,{"Low","Medium","High","Vital"},0)/4,0.5)),3))</f>
        <v/>
      </c>
    </row>
    <row r="24" customFormat="false" ht="15" hidden="false" customHeight="false" outlineLevel="0" collapsed="false">
      <c r="A24" s="7"/>
      <c r="B24" s="7"/>
      <c r="C24" s="7"/>
      <c r="D24" s="8" t="str">
        <f aca="false">IF($A24="","",ROUND(IF(ISNUMBER(MATCH(INDEX(Domains!$B$2:$B$51,MATCH($B24,Domains!$A$2:$A$51,0)),{"Low","Medium","High","Vital"},0)/4),ParentWeight*MATCH(INDEX(Domains!$B$2:$B$51,MATCH($B24,Domains!$A$2:$A$51,0)),{"Low","Medium","High","Vital"},0)/4+(1-ParentWeight)*IFERROR(MATCH($C24,{"Low","Medium","High","Vital"},0)/4,0.5),IFERROR(MATCH($C24,{"Low","Medium","High","Vital"},0)/4,0.5)),3))</f>
        <v/>
      </c>
    </row>
    <row r="25" customFormat="false" ht="15" hidden="false" customHeight="false" outlineLevel="0" collapsed="false">
      <c r="A25" s="7"/>
      <c r="B25" s="7"/>
      <c r="C25" s="7"/>
      <c r="D25" s="8" t="str">
        <f aca="false">IF($A25="","",ROUND(IF(ISNUMBER(MATCH(INDEX(Domains!$B$2:$B$51,MATCH($B25,Domains!$A$2:$A$51,0)),{"Low","Medium","High","Vital"},0)/4),ParentWeight*MATCH(INDEX(Domains!$B$2:$B$51,MATCH($B25,Domains!$A$2:$A$51,0)),{"Low","Medium","High","Vital"},0)/4+(1-ParentWeight)*IFERROR(MATCH($C25,{"Low","Medium","High","Vital"},0)/4,0.5),IFERROR(MATCH($C25,{"Low","Medium","High","Vital"},0)/4,0.5)),3))</f>
        <v/>
      </c>
    </row>
    <row r="26" customFormat="false" ht="15" hidden="false" customHeight="false" outlineLevel="0" collapsed="false">
      <c r="A26" s="7"/>
      <c r="B26" s="7"/>
      <c r="C26" s="7"/>
      <c r="D26" s="8" t="str">
        <f aca="false">IF($A26="","",ROUND(IF(ISNUMBER(MATCH(INDEX(Domains!$B$2:$B$51,MATCH($B26,Domains!$A$2:$A$51,0)),{"Low","Medium","High","Vital"},0)/4),ParentWeight*MATCH(INDEX(Domains!$B$2:$B$51,MATCH($B26,Domains!$A$2:$A$51,0)),{"Low","Medium","High","Vital"},0)/4+(1-ParentWeight)*IFERROR(MATCH($C26,{"Low","Medium","High","Vital"},0)/4,0.5),IFERROR(MATCH($C26,{"Low","Medium","High","Vital"},0)/4,0.5)),3))</f>
        <v/>
      </c>
    </row>
    <row r="27" customFormat="false" ht="15" hidden="false" customHeight="false" outlineLevel="0" collapsed="false">
      <c r="A27" s="7"/>
      <c r="B27" s="7"/>
      <c r="C27" s="7"/>
      <c r="D27" s="8" t="str">
        <f aca="false">IF($A27="","",ROUND(IF(ISNUMBER(MATCH(INDEX(Domains!$B$2:$B$51,MATCH($B27,Domains!$A$2:$A$51,0)),{"Low","Medium","High","Vital"},0)/4),ParentWeight*MATCH(INDEX(Domains!$B$2:$B$51,MATCH($B27,Domains!$A$2:$A$51,0)),{"Low","Medium","High","Vital"},0)/4+(1-ParentWeight)*IFERROR(MATCH($C27,{"Low","Medium","High","Vital"},0)/4,0.5),IFERROR(MATCH($C27,{"Low","Medium","High","Vital"},0)/4,0.5)),3))</f>
        <v/>
      </c>
    </row>
    <row r="28" customFormat="false" ht="15" hidden="false" customHeight="false" outlineLevel="0" collapsed="false">
      <c r="A28" s="7"/>
      <c r="B28" s="7"/>
      <c r="C28" s="7"/>
      <c r="D28" s="8" t="str">
        <f aca="false">IF($A28="","",ROUND(IF(ISNUMBER(MATCH(INDEX(Domains!$B$2:$B$51,MATCH($B28,Domains!$A$2:$A$51,0)),{"Low","Medium","High","Vital"},0)/4),ParentWeight*MATCH(INDEX(Domains!$B$2:$B$51,MATCH($B28,Domains!$A$2:$A$51,0)),{"Low","Medium","High","Vital"},0)/4+(1-ParentWeight)*IFERROR(MATCH($C28,{"Low","Medium","High","Vital"},0)/4,0.5),IFERROR(MATCH($C28,{"Low","Medium","High","Vital"},0)/4,0.5)),3))</f>
        <v/>
      </c>
    </row>
    <row r="29" customFormat="false" ht="15" hidden="false" customHeight="false" outlineLevel="0" collapsed="false">
      <c r="A29" s="7"/>
      <c r="B29" s="7"/>
      <c r="C29" s="7"/>
      <c r="D29" s="8" t="str">
        <f aca="false">IF($A29="","",ROUND(IF(ISNUMBER(MATCH(INDEX(Domains!$B$2:$B$51,MATCH($B29,Domains!$A$2:$A$51,0)),{"Low","Medium","High","Vital"},0)/4),ParentWeight*MATCH(INDEX(Domains!$B$2:$B$51,MATCH($B29,Domains!$A$2:$A$51,0)),{"Low","Medium","High","Vital"},0)/4+(1-ParentWeight)*IFERROR(MATCH($C29,{"Low","Medium","High","Vital"},0)/4,0.5),IFERROR(MATCH($C29,{"Low","Medium","High","Vital"},0)/4,0.5)),3))</f>
        <v/>
      </c>
    </row>
    <row r="30" customFormat="false" ht="15" hidden="false" customHeight="false" outlineLevel="0" collapsed="false">
      <c r="A30" s="7"/>
      <c r="B30" s="7"/>
      <c r="C30" s="7"/>
      <c r="D30" s="8" t="str">
        <f aca="false">IF($A30="","",ROUND(IF(ISNUMBER(MATCH(INDEX(Domains!$B$2:$B$51,MATCH($B30,Domains!$A$2:$A$51,0)),{"Low","Medium","High","Vital"},0)/4),ParentWeight*MATCH(INDEX(Domains!$B$2:$B$51,MATCH($B30,Domains!$A$2:$A$51,0)),{"Low","Medium","High","Vital"},0)/4+(1-ParentWeight)*IFERROR(MATCH($C30,{"Low","Medium","High","Vital"},0)/4,0.5),IFERROR(MATCH($C30,{"Low","Medium","High","Vital"},0)/4,0.5)),3))</f>
        <v/>
      </c>
    </row>
    <row r="31" customFormat="false" ht="15" hidden="false" customHeight="false" outlineLevel="0" collapsed="false">
      <c r="A31" s="7"/>
      <c r="B31" s="7"/>
      <c r="C31" s="7"/>
      <c r="D31" s="8" t="str">
        <f aca="false">IF($A31="","",ROUND(IF(ISNUMBER(MATCH(INDEX(Domains!$B$2:$B$51,MATCH($B31,Domains!$A$2:$A$51,0)),{"Low","Medium","High","Vital"},0)/4),ParentWeight*MATCH(INDEX(Domains!$B$2:$B$51,MATCH($B31,Domains!$A$2:$A$51,0)),{"Low","Medium","High","Vital"},0)/4+(1-ParentWeight)*IFERROR(MATCH($C31,{"Low","Medium","High","Vital"},0)/4,0.5),IFERROR(MATCH($C31,{"Low","Medium","High","Vital"},0)/4,0.5)),3))</f>
        <v/>
      </c>
    </row>
    <row r="32" customFormat="false" ht="15" hidden="false" customHeight="false" outlineLevel="0" collapsed="false">
      <c r="A32" s="7"/>
      <c r="B32" s="7"/>
      <c r="C32" s="7"/>
      <c r="D32" s="8" t="str">
        <f aca="false">IF($A32="","",ROUND(IF(ISNUMBER(MATCH(INDEX(Domains!$B$2:$B$51,MATCH($B32,Domains!$A$2:$A$51,0)),{"Low","Medium","High","Vital"},0)/4),ParentWeight*MATCH(INDEX(Domains!$B$2:$B$51,MATCH($B32,Domains!$A$2:$A$51,0)),{"Low","Medium","High","Vital"},0)/4+(1-ParentWeight)*IFERROR(MATCH($C32,{"Low","Medium","High","Vital"},0)/4,0.5),IFERROR(MATCH($C32,{"Low","Medium","High","Vital"},0)/4,0.5)),3))</f>
        <v/>
      </c>
    </row>
    <row r="33" customFormat="false" ht="15" hidden="false" customHeight="false" outlineLevel="0" collapsed="false">
      <c r="A33" s="7"/>
      <c r="B33" s="7"/>
      <c r="C33" s="7"/>
      <c r="D33" s="8" t="str">
        <f aca="false">IF($A33="","",ROUND(IF(ISNUMBER(MATCH(INDEX(Domains!$B$2:$B$51,MATCH($B33,Domains!$A$2:$A$51,0)),{"Low","Medium","High","Vital"},0)/4),ParentWeight*MATCH(INDEX(Domains!$B$2:$B$51,MATCH($B33,Domains!$A$2:$A$51,0)),{"Low","Medium","High","Vital"},0)/4+(1-ParentWeight)*IFERROR(MATCH($C33,{"Low","Medium","High","Vital"},0)/4,0.5),IFERROR(MATCH($C33,{"Low","Medium","High","Vital"},0)/4,0.5)),3))</f>
        <v/>
      </c>
    </row>
    <row r="34" customFormat="false" ht="15" hidden="false" customHeight="false" outlineLevel="0" collapsed="false">
      <c r="A34" s="7"/>
      <c r="B34" s="7"/>
      <c r="C34" s="7"/>
      <c r="D34" s="8" t="str">
        <f aca="false">IF($A34="","",ROUND(IF(ISNUMBER(MATCH(INDEX(Domains!$B$2:$B$51,MATCH($B34,Domains!$A$2:$A$51,0)),{"Low","Medium","High","Vital"},0)/4),ParentWeight*MATCH(INDEX(Domains!$B$2:$B$51,MATCH($B34,Domains!$A$2:$A$51,0)),{"Low","Medium","High","Vital"},0)/4+(1-ParentWeight)*IFERROR(MATCH($C34,{"Low","Medium","High","Vital"},0)/4,0.5),IFERROR(MATCH($C34,{"Low","Medium","High","Vital"},0)/4,0.5)),3))</f>
        <v/>
      </c>
    </row>
    <row r="35" customFormat="false" ht="15" hidden="false" customHeight="false" outlineLevel="0" collapsed="false">
      <c r="A35" s="7"/>
      <c r="B35" s="7"/>
      <c r="C35" s="7"/>
      <c r="D35" s="8" t="str">
        <f aca="false">IF($A35="","",ROUND(IF(ISNUMBER(MATCH(INDEX(Domains!$B$2:$B$51,MATCH($B35,Domains!$A$2:$A$51,0)),{"Low","Medium","High","Vital"},0)/4),ParentWeight*MATCH(INDEX(Domains!$B$2:$B$51,MATCH($B35,Domains!$A$2:$A$51,0)),{"Low","Medium","High","Vital"},0)/4+(1-ParentWeight)*IFERROR(MATCH($C35,{"Low","Medium","High","Vital"},0)/4,0.5),IFERROR(MATCH($C35,{"Low","Medium","High","Vital"},0)/4,0.5)),3))</f>
        <v/>
      </c>
    </row>
    <row r="36" customFormat="false" ht="15" hidden="false" customHeight="false" outlineLevel="0" collapsed="false">
      <c r="A36" s="7"/>
      <c r="B36" s="7"/>
      <c r="C36" s="7"/>
      <c r="D36" s="8" t="str">
        <f aca="false">IF($A36="","",ROUND(IF(ISNUMBER(MATCH(INDEX(Domains!$B$2:$B$51,MATCH($B36,Domains!$A$2:$A$51,0)),{"Low","Medium","High","Vital"},0)/4),ParentWeight*MATCH(INDEX(Domains!$B$2:$B$51,MATCH($B36,Domains!$A$2:$A$51,0)),{"Low","Medium","High","Vital"},0)/4+(1-ParentWeight)*IFERROR(MATCH($C36,{"Low","Medium","High","Vital"},0)/4,0.5),IFERROR(MATCH($C36,{"Low","Medium","High","Vital"},0)/4,0.5)),3))</f>
        <v/>
      </c>
    </row>
    <row r="37" customFormat="false" ht="15" hidden="false" customHeight="false" outlineLevel="0" collapsed="false">
      <c r="A37" s="7"/>
      <c r="B37" s="7"/>
      <c r="C37" s="7"/>
      <c r="D37" s="8" t="str">
        <f aca="false">IF($A37="","",ROUND(IF(ISNUMBER(MATCH(INDEX(Domains!$B$2:$B$51,MATCH($B37,Domains!$A$2:$A$51,0)),{"Low","Medium","High","Vital"},0)/4),ParentWeight*MATCH(INDEX(Domains!$B$2:$B$51,MATCH($B37,Domains!$A$2:$A$51,0)),{"Low","Medium","High","Vital"},0)/4+(1-ParentWeight)*IFERROR(MATCH($C37,{"Low","Medium","High","Vital"},0)/4,0.5),IFERROR(MATCH($C37,{"Low","Medium","High","Vital"},0)/4,0.5)),3))</f>
        <v/>
      </c>
    </row>
    <row r="38" customFormat="false" ht="15" hidden="false" customHeight="false" outlineLevel="0" collapsed="false">
      <c r="A38" s="7"/>
      <c r="B38" s="7"/>
      <c r="C38" s="7"/>
      <c r="D38" s="8" t="str">
        <f aca="false">IF($A38="","",ROUND(IF(ISNUMBER(MATCH(INDEX(Domains!$B$2:$B$51,MATCH($B38,Domains!$A$2:$A$51,0)),{"Low","Medium","High","Vital"},0)/4),ParentWeight*MATCH(INDEX(Domains!$B$2:$B$51,MATCH($B38,Domains!$A$2:$A$51,0)),{"Low","Medium","High","Vital"},0)/4+(1-ParentWeight)*IFERROR(MATCH($C38,{"Low","Medium","High","Vital"},0)/4,0.5),IFERROR(MATCH($C38,{"Low","Medium","High","Vital"},0)/4,0.5)),3))</f>
        <v/>
      </c>
    </row>
    <row r="39" customFormat="false" ht="15" hidden="false" customHeight="false" outlineLevel="0" collapsed="false">
      <c r="A39" s="7"/>
      <c r="B39" s="7"/>
      <c r="C39" s="7"/>
      <c r="D39" s="8" t="str">
        <f aca="false">IF($A39="","",ROUND(IF(ISNUMBER(MATCH(INDEX(Domains!$B$2:$B$51,MATCH($B39,Domains!$A$2:$A$51,0)),{"Low","Medium","High","Vital"},0)/4),ParentWeight*MATCH(INDEX(Domains!$B$2:$B$51,MATCH($B39,Domains!$A$2:$A$51,0)),{"Low","Medium","High","Vital"},0)/4+(1-ParentWeight)*IFERROR(MATCH($C39,{"Low","Medium","High","Vital"},0)/4,0.5),IFERROR(MATCH($C39,{"Low","Medium","High","Vital"},0)/4,0.5)),3))</f>
        <v/>
      </c>
    </row>
    <row r="40" customFormat="false" ht="15" hidden="false" customHeight="false" outlineLevel="0" collapsed="false">
      <c r="A40" s="7"/>
      <c r="B40" s="7"/>
      <c r="C40" s="7"/>
      <c r="D40" s="8" t="str">
        <f aca="false">IF($A40="","",ROUND(IF(ISNUMBER(MATCH(INDEX(Domains!$B$2:$B$51,MATCH($B40,Domains!$A$2:$A$51,0)),{"Low","Medium","High","Vital"},0)/4),ParentWeight*MATCH(INDEX(Domains!$B$2:$B$51,MATCH($B40,Domains!$A$2:$A$51,0)),{"Low","Medium","High","Vital"},0)/4+(1-ParentWeight)*IFERROR(MATCH($C40,{"Low","Medium","High","Vital"},0)/4,0.5),IFERROR(MATCH($C40,{"Low","Medium","High","Vital"},0)/4,0.5)),3))</f>
        <v/>
      </c>
    </row>
    <row r="41" customFormat="false" ht="15" hidden="false" customHeight="false" outlineLevel="0" collapsed="false">
      <c r="A41" s="7"/>
      <c r="B41" s="7"/>
      <c r="C41" s="7"/>
      <c r="D41" s="8" t="str">
        <f aca="false">IF($A41="","",ROUND(IF(ISNUMBER(MATCH(INDEX(Domains!$B$2:$B$51,MATCH($B41,Domains!$A$2:$A$51,0)),{"Low","Medium","High","Vital"},0)/4),ParentWeight*MATCH(INDEX(Domains!$B$2:$B$51,MATCH($B41,Domains!$A$2:$A$51,0)),{"Low","Medium","High","Vital"},0)/4+(1-ParentWeight)*IFERROR(MATCH($C41,{"Low","Medium","High","Vital"},0)/4,0.5),IFERROR(MATCH($C41,{"Low","Medium","High","Vital"},0)/4,0.5)),3))</f>
        <v/>
      </c>
    </row>
    <row r="42" customFormat="false" ht="15" hidden="false" customHeight="false" outlineLevel="0" collapsed="false">
      <c r="A42" s="7"/>
      <c r="B42" s="7"/>
      <c r="C42" s="7"/>
      <c r="D42" s="8" t="str">
        <f aca="false">IF($A42="","",ROUND(IF(ISNUMBER(MATCH(INDEX(Domains!$B$2:$B$51,MATCH($B42,Domains!$A$2:$A$51,0)),{"Low","Medium","High","Vital"},0)/4),ParentWeight*MATCH(INDEX(Domains!$B$2:$B$51,MATCH($B42,Domains!$A$2:$A$51,0)),{"Low","Medium","High","Vital"},0)/4+(1-ParentWeight)*IFERROR(MATCH($C42,{"Low","Medium","High","Vital"},0)/4,0.5),IFERROR(MATCH($C42,{"Low","Medium","High","Vital"},0)/4,0.5)),3))</f>
        <v/>
      </c>
    </row>
    <row r="43" customFormat="false" ht="15" hidden="false" customHeight="false" outlineLevel="0" collapsed="false">
      <c r="A43" s="7"/>
      <c r="B43" s="7"/>
      <c r="C43" s="7"/>
      <c r="D43" s="8" t="str">
        <f aca="false">IF($A43="","",ROUND(IF(ISNUMBER(MATCH(INDEX(Domains!$B$2:$B$51,MATCH($B43,Domains!$A$2:$A$51,0)),{"Low","Medium","High","Vital"},0)/4),ParentWeight*MATCH(INDEX(Domains!$B$2:$B$51,MATCH($B43,Domains!$A$2:$A$51,0)),{"Low","Medium","High","Vital"},0)/4+(1-ParentWeight)*IFERROR(MATCH($C43,{"Low","Medium","High","Vital"},0)/4,0.5),IFERROR(MATCH($C43,{"Low","Medium","High","Vital"},0)/4,0.5)),3))</f>
        <v/>
      </c>
    </row>
    <row r="44" customFormat="false" ht="15" hidden="false" customHeight="false" outlineLevel="0" collapsed="false">
      <c r="A44" s="7"/>
      <c r="B44" s="7"/>
      <c r="C44" s="7"/>
      <c r="D44" s="8" t="str">
        <f aca="false">IF($A44="","",ROUND(IF(ISNUMBER(MATCH(INDEX(Domains!$B$2:$B$51,MATCH($B44,Domains!$A$2:$A$51,0)),{"Low","Medium","High","Vital"},0)/4),ParentWeight*MATCH(INDEX(Domains!$B$2:$B$51,MATCH($B44,Domains!$A$2:$A$51,0)),{"Low","Medium","High","Vital"},0)/4+(1-ParentWeight)*IFERROR(MATCH($C44,{"Low","Medium","High","Vital"},0)/4,0.5),IFERROR(MATCH($C44,{"Low","Medium","High","Vital"},0)/4,0.5)),3))</f>
        <v/>
      </c>
    </row>
    <row r="45" customFormat="false" ht="15" hidden="false" customHeight="false" outlineLevel="0" collapsed="false">
      <c r="A45" s="7"/>
      <c r="B45" s="7"/>
      <c r="C45" s="7"/>
      <c r="D45" s="8" t="str">
        <f aca="false">IF($A45="","",ROUND(IF(ISNUMBER(MATCH(INDEX(Domains!$B$2:$B$51,MATCH($B45,Domains!$A$2:$A$51,0)),{"Low","Medium","High","Vital"},0)/4),ParentWeight*MATCH(INDEX(Domains!$B$2:$B$51,MATCH($B45,Domains!$A$2:$A$51,0)),{"Low","Medium","High","Vital"},0)/4+(1-ParentWeight)*IFERROR(MATCH($C45,{"Low","Medium","High","Vital"},0)/4,0.5),IFERROR(MATCH($C45,{"Low","Medium","High","Vital"},0)/4,0.5)),3))</f>
        <v/>
      </c>
    </row>
    <row r="46" customFormat="false" ht="15" hidden="false" customHeight="false" outlineLevel="0" collapsed="false">
      <c r="A46" s="7"/>
      <c r="B46" s="7"/>
      <c r="C46" s="7"/>
      <c r="D46" s="8" t="str">
        <f aca="false">IF($A46="","",ROUND(IF(ISNUMBER(MATCH(INDEX(Domains!$B$2:$B$51,MATCH($B46,Domains!$A$2:$A$51,0)),{"Low","Medium","High","Vital"},0)/4),ParentWeight*MATCH(INDEX(Domains!$B$2:$B$51,MATCH($B46,Domains!$A$2:$A$51,0)),{"Low","Medium","High","Vital"},0)/4+(1-ParentWeight)*IFERROR(MATCH($C46,{"Low","Medium","High","Vital"},0)/4,0.5),IFERROR(MATCH($C46,{"Low","Medium","High","Vital"},0)/4,0.5)),3))</f>
        <v/>
      </c>
    </row>
    <row r="47" customFormat="false" ht="15" hidden="false" customHeight="false" outlineLevel="0" collapsed="false">
      <c r="A47" s="7"/>
      <c r="B47" s="7"/>
      <c r="C47" s="7"/>
      <c r="D47" s="8" t="str">
        <f aca="false">IF($A47="","",ROUND(IF(ISNUMBER(MATCH(INDEX(Domains!$B$2:$B$51,MATCH($B47,Domains!$A$2:$A$51,0)),{"Low","Medium","High","Vital"},0)/4),ParentWeight*MATCH(INDEX(Domains!$B$2:$B$51,MATCH($B47,Domains!$A$2:$A$51,0)),{"Low","Medium","High","Vital"},0)/4+(1-ParentWeight)*IFERROR(MATCH($C47,{"Low","Medium","High","Vital"},0)/4,0.5),IFERROR(MATCH($C47,{"Low","Medium","High","Vital"},0)/4,0.5)),3))</f>
        <v/>
      </c>
    </row>
    <row r="48" customFormat="false" ht="15" hidden="false" customHeight="false" outlineLevel="0" collapsed="false">
      <c r="A48" s="7"/>
      <c r="B48" s="7"/>
      <c r="C48" s="7"/>
      <c r="D48" s="8" t="str">
        <f aca="false">IF($A48="","",ROUND(IF(ISNUMBER(MATCH(INDEX(Domains!$B$2:$B$51,MATCH($B48,Domains!$A$2:$A$51,0)),{"Low","Medium","High","Vital"},0)/4),ParentWeight*MATCH(INDEX(Domains!$B$2:$B$51,MATCH($B48,Domains!$A$2:$A$51,0)),{"Low","Medium","High","Vital"},0)/4+(1-ParentWeight)*IFERROR(MATCH($C48,{"Low","Medium","High","Vital"},0)/4,0.5),IFERROR(MATCH($C48,{"Low","Medium","High","Vital"},0)/4,0.5)),3))</f>
        <v/>
      </c>
    </row>
    <row r="49" customFormat="false" ht="15" hidden="false" customHeight="false" outlineLevel="0" collapsed="false">
      <c r="A49" s="7"/>
      <c r="B49" s="7"/>
      <c r="C49" s="7"/>
      <c r="D49" s="8" t="str">
        <f aca="false">IF($A49="","",ROUND(IF(ISNUMBER(MATCH(INDEX(Domains!$B$2:$B$51,MATCH($B49,Domains!$A$2:$A$51,0)),{"Low","Medium","High","Vital"},0)/4),ParentWeight*MATCH(INDEX(Domains!$B$2:$B$51,MATCH($B49,Domains!$A$2:$A$51,0)),{"Low","Medium","High","Vital"},0)/4+(1-ParentWeight)*IFERROR(MATCH($C49,{"Low","Medium","High","Vital"},0)/4,0.5),IFERROR(MATCH($C49,{"Low","Medium","High","Vital"},0)/4,0.5)),3))</f>
        <v/>
      </c>
    </row>
    <row r="50" customFormat="false" ht="15" hidden="false" customHeight="false" outlineLevel="0" collapsed="false">
      <c r="A50" s="7"/>
      <c r="B50" s="7"/>
      <c r="C50" s="7"/>
      <c r="D50" s="8" t="str">
        <f aca="false">IF($A50="","",ROUND(IF(ISNUMBER(MATCH(INDEX(Domains!$B$2:$B$51,MATCH($B50,Domains!$A$2:$A$51,0)),{"Low","Medium","High","Vital"},0)/4),ParentWeight*MATCH(INDEX(Domains!$B$2:$B$51,MATCH($B50,Domains!$A$2:$A$51,0)),{"Low","Medium","High","Vital"},0)/4+(1-ParentWeight)*IFERROR(MATCH($C50,{"Low","Medium","High","Vital"},0)/4,0.5),IFERROR(MATCH($C50,{"Low","Medium","High","Vital"},0)/4,0.5)),3))</f>
        <v/>
      </c>
    </row>
    <row r="51" customFormat="false" ht="15" hidden="false" customHeight="false" outlineLevel="0" collapsed="false">
      <c r="A51" s="7"/>
      <c r="B51" s="7"/>
      <c r="C51" s="7"/>
      <c r="D51" s="8" t="str">
        <f aca="false">IF($A51="","",ROUND(IF(ISNUMBER(MATCH(INDEX(Domains!$B$2:$B$51,MATCH($B51,Domains!$A$2:$A$51,0)),{"Low","Medium","High","Vital"},0)/4),ParentWeight*MATCH(INDEX(Domains!$B$2:$B$51,MATCH($B51,Domains!$A$2:$A$51,0)),{"Low","Medium","High","Vital"},0)/4+(1-ParentWeight)*IFERROR(MATCH($C51,{"Low","Medium","High","Vital"},0)/4,0.5),IFERROR(MATCH($C51,{"Low","Medium","High","Vital"},0)/4,0.5)),3))</f>
        <v/>
      </c>
    </row>
    <row r="52" customFormat="false" ht="15" hidden="false" customHeight="false" outlineLevel="0" collapsed="false">
      <c r="A52" s="7"/>
      <c r="B52" s="7"/>
      <c r="C52" s="7"/>
      <c r="D52" s="8" t="str">
        <f aca="false">IF($A52="","",ROUND(IF(ISNUMBER(MATCH(INDEX(Domains!$B$2:$B$51,MATCH($B52,Domains!$A$2:$A$51,0)),{"Low","Medium","High","Vital"},0)/4),ParentWeight*MATCH(INDEX(Domains!$B$2:$B$51,MATCH($B52,Domains!$A$2:$A$51,0)),{"Low","Medium","High","Vital"},0)/4+(1-ParentWeight)*IFERROR(MATCH($C52,{"Low","Medium","High","Vital"},0)/4,0.5),IFERROR(MATCH($C52,{"Low","Medium","High","Vital"},0)/4,0.5)),3))</f>
        <v/>
      </c>
    </row>
    <row r="53" customFormat="false" ht="15" hidden="false" customHeight="false" outlineLevel="0" collapsed="false">
      <c r="A53" s="7"/>
      <c r="B53" s="7"/>
      <c r="C53" s="7"/>
      <c r="D53" s="8" t="str">
        <f aca="false">IF($A53="","",ROUND(IF(ISNUMBER(MATCH(INDEX(Domains!$B$2:$B$51,MATCH($B53,Domains!$A$2:$A$51,0)),{"Low","Medium","High","Vital"},0)/4),ParentWeight*MATCH(INDEX(Domains!$B$2:$B$51,MATCH($B53,Domains!$A$2:$A$51,0)),{"Low","Medium","High","Vital"},0)/4+(1-ParentWeight)*IFERROR(MATCH($C53,{"Low","Medium","High","Vital"},0)/4,0.5),IFERROR(MATCH($C53,{"Low","Medium","High","Vital"},0)/4,0.5)),3))</f>
        <v/>
      </c>
    </row>
    <row r="54" customFormat="false" ht="15" hidden="false" customHeight="false" outlineLevel="0" collapsed="false">
      <c r="A54" s="7"/>
      <c r="B54" s="7"/>
      <c r="C54" s="7"/>
      <c r="D54" s="8" t="str">
        <f aca="false">IF($A54="","",ROUND(IF(ISNUMBER(MATCH(INDEX(Domains!$B$2:$B$51,MATCH($B54,Domains!$A$2:$A$51,0)),{"Low","Medium","High","Vital"},0)/4),ParentWeight*MATCH(INDEX(Domains!$B$2:$B$51,MATCH($B54,Domains!$A$2:$A$51,0)),{"Low","Medium","High","Vital"},0)/4+(1-ParentWeight)*IFERROR(MATCH($C54,{"Low","Medium","High","Vital"},0)/4,0.5),IFERROR(MATCH($C54,{"Low","Medium","High","Vital"},0)/4,0.5)),3))</f>
        <v/>
      </c>
    </row>
    <row r="55" customFormat="false" ht="15" hidden="false" customHeight="false" outlineLevel="0" collapsed="false">
      <c r="A55" s="7"/>
      <c r="B55" s="7"/>
      <c r="C55" s="7"/>
      <c r="D55" s="8" t="str">
        <f aca="false">IF($A55="","",ROUND(IF(ISNUMBER(MATCH(INDEX(Domains!$B$2:$B$51,MATCH($B55,Domains!$A$2:$A$51,0)),{"Low","Medium","High","Vital"},0)/4),ParentWeight*MATCH(INDEX(Domains!$B$2:$B$51,MATCH($B55,Domains!$A$2:$A$51,0)),{"Low","Medium","High","Vital"},0)/4+(1-ParentWeight)*IFERROR(MATCH($C55,{"Low","Medium","High","Vital"},0)/4,0.5),IFERROR(MATCH($C55,{"Low","Medium","High","Vital"},0)/4,0.5)),3))</f>
        <v/>
      </c>
    </row>
    <row r="56" customFormat="false" ht="15" hidden="false" customHeight="false" outlineLevel="0" collapsed="false">
      <c r="A56" s="7"/>
      <c r="B56" s="7"/>
      <c r="C56" s="7"/>
      <c r="D56" s="8" t="str">
        <f aca="false">IF($A56="","",ROUND(IF(ISNUMBER(MATCH(INDEX(Domains!$B$2:$B$51,MATCH($B56,Domains!$A$2:$A$51,0)),{"Low","Medium","High","Vital"},0)/4),ParentWeight*MATCH(INDEX(Domains!$B$2:$B$51,MATCH($B56,Domains!$A$2:$A$51,0)),{"Low","Medium","High","Vital"},0)/4+(1-ParentWeight)*IFERROR(MATCH($C56,{"Low","Medium","High","Vital"},0)/4,0.5),IFERROR(MATCH($C56,{"Low","Medium","High","Vital"},0)/4,0.5)),3))</f>
        <v/>
      </c>
    </row>
    <row r="57" customFormat="false" ht="15" hidden="false" customHeight="false" outlineLevel="0" collapsed="false">
      <c r="A57" s="7"/>
      <c r="B57" s="7"/>
      <c r="C57" s="7"/>
      <c r="D57" s="8" t="str">
        <f aca="false">IF($A57="","",ROUND(IF(ISNUMBER(MATCH(INDEX(Domains!$B$2:$B$51,MATCH($B57,Domains!$A$2:$A$51,0)),{"Low","Medium","High","Vital"},0)/4),ParentWeight*MATCH(INDEX(Domains!$B$2:$B$51,MATCH($B57,Domains!$A$2:$A$51,0)),{"Low","Medium","High","Vital"},0)/4+(1-ParentWeight)*IFERROR(MATCH($C57,{"Low","Medium","High","Vital"},0)/4,0.5),IFERROR(MATCH($C57,{"Low","Medium","High","Vital"},0)/4,0.5)),3))</f>
        <v/>
      </c>
    </row>
    <row r="58" customFormat="false" ht="15" hidden="false" customHeight="false" outlineLevel="0" collapsed="false">
      <c r="A58" s="7"/>
      <c r="B58" s="7"/>
      <c r="C58" s="7"/>
      <c r="D58" s="8" t="str">
        <f aca="false">IF($A58="","",ROUND(IF(ISNUMBER(MATCH(INDEX(Domains!$B$2:$B$51,MATCH($B58,Domains!$A$2:$A$51,0)),{"Low","Medium","High","Vital"},0)/4),ParentWeight*MATCH(INDEX(Domains!$B$2:$B$51,MATCH($B58,Domains!$A$2:$A$51,0)),{"Low","Medium","High","Vital"},0)/4+(1-ParentWeight)*IFERROR(MATCH($C58,{"Low","Medium","High","Vital"},0)/4,0.5),IFERROR(MATCH($C58,{"Low","Medium","High","Vital"},0)/4,0.5)),3))</f>
        <v/>
      </c>
    </row>
    <row r="59" customFormat="false" ht="15" hidden="false" customHeight="false" outlineLevel="0" collapsed="false">
      <c r="A59" s="7"/>
      <c r="B59" s="7"/>
      <c r="C59" s="7"/>
      <c r="D59" s="8" t="str">
        <f aca="false">IF($A59="","",ROUND(IF(ISNUMBER(MATCH(INDEX(Domains!$B$2:$B$51,MATCH($B59,Domains!$A$2:$A$51,0)),{"Low","Medium","High","Vital"},0)/4),ParentWeight*MATCH(INDEX(Domains!$B$2:$B$51,MATCH($B59,Domains!$A$2:$A$51,0)),{"Low","Medium","High","Vital"},0)/4+(1-ParentWeight)*IFERROR(MATCH($C59,{"Low","Medium","High","Vital"},0)/4,0.5),IFERROR(MATCH($C59,{"Low","Medium","High","Vital"},0)/4,0.5)),3))</f>
        <v/>
      </c>
    </row>
    <row r="60" customFormat="false" ht="15" hidden="false" customHeight="false" outlineLevel="0" collapsed="false">
      <c r="A60" s="7"/>
      <c r="B60" s="7"/>
      <c r="C60" s="7"/>
      <c r="D60" s="8" t="str">
        <f aca="false">IF($A60="","",ROUND(IF(ISNUMBER(MATCH(INDEX(Domains!$B$2:$B$51,MATCH($B60,Domains!$A$2:$A$51,0)),{"Low","Medium","High","Vital"},0)/4),ParentWeight*MATCH(INDEX(Domains!$B$2:$B$51,MATCH($B60,Domains!$A$2:$A$51,0)),{"Low","Medium","High","Vital"},0)/4+(1-ParentWeight)*IFERROR(MATCH($C60,{"Low","Medium","High","Vital"},0)/4,0.5),IFERROR(MATCH($C60,{"Low","Medium","High","Vital"},0)/4,0.5)),3))</f>
        <v/>
      </c>
    </row>
    <row r="61" customFormat="false" ht="15" hidden="false" customHeight="false" outlineLevel="0" collapsed="false">
      <c r="A61" s="7"/>
      <c r="B61" s="7"/>
      <c r="C61" s="7"/>
      <c r="D61" s="8" t="str">
        <f aca="false">IF($A61="","",ROUND(IF(ISNUMBER(MATCH(INDEX(Domains!$B$2:$B$51,MATCH($B61,Domains!$A$2:$A$51,0)),{"Low","Medium","High","Vital"},0)/4),ParentWeight*MATCH(INDEX(Domains!$B$2:$B$51,MATCH($B61,Domains!$A$2:$A$51,0)),{"Low","Medium","High","Vital"},0)/4+(1-ParentWeight)*IFERROR(MATCH($C61,{"Low","Medium","High","Vital"},0)/4,0.5),IFERROR(MATCH($C61,{"Low","Medium","High","Vital"},0)/4,0.5)),3))</f>
        <v/>
      </c>
    </row>
    <row r="62" customFormat="false" ht="15" hidden="false" customHeight="false" outlineLevel="0" collapsed="false">
      <c r="A62" s="7"/>
      <c r="B62" s="7"/>
      <c r="C62" s="7"/>
      <c r="D62" s="8" t="str">
        <f aca="false">IF($A62="","",ROUND(IF(ISNUMBER(MATCH(INDEX(Domains!$B$2:$B$51,MATCH($B62,Domains!$A$2:$A$51,0)),{"Low","Medium","High","Vital"},0)/4),ParentWeight*MATCH(INDEX(Domains!$B$2:$B$51,MATCH($B62,Domains!$A$2:$A$51,0)),{"Low","Medium","High","Vital"},0)/4+(1-ParentWeight)*IFERROR(MATCH($C62,{"Low","Medium","High","Vital"},0)/4,0.5),IFERROR(MATCH($C62,{"Low","Medium","High","Vital"},0)/4,0.5)),3))</f>
        <v/>
      </c>
    </row>
    <row r="63" customFormat="false" ht="15" hidden="false" customHeight="false" outlineLevel="0" collapsed="false">
      <c r="A63" s="7"/>
      <c r="B63" s="7"/>
      <c r="C63" s="7"/>
      <c r="D63" s="8" t="str">
        <f aca="false">IF($A63="","",ROUND(IF(ISNUMBER(MATCH(INDEX(Domains!$B$2:$B$51,MATCH($B63,Domains!$A$2:$A$51,0)),{"Low","Medium","High","Vital"},0)/4),ParentWeight*MATCH(INDEX(Domains!$B$2:$B$51,MATCH($B63,Domains!$A$2:$A$51,0)),{"Low","Medium","High","Vital"},0)/4+(1-ParentWeight)*IFERROR(MATCH($C63,{"Low","Medium","High","Vital"},0)/4,0.5),IFERROR(MATCH($C63,{"Low","Medium","High","Vital"},0)/4,0.5)),3))</f>
        <v/>
      </c>
    </row>
    <row r="64" customFormat="false" ht="15" hidden="false" customHeight="false" outlineLevel="0" collapsed="false">
      <c r="A64" s="7"/>
      <c r="B64" s="7"/>
      <c r="C64" s="7"/>
      <c r="D64" s="8" t="str">
        <f aca="false">IF($A64="","",ROUND(IF(ISNUMBER(MATCH(INDEX(Domains!$B$2:$B$51,MATCH($B64,Domains!$A$2:$A$51,0)),{"Low","Medium","High","Vital"},0)/4),ParentWeight*MATCH(INDEX(Domains!$B$2:$B$51,MATCH($B64,Domains!$A$2:$A$51,0)),{"Low","Medium","High","Vital"},0)/4+(1-ParentWeight)*IFERROR(MATCH($C64,{"Low","Medium","High","Vital"},0)/4,0.5),IFERROR(MATCH($C64,{"Low","Medium","High","Vital"},0)/4,0.5)),3))</f>
        <v/>
      </c>
    </row>
    <row r="65" customFormat="false" ht="15" hidden="false" customHeight="false" outlineLevel="0" collapsed="false">
      <c r="A65" s="7"/>
      <c r="B65" s="7"/>
      <c r="C65" s="7"/>
      <c r="D65" s="8" t="str">
        <f aca="false">IF($A65="","",ROUND(IF(ISNUMBER(MATCH(INDEX(Domains!$B$2:$B$51,MATCH($B65,Domains!$A$2:$A$51,0)),{"Low","Medium","High","Vital"},0)/4),ParentWeight*MATCH(INDEX(Domains!$B$2:$B$51,MATCH($B65,Domains!$A$2:$A$51,0)),{"Low","Medium","High","Vital"},0)/4+(1-ParentWeight)*IFERROR(MATCH($C65,{"Low","Medium","High","Vital"},0)/4,0.5),IFERROR(MATCH($C65,{"Low","Medium","High","Vital"},0)/4,0.5)),3))</f>
        <v/>
      </c>
    </row>
    <row r="66" customFormat="false" ht="15" hidden="false" customHeight="false" outlineLevel="0" collapsed="false">
      <c r="A66" s="7"/>
      <c r="B66" s="7"/>
      <c r="C66" s="7"/>
      <c r="D66" s="8" t="str">
        <f aca="false">IF($A66="","",ROUND(IF(ISNUMBER(MATCH(INDEX(Domains!$B$2:$B$51,MATCH($B66,Domains!$A$2:$A$51,0)),{"Low","Medium","High","Vital"},0)/4),ParentWeight*MATCH(INDEX(Domains!$B$2:$B$51,MATCH($B66,Domains!$A$2:$A$51,0)),{"Low","Medium","High","Vital"},0)/4+(1-ParentWeight)*IFERROR(MATCH($C66,{"Low","Medium","High","Vital"},0)/4,0.5),IFERROR(MATCH($C66,{"Low","Medium","High","Vital"},0)/4,0.5)),3))</f>
        <v/>
      </c>
    </row>
    <row r="67" customFormat="false" ht="15" hidden="false" customHeight="false" outlineLevel="0" collapsed="false">
      <c r="A67" s="7"/>
      <c r="B67" s="7"/>
      <c r="C67" s="7"/>
      <c r="D67" s="8" t="str">
        <f aca="false">IF($A67="","",ROUND(IF(ISNUMBER(MATCH(INDEX(Domains!$B$2:$B$51,MATCH($B67,Domains!$A$2:$A$51,0)),{"Low","Medium","High","Vital"},0)/4),ParentWeight*MATCH(INDEX(Domains!$B$2:$B$51,MATCH($B67,Domains!$A$2:$A$51,0)),{"Low","Medium","High","Vital"},0)/4+(1-ParentWeight)*IFERROR(MATCH($C67,{"Low","Medium","High","Vital"},0)/4,0.5),IFERROR(MATCH($C67,{"Low","Medium","High","Vital"},0)/4,0.5)),3))</f>
        <v/>
      </c>
    </row>
    <row r="68" customFormat="false" ht="15" hidden="false" customHeight="false" outlineLevel="0" collapsed="false">
      <c r="A68" s="7"/>
      <c r="B68" s="7"/>
      <c r="C68" s="7"/>
      <c r="D68" s="8" t="str">
        <f aca="false">IF($A68="","",ROUND(IF(ISNUMBER(MATCH(INDEX(Domains!$B$2:$B$51,MATCH($B68,Domains!$A$2:$A$51,0)),{"Low","Medium","High","Vital"},0)/4),ParentWeight*MATCH(INDEX(Domains!$B$2:$B$51,MATCH($B68,Domains!$A$2:$A$51,0)),{"Low","Medium","High","Vital"},0)/4+(1-ParentWeight)*IFERROR(MATCH($C68,{"Low","Medium","High","Vital"},0)/4,0.5),IFERROR(MATCH($C68,{"Low","Medium","High","Vital"},0)/4,0.5)),3))</f>
        <v/>
      </c>
    </row>
    <row r="69" customFormat="false" ht="15" hidden="false" customHeight="false" outlineLevel="0" collapsed="false">
      <c r="A69" s="7"/>
      <c r="B69" s="7"/>
      <c r="C69" s="7"/>
      <c r="D69" s="8" t="str">
        <f aca="false">IF($A69="","",ROUND(IF(ISNUMBER(MATCH(INDEX(Domains!$B$2:$B$51,MATCH($B69,Domains!$A$2:$A$51,0)),{"Low","Medium","High","Vital"},0)/4),ParentWeight*MATCH(INDEX(Domains!$B$2:$B$51,MATCH($B69,Domains!$A$2:$A$51,0)),{"Low","Medium","High","Vital"},0)/4+(1-ParentWeight)*IFERROR(MATCH($C69,{"Low","Medium","High","Vital"},0)/4,0.5),IFERROR(MATCH($C69,{"Low","Medium","High","Vital"},0)/4,0.5)),3))</f>
        <v/>
      </c>
    </row>
    <row r="70" customFormat="false" ht="15" hidden="false" customHeight="false" outlineLevel="0" collapsed="false">
      <c r="A70" s="7"/>
      <c r="B70" s="7"/>
      <c r="C70" s="7"/>
      <c r="D70" s="8" t="str">
        <f aca="false">IF($A70="","",ROUND(IF(ISNUMBER(MATCH(INDEX(Domains!$B$2:$B$51,MATCH($B70,Domains!$A$2:$A$51,0)),{"Low","Medium","High","Vital"},0)/4),ParentWeight*MATCH(INDEX(Domains!$B$2:$B$51,MATCH($B70,Domains!$A$2:$A$51,0)),{"Low","Medium","High","Vital"},0)/4+(1-ParentWeight)*IFERROR(MATCH($C70,{"Low","Medium","High","Vital"},0)/4,0.5),IFERROR(MATCH($C70,{"Low","Medium","High","Vital"},0)/4,0.5)),3))</f>
        <v/>
      </c>
    </row>
    <row r="71" customFormat="false" ht="15" hidden="false" customHeight="false" outlineLevel="0" collapsed="false">
      <c r="A71" s="7"/>
      <c r="B71" s="7"/>
      <c r="C71" s="7"/>
      <c r="D71" s="8" t="str">
        <f aca="false">IF($A71="","",ROUND(IF(ISNUMBER(MATCH(INDEX(Domains!$B$2:$B$51,MATCH($B71,Domains!$A$2:$A$51,0)),{"Low","Medium","High","Vital"},0)/4),ParentWeight*MATCH(INDEX(Domains!$B$2:$B$51,MATCH($B71,Domains!$A$2:$A$51,0)),{"Low","Medium","High","Vital"},0)/4+(1-ParentWeight)*IFERROR(MATCH($C71,{"Low","Medium","High","Vital"},0)/4,0.5),IFERROR(MATCH($C71,{"Low","Medium","High","Vital"},0)/4,0.5)),3))</f>
        <v/>
      </c>
    </row>
    <row r="72" customFormat="false" ht="15" hidden="false" customHeight="false" outlineLevel="0" collapsed="false">
      <c r="A72" s="7"/>
      <c r="B72" s="7"/>
      <c r="C72" s="7"/>
      <c r="D72" s="8" t="str">
        <f aca="false">IF($A72="","",ROUND(IF(ISNUMBER(MATCH(INDEX(Domains!$B$2:$B$51,MATCH($B72,Domains!$A$2:$A$51,0)),{"Low","Medium","High","Vital"},0)/4),ParentWeight*MATCH(INDEX(Domains!$B$2:$B$51,MATCH($B72,Domains!$A$2:$A$51,0)),{"Low","Medium","High","Vital"},0)/4+(1-ParentWeight)*IFERROR(MATCH($C72,{"Low","Medium","High","Vital"},0)/4,0.5),IFERROR(MATCH($C72,{"Low","Medium","High","Vital"},0)/4,0.5)),3))</f>
        <v/>
      </c>
    </row>
    <row r="73" customFormat="false" ht="15" hidden="false" customHeight="false" outlineLevel="0" collapsed="false">
      <c r="A73" s="7"/>
      <c r="B73" s="7"/>
      <c r="C73" s="7"/>
      <c r="D73" s="8" t="str">
        <f aca="false">IF($A73="","",ROUND(IF(ISNUMBER(MATCH(INDEX(Domains!$B$2:$B$51,MATCH($B73,Domains!$A$2:$A$51,0)),{"Low","Medium","High","Vital"},0)/4),ParentWeight*MATCH(INDEX(Domains!$B$2:$B$51,MATCH($B73,Domains!$A$2:$A$51,0)),{"Low","Medium","High","Vital"},0)/4+(1-ParentWeight)*IFERROR(MATCH($C73,{"Low","Medium","High","Vital"},0)/4,0.5),IFERROR(MATCH($C73,{"Low","Medium","High","Vital"},0)/4,0.5)),3))</f>
        <v/>
      </c>
    </row>
    <row r="74" customFormat="false" ht="15" hidden="false" customHeight="false" outlineLevel="0" collapsed="false">
      <c r="A74" s="7"/>
      <c r="B74" s="7"/>
      <c r="C74" s="7"/>
      <c r="D74" s="8" t="str">
        <f aca="false">IF($A74="","",ROUND(IF(ISNUMBER(MATCH(INDEX(Domains!$B$2:$B$51,MATCH($B74,Domains!$A$2:$A$51,0)),{"Low","Medium","High","Vital"},0)/4),ParentWeight*MATCH(INDEX(Domains!$B$2:$B$51,MATCH($B74,Domains!$A$2:$A$51,0)),{"Low","Medium","High","Vital"},0)/4+(1-ParentWeight)*IFERROR(MATCH($C74,{"Low","Medium","High","Vital"},0)/4,0.5),IFERROR(MATCH($C74,{"Low","Medium","High","Vital"},0)/4,0.5)),3))</f>
        <v/>
      </c>
    </row>
    <row r="75" customFormat="false" ht="15" hidden="false" customHeight="false" outlineLevel="0" collapsed="false">
      <c r="A75" s="7"/>
      <c r="B75" s="7"/>
      <c r="C75" s="7"/>
      <c r="D75" s="8" t="str">
        <f aca="false">IF($A75="","",ROUND(IF(ISNUMBER(MATCH(INDEX(Domains!$B$2:$B$51,MATCH($B75,Domains!$A$2:$A$51,0)),{"Low","Medium","High","Vital"},0)/4),ParentWeight*MATCH(INDEX(Domains!$B$2:$B$51,MATCH($B75,Domains!$A$2:$A$51,0)),{"Low","Medium","High","Vital"},0)/4+(1-ParentWeight)*IFERROR(MATCH($C75,{"Low","Medium","High","Vital"},0)/4,0.5),IFERROR(MATCH($C75,{"Low","Medium","High","Vital"},0)/4,0.5)),3))</f>
        <v/>
      </c>
    </row>
    <row r="76" customFormat="false" ht="15" hidden="false" customHeight="false" outlineLevel="0" collapsed="false">
      <c r="A76" s="7"/>
      <c r="B76" s="7"/>
      <c r="C76" s="7"/>
      <c r="D76" s="8" t="str">
        <f aca="false">IF($A76="","",ROUND(IF(ISNUMBER(MATCH(INDEX(Domains!$B$2:$B$51,MATCH($B76,Domains!$A$2:$A$51,0)),{"Low","Medium","High","Vital"},0)/4),ParentWeight*MATCH(INDEX(Domains!$B$2:$B$51,MATCH($B76,Domains!$A$2:$A$51,0)),{"Low","Medium","High","Vital"},0)/4+(1-ParentWeight)*IFERROR(MATCH($C76,{"Low","Medium","High","Vital"},0)/4,0.5),IFERROR(MATCH($C76,{"Low","Medium","High","Vital"},0)/4,0.5)),3))</f>
        <v/>
      </c>
    </row>
    <row r="77" customFormat="false" ht="15" hidden="false" customHeight="false" outlineLevel="0" collapsed="false">
      <c r="A77" s="7"/>
      <c r="B77" s="7"/>
      <c r="C77" s="7"/>
      <c r="D77" s="8" t="str">
        <f aca="false">IF($A77="","",ROUND(IF(ISNUMBER(MATCH(INDEX(Domains!$B$2:$B$51,MATCH($B77,Domains!$A$2:$A$51,0)),{"Low","Medium","High","Vital"},0)/4),ParentWeight*MATCH(INDEX(Domains!$B$2:$B$51,MATCH($B77,Domains!$A$2:$A$51,0)),{"Low","Medium","High","Vital"},0)/4+(1-ParentWeight)*IFERROR(MATCH($C77,{"Low","Medium","High","Vital"},0)/4,0.5),IFERROR(MATCH($C77,{"Low","Medium","High","Vital"},0)/4,0.5)),3))</f>
        <v/>
      </c>
    </row>
    <row r="78" customFormat="false" ht="15" hidden="false" customHeight="false" outlineLevel="0" collapsed="false">
      <c r="A78" s="7"/>
      <c r="B78" s="7"/>
      <c r="C78" s="7"/>
      <c r="D78" s="8" t="str">
        <f aca="false">IF($A78="","",ROUND(IF(ISNUMBER(MATCH(INDEX(Domains!$B$2:$B$51,MATCH($B78,Domains!$A$2:$A$51,0)),{"Low","Medium","High","Vital"},0)/4),ParentWeight*MATCH(INDEX(Domains!$B$2:$B$51,MATCH($B78,Domains!$A$2:$A$51,0)),{"Low","Medium","High","Vital"},0)/4+(1-ParentWeight)*IFERROR(MATCH($C78,{"Low","Medium","High","Vital"},0)/4,0.5),IFERROR(MATCH($C78,{"Low","Medium","High","Vital"},0)/4,0.5)),3))</f>
        <v/>
      </c>
    </row>
    <row r="79" customFormat="false" ht="15" hidden="false" customHeight="false" outlineLevel="0" collapsed="false">
      <c r="A79" s="7"/>
      <c r="B79" s="7"/>
      <c r="C79" s="7"/>
      <c r="D79" s="8" t="str">
        <f aca="false">IF($A79="","",ROUND(IF(ISNUMBER(MATCH(INDEX(Domains!$B$2:$B$51,MATCH($B79,Domains!$A$2:$A$51,0)),{"Low","Medium","High","Vital"},0)/4),ParentWeight*MATCH(INDEX(Domains!$B$2:$B$51,MATCH($B79,Domains!$A$2:$A$51,0)),{"Low","Medium","High","Vital"},0)/4+(1-ParentWeight)*IFERROR(MATCH($C79,{"Low","Medium","High","Vital"},0)/4,0.5),IFERROR(MATCH($C79,{"Low","Medium","High","Vital"},0)/4,0.5)),3))</f>
        <v/>
      </c>
    </row>
    <row r="80" customFormat="false" ht="15" hidden="false" customHeight="false" outlineLevel="0" collapsed="false">
      <c r="A80" s="7"/>
      <c r="B80" s="7"/>
      <c r="C80" s="7"/>
      <c r="D80" s="8" t="str">
        <f aca="false">IF($A80="","",ROUND(IF(ISNUMBER(MATCH(INDEX(Domains!$B$2:$B$51,MATCH($B80,Domains!$A$2:$A$51,0)),{"Low","Medium","High","Vital"},0)/4),ParentWeight*MATCH(INDEX(Domains!$B$2:$B$51,MATCH($B80,Domains!$A$2:$A$51,0)),{"Low","Medium","High","Vital"},0)/4+(1-ParentWeight)*IFERROR(MATCH($C80,{"Low","Medium","High","Vital"},0)/4,0.5),IFERROR(MATCH($C80,{"Low","Medium","High","Vital"},0)/4,0.5)),3))</f>
        <v/>
      </c>
    </row>
    <row r="81" customFormat="false" ht="15" hidden="false" customHeight="false" outlineLevel="0" collapsed="false">
      <c r="A81" s="7"/>
      <c r="B81" s="7"/>
      <c r="C81" s="7"/>
      <c r="D81" s="8" t="str">
        <f aca="false">IF($A81="","",ROUND(IF(ISNUMBER(MATCH(INDEX(Domains!$B$2:$B$51,MATCH($B81,Domains!$A$2:$A$51,0)),{"Low","Medium","High","Vital"},0)/4),ParentWeight*MATCH(INDEX(Domains!$B$2:$B$51,MATCH($B81,Domains!$A$2:$A$51,0)),{"Low","Medium","High","Vital"},0)/4+(1-ParentWeight)*IFERROR(MATCH($C81,{"Low","Medium","High","Vital"},0)/4,0.5),IFERROR(MATCH($C81,{"Low","Medium","High","Vital"},0)/4,0.5)),3))</f>
        <v/>
      </c>
    </row>
    <row r="82" customFormat="false" ht="15" hidden="false" customHeight="false" outlineLevel="0" collapsed="false">
      <c r="A82" s="7"/>
      <c r="B82" s="7"/>
      <c r="C82" s="7"/>
      <c r="D82" s="8" t="str">
        <f aca="false">IF($A82="","",ROUND(IF(ISNUMBER(MATCH(INDEX(Domains!$B$2:$B$51,MATCH($B82,Domains!$A$2:$A$51,0)),{"Low","Medium","High","Vital"},0)/4),ParentWeight*MATCH(INDEX(Domains!$B$2:$B$51,MATCH($B82,Domains!$A$2:$A$51,0)),{"Low","Medium","High","Vital"},0)/4+(1-ParentWeight)*IFERROR(MATCH($C82,{"Low","Medium","High","Vital"},0)/4,0.5),IFERROR(MATCH($C82,{"Low","Medium","High","Vital"},0)/4,0.5)),3))</f>
        <v/>
      </c>
    </row>
    <row r="83" customFormat="false" ht="15" hidden="false" customHeight="false" outlineLevel="0" collapsed="false">
      <c r="A83" s="7"/>
      <c r="B83" s="7"/>
      <c r="C83" s="7"/>
      <c r="D83" s="8" t="str">
        <f aca="false">IF($A83="","",ROUND(IF(ISNUMBER(MATCH(INDEX(Domains!$B$2:$B$51,MATCH($B83,Domains!$A$2:$A$51,0)),{"Low","Medium","High","Vital"},0)/4),ParentWeight*MATCH(INDEX(Domains!$B$2:$B$51,MATCH($B83,Domains!$A$2:$A$51,0)),{"Low","Medium","High","Vital"},0)/4+(1-ParentWeight)*IFERROR(MATCH($C83,{"Low","Medium","High","Vital"},0)/4,0.5),IFERROR(MATCH($C83,{"Low","Medium","High","Vital"},0)/4,0.5)),3))</f>
        <v/>
      </c>
    </row>
    <row r="84" customFormat="false" ht="15" hidden="false" customHeight="false" outlineLevel="0" collapsed="false">
      <c r="A84" s="7"/>
      <c r="B84" s="7"/>
      <c r="C84" s="7"/>
      <c r="D84" s="8" t="str">
        <f aca="false">IF($A84="","",ROUND(IF(ISNUMBER(MATCH(INDEX(Domains!$B$2:$B$51,MATCH($B84,Domains!$A$2:$A$51,0)),{"Low","Medium","High","Vital"},0)/4),ParentWeight*MATCH(INDEX(Domains!$B$2:$B$51,MATCH($B84,Domains!$A$2:$A$51,0)),{"Low","Medium","High","Vital"},0)/4+(1-ParentWeight)*IFERROR(MATCH($C84,{"Low","Medium","High","Vital"},0)/4,0.5),IFERROR(MATCH($C84,{"Low","Medium","High","Vital"},0)/4,0.5)),3))</f>
        <v/>
      </c>
    </row>
    <row r="85" customFormat="false" ht="15" hidden="false" customHeight="false" outlineLevel="0" collapsed="false">
      <c r="A85" s="7"/>
      <c r="B85" s="7"/>
      <c r="C85" s="7"/>
      <c r="D85" s="8" t="str">
        <f aca="false">IF($A85="","",ROUND(IF(ISNUMBER(MATCH(INDEX(Domains!$B$2:$B$51,MATCH($B85,Domains!$A$2:$A$51,0)),{"Low","Medium","High","Vital"},0)/4),ParentWeight*MATCH(INDEX(Domains!$B$2:$B$51,MATCH($B85,Domains!$A$2:$A$51,0)),{"Low","Medium","High","Vital"},0)/4+(1-ParentWeight)*IFERROR(MATCH($C85,{"Low","Medium","High","Vital"},0)/4,0.5),IFERROR(MATCH($C85,{"Low","Medium","High","Vital"},0)/4,0.5)),3))</f>
        <v/>
      </c>
    </row>
    <row r="86" customFormat="false" ht="15" hidden="false" customHeight="false" outlineLevel="0" collapsed="false">
      <c r="A86" s="7"/>
      <c r="B86" s="7"/>
      <c r="C86" s="7"/>
      <c r="D86" s="8" t="str">
        <f aca="false">IF($A86="","",ROUND(IF(ISNUMBER(MATCH(INDEX(Domains!$B$2:$B$51,MATCH($B86,Domains!$A$2:$A$51,0)),{"Low","Medium","High","Vital"},0)/4),ParentWeight*MATCH(INDEX(Domains!$B$2:$B$51,MATCH($B86,Domains!$A$2:$A$51,0)),{"Low","Medium","High","Vital"},0)/4+(1-ParentWeight)*IFERROR(MATCH($C86,{"Low","Medium","High","Vital"},0)/4,0.5),IFERROR(MATCH($C86,{"Low","Medium","High","Vital"},0)/4,0.5)),3))</f>
        <v/>
      </c>
    </row>
    <row r="87" customFormat="false" ht="15" hidden="false" customHeight="false" outlineLevel="0" collapsed="false">
      <c r="A87" s="7"/>
      <c r="B87" s="7"/>
      <c r="C87" s="7"/>
      <c r="D87" s="8" t="str">
        <f aca="false">IF($A87="","",ROUND(IF(ISNUMBER(MATCH(INDEX(Domains!$B$2:$B$51,MATCH($B87,Domains!$A$2:$A$51,0)),{"Low","Medium","High","Vital"},0)/4),ParentWeight*MATCH(INDEX(Domains!$B$2:$B$51,MATCH($B87,Domains!$A$2:$A$51,0)),{"Low","Medium","High","Vital"},0)/4+(1-ParentWeight)*IFERROR(MATCH($C87,{"Low","Medium","High","Vital"},0)/4,0.5),IFERROR(MATCH($C87,{"Low","Medium","High","Vital"},0)/4,0.5)),3))</f>
        <v/>
      </c>
    </row>
    <row r="88" customFormat="false" ht="15" hidden="false" customHeight="false" outlineLevel="0" collapsed="false">
      <c r="A88" s="7"/>
      <c r="B88" s="7"/>
      <c r="C88" s="7"/>
      <c r="D88" s="8" t="str">
        <f aca="false">IF($A88="","",ROUND(IF(ISNUMBER(MATCH(INDEX(Domains!$B$2:$B$51,MATCH($B88,Domains!$A$2:$A$51,0)),{"Low","Medium","High","Vital"},0)/4),ParentWeight*MATCH(INDEX(Domains!$B$2:$B$51,MATCH($B88,Domains!$A$2:$A$51,0)),{"Low","Medium","High","Vital"},0)/4+(1-ParentWeight)*IFERROR(MATCH($C88,{"Low","Medium","High","Vital"},0)/4,0.5),IFERROR(MATCH($C88,{"Low","Medium","High","Vital"},0)/4,0.5)),3))</f>
        <v/>
      </c>
    </row>
    <row r="89" customFormat="false" ht="15" hidden="false" customHeight="false" outlineLevel="0" collapsed="false">
      <c r="A89" s="7"/>
      <c r="B89" s="7"/>
      <c r="C89" s="7"/>
      <c r="D89" s="8" t="str">
        <f aca="false">IF($A89="","",ROUND(IF(ISNUMBER(MATCH(INDEX(Domains!$B$2:$B$51,MATCH($B89,Domains!$A$2:$A$51,0)),{"Low","Medium","High","Vital"},0)/4),ParentWeight*MATCH(INDEX(Domains!$B$2:$B$51,MATCH($B89,Domains!$A$2:$A$51,0)),{"Low","Medium","High","Vital"},0)/4+(1-ParentWeight)*IFERROR(MATCH($C89,{"Low","Medium","High","Vital"},0)/4,0.5),IFERROR(MATCH($C89,{"Low","Medium","High","Vital"},0)/4,0.5)),3))</f>
        <v/>
      </c>
    </row>
    <row r="90" customFormat="false" ht="15" hidden="false" customHeight="false" outlineLevel="0" collapsed="false">
      <c r="A90" s="7"/>
      <c r="B90" s="7"/>
      <c r="C90" s="7"/>
      <c r="D90" s="8" t="str">
        <f aca="false">IF($A90="","",ROUND(IF(ISNUMBER(MATCH(INDEX(Domains!$B$2:$B$51,MATCH($B90,Domains!$A$2:$A$51,0)),{"Low","Medium","High","Vital"},0)/4),ParentWeight*MATCH(INDEX(Domains!$B$2:$B$51,MATCH($B90,Domains!$A$2:$A$51,0)),{"Low","Medium","High","Vital"},0)/4+(1-ParentWeight)*IFERROR(MATCH($C90,{"Low","Medium","High","Vital"},0)/4,0.5),IFERROR(MATCH($C90,{"Low","Medium","High","Vital"},0)/4,0.5)),3))</f>
        <v/>
      </c>
    </row>
    <row r="91" customFormat="false" ht="15" hidden="false" customHeight="false" outlineLevel="0" collapsed="false">
      <c r="A91" s="7"/>
      <c r="B91" s="7"/>
      <c r="C91" s="7"/>
      <c r="D91" s="8" t="str">
        <f aca="false">IF($A91="","",ROUND(IF(ISNUMBER(MATCH(INDEX(Domains!$B$2:$B$51,MATCH($B91,Domains!$A$2:$A$51,0)),{"Low","Medium","High","Vital"},0)/4),ParentWeight*MATCH(INDEX(Domains!$B$2:$B$51,MATCH($B91,Domains!$A$2:$A$51,0)),{"Low","Medium","High","Vital"},0)/4+(1-ParentWeight)*IFERROR(MATCH($C91,{"Low","Medium","High","Vital"},0)/4,0.5),IFERROR(MATCH($C91,{"Low","Medium","High","Vital"},0)/4,0.5)),3))</f>
        <v/>
      </c>
    </row>
    <row r="92" customFormat="false" ht="15" hidden="false" customHeight="false" outlineLevel="0" collapsed="false">
      <c r="A92" s="7"/>
      <c r="B92" s="7"/>
      <c r="C92" s="7"/>
      <c r="D92" s="8" t="str">
        <f aca="false">IF($A92="","",ROUND(IF(ISNUMBER(MATCH(INDEX(Domains!$B$2:$B$51,MATCH($B92,Domains!$A$2:$A$51,0)),{"Low","Medium","High","Vital"},0)/4),ParentWeight*MATCH(INDEX(Domains!$B$2:$B$51,MATCH($B92,Domains!$A$2:$A$51,0)),{"Low","Medium","High","Vital"},0)/4+(1-ParentWeight)*IFERROR(MATCH($C92,{"Low","Medium","High","Vital"},0)/4,0.5),IFERROR(MATCH($C92,{"Low","Medium","High","Vital"},0)/4,0.5)),3))</f>
        <v/>
      </c>
    </row>
    <row r="93" customFormat="false" ht="15" hidden="false" customHeight="false" outlineLevel="0" collapsed="false">
      <c r="A93" s="7"/>
      <c r="B93" s="7"/>
      <c r="C93" s="7"/>
      <c r="D93" s="8" t="str">
        <f aca="false">IF($A93="","",ROUND(IF(ISNUMBER(MATCH(INDEX(Domains!$B$2:$B$51,MATCH($B93,Domains!$A$2:$A$51,0)),{"Low","Medium","High","Vital"},0)/4),ParentWeight*MATCH(INDEX(Domains!$B$2:$B$51,MATCH($B93,Domains!$A$2:$A$51,0)),{"Low","Medium","High","Vital"},0)/4+(1-ParentWeight)*IFERROR(MATCH($C93,{"Low","Medium","High","Vital"},0)/4,0.5),IFERROR(MATCH($C93,{"Low","Medium","High","Vital"},0)/4,0.5)),3))</f>
        <v/>
      </c>
    </row>
    <row r="94" customFormat="false" ht="15" hidden="false" customHeight="false" outlineLevel="0" collapsed="false">
      <c r="A94" s="7"/>
      <c r="B94" s="7"/>
      <c r="C94" s="7"/>
      <c r="D94" s="8" t="str">
        <f aca="false">IF($A94="","",ROUND(IF(ISNUMBER(MATCH(INDEX(Domains!$B$2:$B$51,MATCH($B94,Domains!$A$2:$A$51,0)),{"Low","Medium","High","Vital"},0)/4),ParentWeight*MATCH(INDEX(Domains!$B$2:$B$51,MATCH($B94,Domains!$A$2:$A$51,0)),{"Low","Medium","High","Vital"},0)/4+(1-ParentWeight)*IFERROR(MATCH($C94,{"Low","Medium","High","Vital"},0)/4,0.5),IFERROR(MATCH($C94,{"Low","Medium","High","Vital"},0)/4,0.5)),3))</f>
        <v/>
      </c>
    </row>
    <row r="95" customFormat="false" ht="15" hidden="false" customHeight="false" outlineLevel="0" collapsed="false">
      <c r="A95" s="7"/>
      <c r="B95" s="7"/>
      <c r="C95" s="7"/>
      <c r="D95" s="8" t="str">
        <f aca="false">IF($A95="","",ROUND(IF(ISNUMBER(MATCH(INDEX(Domains!$B$2:$B$51,MATCH($B95,Domains!$A$2:$A$51,0)),{"Low","Medium","High","Vital"},0)/4),ParentWeight*MATCH(INDEX(Domains!$B$2:$B$51,MATCH($B95,Domains!$A$2:$A$51,0)),{"Low","Medium","High","Vital"},0)/4+(1-ParentWeight)*IFERROR(MATCH($C95,{"Low","Medium","High","Vital"},0)/4,0.5),IFERROR(MATCH($C95,{"Low","Medium","High","Vital"},0)/4,0.5)),3))</f>
        <v/>
      </c>
    </row>
    <row r="96" customFormat="false" ht="15" hidden="false" customHeight="false" outlineLevel="0" collapsed="false">
      <c r="A96" s="7"/>
      <c r="B96" s="7"/>
      <c r="C96" s="7"/>
      <c r="D96" s="8" t="str">
        <f aca="false">IF($A96="","",ROUND(IF(ISNUMBER(MATCH(INDEX(Domains!$B$2:$B$51,MATCH($B96,Domains!$A$2:$A$51,0)),{"Low","Medium","High","Vital"},0)/4),ParentWeight*MATCH(INDEX(Domains!$B$2:$B$51,MATCH($B96,Domains!$A$2:$A$51,0)),{"Low","Medium","High","Vital"},0)/4+(1-ParentWeight)*IFERROR(MATCH($C96,{"Low","Medium","High","Vital"},0)/4,0.5),IFERROR(MATCH($C96,{"Low","Medium","High","Vital"},0)/4,0.5)),3))</f>
        <v/>
      </c>
    </row>
    <row r="97" customFormat="false" ht="15" hidden="false" customHeight="false" outlineLevel="0" collapsed="false">
      <c r="A97" s="7"/>
      <c r="B97" s="7"/>
      <c r="C97" s="7"/>
      <c r="D97" s="8" t="str">
        <f aca="false">IF($A97="","",ROUND(IF(ISNUMBER(MATCH(INDEX(Domains!$B$2:$B$51,MATCH($B97,Domains!$A$2:$A$51,0)),{"Low","Medium","High","Vital"},0)/4),ParentWeight*MATCH(INDEX(Domains!$B$2:$B$51,MATCH($B97,Domains!$A$2:$A$51,0)),{"Low","Medium","High","Vital"},0)/4+(1-ParentWeight)*IFERROR(MATCH($C97,{"Low","Medium","High","Vital"},0)/4,0.5),IFERROR(MATCH($C97,{"Low","Medium","High","Vital"},0)/4,0.5)),3))</f>
        <v/>
      </c>
    </row>
    <row r="98" customFormat="false" ht="15" hidden="false" customHeight="false" outlineLevel="0" collapsed="false">
      <c r="A98" s="7"/>
      <c r="B98" s="7"/>
      <c r="C98" s="7"/>
      <c r="D98" s="8" t="str">
        <f aca="false">IF($A98="","",ROUND(IF(ISNUMBER(MATCH(INDEX(Domains!$B$2:$B$51,MATCH($B98,Domains!$A$2:$A$51,0)),{"Low","Medium","High","Vital"},0)/4),ParentWeight*MATCH(INDEX(Domains!$B$2:$B$51,MATCH($B98,Domains!$A$2:$A$51,0)),{"Low","Medium","High","Vital"},0)/4+(1-ParentWeight)*IFERROR(MATCH($C98,{"Low","Medium","High","Vital"},0)/4,0.5),IFERROR(MATCH($C98,{"Low","Medium","High","Vital"},0)/4,0.5)),3))</f>
        <v/>
      </c>
    </row>
    <row r="99" customFormat="false" ht="15" hidden="false" customHeight="false" outlineLevel="0" collapsed="false">
      <c r="A99" s="7"/>
      <c r="B99" s="7"/>
      <c r="C99" s="7"/>
      <c r="D99" s="8" t="str">
        <f aca="false">IF($A99="","",ROUND(IF(ISNUMBER(MATCH(INDEX(Domains!$B$2:$B$51,MATCH($B99,Domains!$A$2:$A$51,0)),{"Low","Medium","High","Vital"},0)/4),ParentWeight*MATCH(INDEX(Domains!$B$2:$B$51,MATCH($B99,Domains!$A$2:$A$51,0)),{"Low","Medium","High","Vital"},0)/4+(1-ParentWeight)*IFERROR(MATCH($C99,{"Low","Medium","High","Vital"},0)/4,0.5),IFERROR(MATCH($C99,{"Low","Medium","High","Vital"},0)/4,0.5)),3))</f>
        <v/>
      </c>
    </row>
    <row r="100" customFormat="false" ht="15" hidden="false" customHeight="false" outlineLevel="0" collapsed="false">
      <c r="A100" s="7"/>
      <c r="B100" s="7"/>
      <c r="C100" s="7"/>
      <c r="D100" s="8" t="str">
        <f aca="false">IF($A100="","",ROUND(IF(ISNUMBER(MATCH(INDEX(Domains!$B$2:$B$51,MATCH($B100,Domains!$A$2:$A$51,0)),{"Low","Medium","High","Vital"},0)/4),ParentWeight*MATCH(INDEX(Domains!$B$2:$B$51,MATCH($B100,Domains!$A$2:$A$51,0)),{"Low","Medium","High","Vital"},0)/4+(1-ParentWeight)*IFERROR(MATCH($C100,{"Low","Medium","High","Vital"},0)/4,0.5),IFERROR(MATCH($C100,{"Low","Medium","High","Vital"},0)/4,0.5)),3))</f>
        <v/>
      </c>
    </row>
    <row r="101" customFormat="false" ht="15" hidden="false" customHeight="false" outlineLevel="0" collapsed="false">
      <c r="A101" s="7"/>
      <c r="B101" s="7"/>
      <c r="C101" s="7"/>
      <c r="D101" s="8" t="str">
        <f aca="false">IF($A101="","",ROUND(IF(ISNUMBER(MATCH(INDEX(Domains!$B$2:$B$51,MATCH($B101,Domains!$A$2:$A$51,0)),{"Low","Medium","High","Vital"},0)/4),ParentWeight*MATCH(INDEX(Domains!$B$2:$B$51,MATCH($B101,Domains!$A$2:$A$51,0)),{"Low","Medium","High","Vital"},0)/4+(1-ParentWeight)*IFERROR(MATCH($C101,{"Low","Medium","High","Vital"},0)/4,0.5),IFERROR(MATCH($C101,{"Low","Medium","High","Vital"},0)/4,0.5)),3))</f>
        <v/>
      </c>
    </row>
    <row r="102" customFormat="false" ht="15" hidden="false" customHeight="false" outlineLevel="0" collapsed="false">
      <c r="A102" s="7"/>
      <c r="B102" s="7"/>
      <c r="C102" s="7"/>
      <c r="D102" s="8" t="str">
        <f aca="false">IF($A102="","",ROUND(IF(ISNUMBER(MATCH(INDEX(Domains!$B$2:$B$51,MATCH($B102,Domains!$A$2:$A$51,0)),{"Low","Medium","High","Vital"},0)/4),ParentWeight*MATCH(INDEX(Domains!$B$2:$B$51,MATCH($B102,Domains!$A$2:$A$51,0)),{"Low","Medium","High","Vital"},0)/4+(1-ParentWeight)*IFERROR(MATCH($C102,{"Low","Medium","High","Vital"},0)/4,0.5),IFERROR(MATCH($C102,{"Low","Medium","High","Vital"},0)/4,0.5)),3))</f>
        <v/>
      </c>
    </row>
    <row r="103" customFormat="false" ht="15" hidden="false" customHeight="false" outlineLevel="0" collapsed="false">
      <c r="A103" s="7"/>
      <c r="B103" s="7"/>
      <c r="C103" s="7"/>
      <c r="D103" s="8" t="str">
        <f aca="false">IF($A103="","",ROUND(IF(ISNUMBER(MATCH(INDEX(Domains!$B$2:$B$51,MATCH($B103,Domains!$A$2:$A$51,0)),{"Low","Medium","High","Vital"},0)/4),ParentWeight*MATCH(INDEX(Domains!$B$2:$B$51,MATCH($B103,Domains!$A$2:$A$51,0)),{"Low","Medium","High","Vital"},0)/4+(1-ParentWeight)*IFERROR(MATCH($C103,{"Low","Medium","High","Vital"},0)/4,0.5),IFERROR(MATCH($C103,{"Low","Medium","High","Vital"},0)/4,0.5)),3))</f>
        <v/>
      </c>
    </row>
    <row r="104" customFormat="false" ht="15" hidden="false" customHeight="false" outlineLevel="0" collapsed="false">
      <c r="A104" s="7"/>
      <c r="B104" s="7"/>
      <c r="C104" s="7"/>
      <c r="D104" s="8" t="str">
        <f aca="false">IF($A104="","",ROUND(IF(ISNUMBER(MATCH(INDEX(Domains!$B$2:$B$51,MATCH($B104,Domains!$A$2:$A$51,0)),{"Low","Medium","High","Vital"},0)/4),ParentWeight*MATCH(INDEX(Domains!$B$2:$B$51,MATCH($B104,Domains!$A$2:$A$51,0)),{"Low","Medium","High","Vital"},0)/4+(1-ParentWeight)*IFERROR(MATCH($C104,{"Low","Medium","High","Vital"},0)/4,0.5),IFERROR(MATCH($C104,{"Low","Medium","High","Vital"},0)/4,0.5)),3))</f>
        <v/>
      </c>
    </row>
    <row r="105" customFormat="false" ht="15" hidden="false" customHeight="false" outlineLevel="0" collapsed="false">
      <c r="A105" s="7"/>
      <c r="B105" s="7"/>
      <c r="C105" s="7"/>
      <c r="D105" s="8" t="str">
        <f aca="false">IF($A105="","",ROUND(IF(ISNUMBER(MATCH(INDEX(Domains!$B$2:$B$51,MATCH($B105,Domains!$A$2:$A$51,0)),{"Low","Medium","High","Vital"},0)/4),ParentWeight*MATCH(INDEX(Domains!$B$2:$B$51,MATCH($B105,Domains!$A$2:$A$51,0)),{"Low","Medium","High","Vital"},0)/4+(1-ParentWeight)*IFERROR(MATCH($C105,{"Low","Medium","High","Vital"},0)/4,0.5),IFERROR(MATCH($C105,{"Low","Medium","High","Vital"},0)/4,0.5)),3))</f>
        <v/>
      </c>
    </row>
    <row r="106" customFormat="false" ht="15" hidden="false" customHeight="false" outlineLevel="0" collapsed="false">
      <c r="A106" s="7"/>
      <c r="B106" s="7"/>
      <c r="C106" s="7"/>
      <c r="D106" s="8" t="str">
        <f aca="false">IF($A106="","",ROUND(IF(ISNUMBER(MATCH(INDEX(Domains!$B$2:$B$51,MATCH($B106,Domains!$A$2:$A$51,0)),{"Low","Medium","High","Vital"},0)/4),ParentWeight*MATCH(INDEX(Domains!$B$2:$B$51,MATCH($B106,Domains!$A$2:$A$51,0)),{"Low","Medium","High","Vital"},0)/4+(1-ParentWeight)*IFERROR(MATCH($C106,{"Low","Medium","High","Vital"},0)/4,0.5),IFERROR(MATCH($C106,{"Low","Medium","High","Vital"},0)/4,0.5)),3))</f>
        <v/>
      </c>
    </row>
    <row r="107" customFormat="false" ht="15" hidden="false" customHeight="false" outlineLevel="0" collapsed="false">
      <c r="A107" s="7"/>
      <c r="B107" s="7"/>
      <c r="C107" s="7"/>
      <c r="D107" s="8" t="str">
        <f aca="false">IF($A107="","",ROUND(IF(ISNUMBER(MATCH(INDEX(Domains!$B$2:$B$51,MATCH($B107,Domains!$A$2:$A$51,0)),{"Low","Medium","High","Vital"},0)/4),ParentWeight*MATCH(INDEX(Domains!$B$2:$B$51,MATCH($B107,Domains!$A$2:$A$51,0)),{"Low","Medium","High","Vital"},0)/4+(1-ParentWeight)*IFERROR(MATCH($C107,{"Low","Medium","High","Vital"},0)/4,0.5),IFERROR(MATCH($C107,{"Low","Medium","High","Vital"},0)/4,0.5)),3))</f>
        <v/>
      </c>
    </row>
    <row r="108" customFormat="false" ht="15" hidden="false" customHeight="false" outlineLevel="0" collapsed="false">
      <c r="A108" s="7"/>
      <c r="B108" s="7"/>
      <c r="C108" s="7"/>
      <c r="D108" s="8" t="str">
        <f aca="false">IF($A108="","",ROUND(IF(ISNUMBER(MATCH(INDEX(Domains!$B$2:$B$51,MATCH($B108,Domains!$A$2:$A$51,0)),{"Low","Medium","High","Vital"},0)/4),ParentWeight*MATCH(INDEX(Domains!$B$2:$B$51,MATCH($B108,Domains!$A$2:$A$51,0)),{"Low","Medium","High","Vital"},0)/4+(1-ParentWeight)*IFERROR(MATCH($C108,{"Low","Medium","High","Vital"},0)/4,0.5),IFERROR(MATCH($C108,{"Low","Medium","High","Vital"},0)/4,0.5)),3))</f>
        <v/>
      </c>
    </row>
    <row r="109" customFormat="false" ht="15" hidden="false" customHeight="false" outlineLevel="0" collapsed="false">
      <c r="A109" s="7"/>
      <c r="B109" s="7"/>
      <c r="C109" s="7"/>
      <c r="D109" s="8" t="str">
        <f aca="false">IF($A109="","",ROUND(IF(ISNUMBER(MATCH(INDEX(Domains!$B$2:$B$51,MATCH($B109,Domains!$A$2:$A$51,0)),{"Low","Medium","High","Vital"},0)/4),ParentWeight*MATCH(INDEX(Domains!$B$2:$B$51,MATCH($B109,Domains!$A$2:$A$51,0)),{"Low","Medium","High","Vital"},0)/4+(1-ParentWeight)*IFERROR(MATCH($C109,{"Low","Medium","High","Vital"},0)/4,0.5),IFERROR(MATCH($C109,{"Low","Medium","High","Vital"},0)/4,0.5)),3))</f>
        <v/>
      </c>
    </row>
    <row r="110" customFormat="false" ht="15" hidden="false" customHeight="false" outlineLevel="0" collapsed="false">
      <c r="A110" s="7"/>
      <c r="B110" s="7"/>
      <c r="C110" s="7"/>
      <c r="D110" s="8" t="str">
        <f aca="false">IF($A110="","",ROUND(IF(ISNUMBER(MATCH(INDEX(Domains!$B$2:$B$51,MATCH($B110,Domains!$A$2:$A$51,0)),{"Low","Medium","High","Vital"},0)/4),ParentWeight*MATCH(INDEX(Domains!$B$2:$B$51,MATCH($B110,Domains!$A$2:$A$51,0)),{"Low","Medium","High","Vital"},0)/4+(1-ParentWeight)*IFERROR(MATCH($C110,{"Low","Medium","High","Vital"},0)/4,0.5),IFERROR(MATCH($C110,{"Low","Medium","High","Vital"},0)/4,0.5)),3))</f>
        <v/>
      </c>
    </row>
    <row r="111" customFormat="false" ht="15" hidden="false" customHeight="false" outlineLevel="0" collapsed="false">
      <c r="A111" s="7"/>
      <c r="B111" s="7"/>
      <c r="C111" s="7"/>
      <c r="D111" s="8" t="str">
        <f aca="false">IF($A111="","",ROUND(IF(ISNUMBER(MATCH(INDEX(Domains!$B$2:$B$51,MATCH($B111,Domains!$A$2:$A$51,0)),{"Low","Medium","High","Vital"},0)/4),ParentWeight*MATCH(INDEX(Domains!$B$2:$B$51,MATCH($B111,Domains!$A$2:$A$51,0)),{"Low","Medium","High","Vital"},0)/4+(1-ParentWeight)*IFERROR(MATCH($C111,{"Low","Medium","High","Vital"},0)/4,0.5),IFERROR(MATCH($C111,{"Low","Medium","High","Vital"},0)/4,0.5)),3))</f>
        <v/>
      </c>
    </row>
    <row r="112" customFormat="false" ht="15" hidden="false" customHeight="false" outlineLevel="0" collapsed="false">
      <c r="A112" s="7"/>
      <c r="B112" s="7"/>
      <c r="C112" s="7"/>
      <c r="D112" s="8" t="str">
        <f aca="false">IF($A112="","",ROUND(IF(ISNUMBER(MATCH(INDEX(Domains!$B$2:$B$51,MATCH($B112,Domains!$A$2:$A$51,0)),{"Low","Medium","High","Vital"},0)/4),ParentWeight*MATCH(INDEX(Domains!$B$2:$B$51,MATCH($B112,Domains!$A$2:$A$51,0)),{"Low","Medium","High","Vital"},0)/4+(1-ParentWeight)*IFERROR(MATCH($C112,{"Low","Medium","High","Vital"},0)/4,0.5),IFERROR(MATCH($C112,{"Low","Medium","High","Vital"},0)/4,0.5)),3))</f>
        <v/>
      </c>
    </row>
    <row r="113" customFormat="false" ht="15" hidden="false" customHeight="false" outlineLevel="0" collapsed="false">
      <c r="A113" s="7"/>
      <c r="B113" s="7"/>
      <c r="C113" s="7"/>
      <c r="D113" s="8" t="str">
        <f aca="false">IF($A113="","",ROUND(IF(ISNUMBER(MATCH(INDEX(Domains!$B$2:$B$51,MATCH($B113,Domains!$A$2:$A$51,0)),{"Low","Medium","High","Vital"},0)/4),ParentWeight*MATCH(INDEX(Domains!$B$2:$B$51,MATCH($B113,Domains!$A$2:$A$51,0)),{"Low","Medium","High","Vital"},0)/4+(1-ParentWeight)*IFERROR(MATCH($C113,{"Low","Medium","High","Vital"},0)/4,0.5),IFERROR(MATCH($C113,{"Low","Medium","High","Vital"},0)/4,0.5)),3))</f>
        <v/>
      </c>
    </row>
    <row r="114" customFormat="false" ht="15" hidden="false" customHeight="false" outlineLevel="0" collapsed="false">
      <c r="A114" s="7"/>
      <c r="B114" s="7"/>
      <c r="C114" s="7"/>
      <c r="D114" s="8" t="str">
        <f aca="false">IF($A114="","",ROUND(IF(ISNUMBER(MATCH(INDEX(Domains!$B$2:$B$51,MATCH($B114,Domains!$A$2:$A$51,0)),{"Low","Medium","High","Vital"},0)/4),ParentWeight*MATCH(INDEX(Domains!$B$2:$B$51,MATCH($B114,Domains!$A$2:$A$51,0)),{"Low","Medium","High","Vital"},0)/4+(1-ParentWeight)*IFERROR(MATCH($C114,{"Low","Medium","High","Vital"},0)/4,0.5),IFERROR(MATCH($C114,{"Low","Medium","High","Vital"},0)/4,0.5)),3))</f>
        <v/>
      </c>
    </row>
    <row r="115" customFormat="false" ht="15" hidden="false" customHeight="false" outlineLevel="0" collapsed="false">
      <c r="A115" s="7"/>
      <c r="B115" s="7"/>
      <c r="C115" s="7"/>
      <c r="D115" s="8" t="str">
        <f aca="false">IF($A115="","",ROUND(IF(ISNUMBER(MATCH(INDEX(Domains!$B$2:$B$51,MATCH($B115,Domains!$A$2:$A$51,0)),{"Low","Medium","High","Vital"},0)/4),ParentWeight*MATCH(INDEX(Domains!$B$2:$B$51,MATCH($B115,Domains!$A$2:$A$51,0)),{"Low","Medium","High","Vital"},0)/4+(1-ParentWeight)*IFERROR(MATCH($C115,{"Low","Medium","High","Vital"},0)/4,0.5),IFERROR(MATCH($C115,{"Low","Medium","High","Vital"},0)/4,0.5)),3))</f>
        <v/>
      </c>
    </row>
    <row r="116" customFormat="false" ht="15" hidden="false" customHeight="false" outlineLevel="0" collapsed="false">
      <c r="A116" s="7"/>
      <c r="B116" s="7"/>
      <c r="C116" s="7"/>
      <c r="D116" s="8" t="str">
        <f aca="false">IF($A116="","",ROUND(IF(ISNUMBER(MATCH(INDEX(Domains!$B$2:$B$51,MATCH($B116,Domains!$A$2:$A$51,0)),{"Low","Medium","High","Vital"},0)/4),ParentWeight*MATCH(INDEX(Domains!$B$2:$B$51,MATCH($B116,Domains!$A$2:$A$51,0)),{"Low","Medium","High","Vital"},0)/4+(1-ParentWeight)*IFERROR(MATCH($C116,{"Low","Medium","High","Vital"},0)/4,0.5),IFERROR(MATCH($C116,{"Low","Medium","High","Vital"},0)/4,0.5)),3))</f>
        <v/>
      </c>
    </row>
    <row r="117" customFormat="false" ht="15" hidden="false" customHeight="false" outlineLevel="0" collapsed="false">
      <c r="A117" s="7"/>
      <c r="B117" s="7"/>
      <c r="C117" s="7"/>
      <c r="D117" s="8" t="str">
        <f aca="false">IF($A117="","",ROUND(IF(ISNUMBER(MATCH(INDEX(Domains!$B$2:$B$51,MATCH($B117,Domains!$A$2:$A$51,0)),{"Low","Medium","High","Vital"},0)/4),ParentWeight*MATCH(INDEX(Domains!$B$2:$B$51,MATCH($B117,Domains!$A$2:$A$51,0)),{"Low","Medium","High","Vital"},0)/4+(1-ParentWeight)*IFERROR(MATCH($C117,{"Low","Medium","High","Vital"},0)/4,0.5),IFERROR(MATCH($C117,{"Low","Medium","High","Vital"},0)/4,0.5)),3))</f>
        <v/>
      </c>
    </row>
    <row r="118" customFormat="false" ht="15" hidden="false" customHeight="false" outlineLevel="0" collapsed="false">
      <c r="A118" s="7"/>
      <c r="B118" s="7"/>
      <c r="C118" s="7"/>
      <c r="D118" s="8" t="str">
        <f aca="false">IF($A118="","",ROUND(IF(ISNUMBER(MATCH(INDEX(Domains!$B$2:$B$51,MATCH($B118,Domains!$A$2:$A$51,0)),{"Low","Medium","High","Vital"},0)/4),ParentWeight*MATCH(INDEX(Domains!$B$2:$B$51,MATCH($B118,Domains!$A$2:$A$51,0)),{"Low","Medium","High","Vital"},0)/4+(1-ParentWeight)*IFERROR(MATCH($C118,{"Low","Medium","High","Vital"},0)/4,0.5),IFERROR(MATCH($C118,{"Low","Medium","High","Vital"},0)/4,0.5)),3))</f>
        <v/>
      </c>
    </row>
    <row r="119" customFormat="false" ht="15" hidden="false" customHeight="false" outlineLevel="0" collapsed="false">
      <c r="A119" s="7"/>
      <c r="B119" s="7"/>
      <c r="C119" s="7"/>
      <c r="D119" s="8" t="str">
        <f aca="false">IF($A119="","",ROUND(IF(ISNUMBER(MATCH(INDEX(Domains!$B$2:$B$51,MATCH($B119,Domains!$A$2:$A$51,0)),{"Low","Medium","High","Vital"},0)/4),ParentWeight*MATCH(INDEX(Domains!$B$2:$B$51,MATCH($B119,Domains!$A$2:$A$51,0)),{"Low","Medium","High","Vital"},0)/4+(1-ParentWeight)*IFERROR(MATCH($C119,{"Low","Medium","High","Vital"},0)/4,0.5),IFERROR(MATCH($C119,{"Low","Medium","High","Vital"},0)/4,0.5)),3))</f>
        <v/>
      </c>
    </row>
    <row r="120" customFormat="false" ht="15" hidden="false" customHeight="false" outlineLevel="0" collapsed="false">
      <c r="A120" s="7"/>
      <c r="B120" s="7"/>
      <c r="C120" s="7"/>
      <c r="D120" s="8" t="str">
        <f aca="false">IF($A120="","",ROUND(IF(ISNUMBER(MATCH(INDEX(Domains!$B$2:$B$51,MATCH($B120,Domains!$A$2:$A$51,0)),{"Low","Medium","High","Vital"},0)/4),ParentWeight*MATCH(INDEX(Domains!$B$2:$B$51,MATCH($B120,Domains!$A$2:$A$51,0)),{"Low","Medium","High","Vital"},0)/4+(1-ParentWeight)*IFERROR(MATCH($C120,{"Low","Medium","High","Vital"},0)/4,0.5),IFERROR(MATCH($C120,{"Low","Medium","High","Vital"},0)/4,0.5)),3))</f>
        <v/>
      </c>
    </row>
    <row r="121" customFormat="false" ht="15" hidden="false" customHeight="false" outlineLevel="0" collapsed="false">
      <c r="A121" s="7"/>
      <c r="B121" s="7"/>
      <c r="C121" s="7"/>
      <c r="D121" s="8" t="str">
        <f aca="false">IF($A121="","",ROUND(IF(ISNUMBER(MATCH(INDEX(Domains!$B$2:$B$51,MATCH($B121,Domains!$A$2:$A$51,0)),{"Low","Medium","High","Vital"},0)/4),ParentWeight*MATCH(INDEX(Domains!$B$2:$B$51,MATCH($B121,Domains!$A$2:$A$51,0)),{"Low","Medium","High","Vital"},0)/4+(1-ParentWeight)*IFERROR(MATCH($C121,{"Low","Medium","High","Vital"},0)/4,0.5),IFERROR(MATCH($C121,{"Low","Medium","High","Vital"},0)/4,0.5)),3))</f>
        <v/>
      </c>
    </row>
    <row r="122" customFormat="false" ht="15" hidden="false" customHeight="false" outlineLevel="0" collapsed="false">
      <c r="A122" s="7"/>
      <c r="B122" s="7"/>
      <c r="C122" s="7"/>
      <c r="D122" s="8" t="str">
        <f aca="false">IF($A122="","",ROUND(IF(ISNUMBER(MATCH(INDEX(Domains!$B$2:$B$51,MATCH($B122,Domains!$A$2:$A$51,0)),{"Low","Medium","High","Vital"},0)/4),ParentWeight*MATCH(INDEX(Domains!$B$2:$B$51,MATCH($B122,Domains!$A$2:$A$51,0)),{"Low","Medium","High","Vital"},0)/4+(1-ParentWeight)*IFERROR(MATCH($C122,{"Low","Medium","High","Vital"},0)/4,0.5),IFERROR(MATCH($C122,{"Low","Medium","High","Vital"},0)/4,0.5)),3))</f>
        <v/>
      </c>
    </row>
    <row r="123" customFormat="false" ht="15" hidden="false" customHeight="false" outlineLevel="0" collapsed="false">
      <c r="A123" s="7"/>
      <c r="B123" s="7"/>
      <c r="C123" s="7"/>
      <c r="D123" s="8" t="str">
        <f aca="false">IF($A123="","",ROUND(IF(ISNUMBER(MATCH(INDEX(Domains!$B$2:$B$51,MATCH($B123,Domains!$A$2:$A$51,0)),{"Low","Medium","High","Vital"},0)/4),ParentWeight*MATCH(INDEX(Domains!$B$2:$B$51,MATCH($B123,Domains!$A$2:$A$51,0)),{"Low","Medium","High","Vital"},0)/4+(1-ParentWeight)*IFERROR(MATCH($C123,{"Low","Medium","High","Vital"},0)/4,0.5),IFERROR(MATCH($C123,{"Low","Medium","High","Vital"},0)/4,0.5)),3))</f>
        <v/>
      </c>
    </row>
    <row r="124" customFormat="false" ht="15" hidden="false" customHeight="false" outlineLevel="0" collapsed="false">
      <c r="A124" s="7"/>
      <c r="B124" s="7"/>
      <c r="C124" s="7"/>
      <c r="D124" s="8" t="str">
        <f aca="false">IF($A124="","",ROUND(IF(ISNUMBER(MATCH(INDEX(Domains!$B$2:$B$51,MATCH($B124,Domains!$A$2:$A$51,0)),{"Low","Medium","High","Vital"},0)/4),ParentWeight*MATCH(INDEX(Domains!$B$2:$B$51,MATCH($B124,Domains!$A$2:$A$51,0)),{"Low","Medium","High","Vital"},0)/4+(1-ParentWeight)*IFERROR(MATCH($C124,{"Low","Medium","High","Vital"},0)/4,0.5),IFERROR(MATCH($C124,{"Low","Medium","High","Vital"},0)/4,0.5)),3))</f>
        <v/>
      </c>
    </row>
    <row r="125" customFormat="false" ht="15" hidden="false" customHeight="false" outlineLevel="0" collapsed="false">
      <c r="A125" s="7"/>
      <c r="B125" s="7"/>
      <c r="C125" s="7"/>
      <c r="D125" s="8" t="str">
        <f aca="false">IF($A125="","",ROUND(IF(ISNUMBER(MATCH(INDEX(Domains!$B$2:$B$51,MATCH($B125,Domains!$A$2:$A$51,0)),{"Low","Medium","High","Vital"},0)/4),ParentWeight*MATCH(INDEX(Domains!$B$2:$B$51,MATCH($B125,Domains!$A$2:$A$51,0)),{"Low","Medium","High","Vital"},0)/4+(1-ParentWeight)*IFERROR(MATCH($C125,{"Low","Medium","High","Vital"},0)/4,0.5),IFERROR(MATCH($C125,{"Low","Medium","High","Vital"},0)/4,0.5)),3))</f>
        <v/>
      </c>
    </row>
    <row r="126" customFormat="false" ht="15" hidden="false" customHeight="false" outlineLevel="0" collapsed="false">
      <c r="A126" s="7"/>
      <c r="B126" s="7"/>
      <c r="C126" s="7"/>
      <c r="D126" s="8" t="str">
        <f aca="false">IF($A126="","",ROUND(IF(ISNUMBER(MATCH(INDEX(Domains!$B$2:$B$51,MATCH($B126,Domains!$A$2:$A$51,0)),{"Low","Medium","High","Vital"},0)/4),ParentWeight*MATCH(INDEX(Domains!$B$2:$B$51,MATCH($B126,Domains!$A$2:$A$51,0)),{"Low","Medium","High","Vital"},0)/4+(1-ParentWeight)*IFERROR(MATCH($C126,{"Low","Medium","High","Vital"},0)/4,0.5),IFERROR(MATCH($C126,{"Low","Medium","High","Vital"},0)/4,0.5)),3))</f>
        <v/>
      </c>
    </row>
    <row r="127" customFormat="false" ht="15" hidden="false" customHeight="false" outlineLevel="0" collapsed="false">
      <c r="A127" s="7"/>
      <c r="B127" s="7"/>
      <c r="C127" s="7"/>
      <c r="D127" s="8" t="str">
        <f aca="false">IF($A127="","",ROUND(IF(ISNUMBER(MATCH(INDEX(Domains!$B$2:$B$51,MATCH($B127,Domains!$A$2:$A$51,0)),{"Low","Medium","High","Vital"},0)/4),ParentWeight*MATCH(INDEX(Domains!$B$2:$B$51,MATCH($B127,Domains!$A$2:$A$51,0)),{"Low","Medium","High","Vital"},0)/4+(1-ParentWeight)*IFERROR(MATCH($C127,{"Low","Medium","High","Vital"},0)/4,0.5),IFERROR(MATCH($C127,{"Low","Medium","High","Vital"},0)/4,0.5)),3))</f>
        <v/>
      </c>
    </row>
    <row r="128" customFormat="false" ht="15" hidden="false" customHeight="false" outlineLevel="0" collapsed="false">
      <c r="A128" s="7"/>
      <c r="B128" s="7"/>
      <c r="C128" s="7"/>
      <c r="D128" s="8" t="str">
        <f aca="false">IF($A128="","",ROUND(IF(ISNUMBER(MATCH(INDEX(Domains!$B$2:$B$51,MATCH($B128,Domains!$A$2:$A$51,0)),{"Low","Medium","High","Vital"},0)/4),ParentWeight*MATCH(INDEX(Domains!$B$2:$B$51,MATCH($B128,Domains!$A$2:$A$51,0)),{"Low","Medium","High","Vital"},0)/4+(1-ParentWeight)*IFERROR(MATCH($C128,{"Low","Medium","High","Vital"},0)/4,0.5),IFERROR(MATCH($C128,{"Low","Medium","High","Vital"},0)/4,0.5)),3))</f>
        <v/>
      </c>
    </row>
    <row r="129" customFormat="false" ht="15" hidden="false" customHeight="false" outlineLevel="0" collapsed="false">
      <c r="A129" s="7"/>
      <c r="B129" s="7"/>
      <c r="C129" s="7"/>
      <c r="D129" s="8" t="str">
        <f aca="false">IF($A129="","",ROUND(IF(ISNUMBER(MATCH(INDEX(Domains!$B$2:$B$51,MATCH($B129,Domains!$A$2:$A$51,0)),{"Low","Medium","High","Vital"},0)/4),ParentWeight*MATCH(INDEX(Domains!$B$2:$B$51,MATCH($B129,Domains!$A$2:$A$51,0)),{"Low","Medium","High","Vital"},0)/4+(1-ParentWeight)*IFERROR(MATCH($C129,{"Low","Medium","High","Vital"},0)/4,0.5),IFERROR(MATCH($C129,{"Low","Medium","High","Vital"},0)/4,0.5)),3))</f>
        <v/>
      </c>
    </row>
    <row r="130" customFormat="false" ht="15" hidden="false" customHeight="false" outlineLevel="0" collapsed="false">
      <c r="A130" s="7"/>
      <c r="B130" s="7"/>
      <c r="C130" s="7"/>
      <c r="D130" s="8" t="str">
        <f aca="false">IF($A130="","",ROUND(IF(ISNUMBER(MATCH(INDEX(Domains!$B$2:$B$51,MATCH($B130,Domains!$A$2:$A$51,0)),{"Low","Medium","High","Vital"},0)/4),ParentWeight*MATCH(INDEX(Domains!$B$2:$B$51,MATCH($B130,Domains!$A$2:$A$51,0)),{"Low","Medium","High","Vital"},0)/4+(1-ParentWeight)*IFERROR(MATCH($C130,{"Low","Medium","High","Vital"},0)/4,0.5),IFERROR(MATCH($C130,{"Low","Medium","High","Vital"},0)/4,0.5)),3))</f>
        <v/>
      </c>
    </row>
    <row r="131" customFormat="false" ht="15" hidden="false" customHeight="false" outlineLevel="0" collapsed="false">
      <c r="A131" s="7"/>
      <c r="B131" s="7"/>
      <c r="C131" s="7"/>
      <c r="D131" s="8" t="str">
        <f aca="false">IF($A131="","",ROUND(IF(ISNUMBER(MATCH(INDEX(Domains!$B$2:$B$51,MATCH($B131,Domains!$A$2:$A$51,0)),{"Low","Medium","High","Vital"},0)/4),ParentWeight*MATCH(INDEX(Domains!$B$2:$B$51,MATCH($B131,Domains!$A$2:$A$51,0)),{"Low","Medium","High","Vital"},0)/4+(1-ParentWeight)*IFERROR(MATCH($C131,{"Low","Medium","High","Vital"},0)/4,0.5),IFERROR(MATCH($C131,{"Low","Medium","High","Vital"},0)/4,0.5)),3))</f>
        <v/>
      </c>
    </row>
    <row r="132" customFormat="false" ht="15" hidden="false" customHeight="false" outlineLevel="0" collapsed="false">
      <c r="A132" s="7"/>
      <c r="B132" s="7"/>
      <c r="C132" s="7"/>
      <c r="D132" s="8" t="str">
        <f aca="false">IF($A132="","",ROUND(IF(ISNUMBER(MATCH(INDEX(Domains!$B$2:$B$51,MATCH($B132,Domains!$A$2:$A$51,0)),{"Low","Medium","High","Vital"},0)/4),ParentWeight*MATCH(INDEX(Domains!$B$2:$B$51,MATCH($B132,Domains!$A$2:$A$51,0)),{"Low","Medium","High","Vital"},0)/4+(1-ParentWeight)*IFERROR(MATCH($C132,{"Low","Medium","High","Vital"},0)/4,0.5),IFERROR(MATCH($C132,{"Low","Medium","High","Vital"},0)/4,0.5)),3))</f>
        <v/>
      </c>
    </row>
    <row r="133" customFormat="false" ht="15" hidden="false" customHeight="false" outlineLevel="0" collapsed="false">
      <c r="A133" s="7"/>
      <c r="B133" s="7"/>
      <c r="C133" s="7"/>
      <c r="D133" s="8" t="str">
        <f aca="false">IF($A133="","",ROUND(IF(ISNUMBER(MATCH(INDEX(Domains!$B$2:$B$51,MATCH($B133,Domains!$A$2:$A$51,0)),{"Low","Medium","High","Vital"},0)/4),ParentWeight*MATCH(INDEX(Domains!$B$2:$B$51,MATCH($B133,Domains!$A$2:$A$51,0)),{"Low","Medium","High","Vital"},0)/4+(1-ParentWeight)*IFERROR(MATCH($C133,{"Low","Medium","High","Vital"},0)/4,0.5),IFERROR(MATCH($C133,{"Low","Medium","High","Vital"},0)/4,0.5)),3))</f>
        <v/>
      </c>
    </row>
    <row r="134" customFormat="false" ht="15" hidden="false" customHeight="false" outlineLevel="0" collapsed="false">
      <c r="A134" s="7"/>
      <c r="B134" s="7"/>
      <c r="C134" s="7"/>
      <c r="D134" s="8" t="str">
        <f aca="false">IF($A134="","",ROUND(IF(ISNUMBER(MATCH(INDEX(Domains!$B$2:$B$51,MATCH($B134,Domains!$A$2:$A$51,0)),{"Low","Medium","High","Vital"},0)/4),ParentWeight*MATCH(INDEX(Domains!$B$2:$B$51,MATCH($B134,Domains!$A$2:$A$51,0)),{"Low","Medium","High","Vital"},0)/4+(1-ParentWeight)*IFERROR(MATCH($C134,{"Low","Medium","High","Vital"},0)/4,0.5),IFERROR(MATCH($C134,{"Low","Medium","High","Vital"},0)/4,0.5)),3))</f>
        <v/>
      </c>
    </row>
    <row r="135" customFormat="false" ht="15" hidden="false" customHeight="false" outlineLevel="0" collapsed="false">
      <c r="A135" s="7"/>
      <c r="B135" s="7"/>
      <c r="C135" s="7"/>
      <c r="D135" s="8" t="str">
        <f aca="false">IF($A135="","",ROUND(IF(ISNUMBER(MATCH(INDEX(Domains!$B$2:$B$51,MATCH($B135,Domains!$A$2:$A$51,0)),{"Low","Medium","High","Vital"},0)/4),ParentWeight*MATCH(INDEX(Domains!$B$2:$B$51,MATCH($B135,Domains!$A$2:$A$51,0)),{"Low","Medium","High","Vital"},0)/4+(1-ParentWeight)*IFERROR(MATCH($C135,{"Low","Medium","High","Vital"},0)/4,0.5),IFERROR(MATCH($C135,{"Low","Medium","High","Vital"},0)/4,0.5)),3))</f>
        <v/>
      </c>
    </row>
    <row r="136" customFormat="false" ht="15" hidden="false" customHeight="false" outlineLevel="0" collapsed="false">
      <c r="A136" s="7"/>
      <c r="B136" s="7"/>
      <c r="C136" s="7"/>
      <c r="D136" s="8" t="str">
        <f aca="false">IF($A136="","",ROUND(IF(ISNUMBER(MATCH(INDEX(Domains!$B$2:$B$51,MATCH($B136,Domains!$A$2:$A$51,0)),{"Low","Medium","High","Vital"},0)/4),ParentWeight*MATCH(INDEX(Domains!$B$2:$B$51,MATCH($B136,Domains!$A$2:$A$51,0)),{"Low","Medium","High","Vital"},0)/4+(1-ParentWeight)*IFERROR(MATCH($C136,{"Low","Medium","High","Vital"},0)/4,0.5),IFERROR(MATCH($C136,{"Low","Medium","High","Vital"},0)/4,0.5)),3))</f>
        <v/>
      </c>
    </row>
    <row r="137" customFormat="false" ht="15" hidden="false" customHeight="false" outlineLevel="0" collapsed="false">
      <c r="A137" s="7"/>
      <c r="B137" s="7"/>
      <c r="C137" s="7"/>
      <c r="D137" s="8" t="str">
        <f aca="false">IF($A137="","",ROUND(IF(ISNUMBER(MATCH(INDEX(Domains!$B$2:$B$51,MATCH($B137,Domains!$A$2:$A$51,0)),{"Low","Medium","High","Vital"},0)/4),ParentWeight*MATCH(INDEX(Domains!$B$2:$B$51,MATCH($B137,Domains!$A$2:$A$51,0)),{"Low","Medium","High","Vital"},0)/4+(1-ParentWeight)*IFERROR(MATCH($C137,{"Low","Medium","High","Vital"},0)/4,0.5),IFERROR(MATCH($C137,{"Low","Medium","High","Vital"},0)/4,0.5)),3))</f>
        <v/>
      </c>
    </row>
    <row r="138" customFormat="false" ht="15" hidden="false" customHeight="false" outlineLevel="0" collapsed="false">
      <c r="A138" s="7"/>
      <c r="B138" s="7"/>
      <c r="C138" s="7"/>
      <c r="D138" s="8" t="str">
        <f aca="false">IF($A138="","",ROUND(IF(ISNUMBER(MATCH(INDEX(Domains!$B$2:$B$51,MATCH($B138,Domains!$A$2:$A$51,0)),{"Low","Medium","High","Vital"},0)/4),ParentWeight*MATCH(INDEX(Domains!$B$2:$B$51,MATCH($B138,Domains!$A$2:$A$51,0)),{"Low","Medium","High","Vital"},0)/4+(1-ParentWeight)*IFERROR(MATCH($C138,{"Low","Medium","High","Vital"},0)/4,0.5),IFERROR(MATCH($C138,{"Low","Medium","High","Vital"},0)/4,0.5)),3))</f>
        <v/>
      </c>
    </row>
    <row r="139" customFormat="false" ht="15" hidden="false" customHeight="false" outlineLevel="0" collapsed="false">
      <c r="A139" s="7"/>
      <c r="B139" s="7"/>
      <c r="C139" s="7"/>
      <c r="D139" s="8" t="str">
        <f aca="false">IF($A139="","",ROUND(IF(ISNUMBER(MATCH(INDEX(Domains!$B$2:$B$51,MATCH($B139,Domains!$A$2:$A$51,0)),{"Low","Medium","High","Vital"},0)/4),ParentWeight*MATCH(INDEX(Domains!$B$2:$B$51,MATCH($B139,Domains!$A$2:$A$51,0)),{"Low","Medium","High","Vital"},0)/4+(1-ParentWeight)*IFERROR(MATCH($C139,{"Low","Medium","High","Vital"},0)/4,0.5),IFERROR(MATCH($C139,{"Low","Medium","High","Vital"},0)/4,0.5)),3))</f>
        <v/>
      </c>
    </row>
    <row r="140" customFormat="false" ht="15" hidden="false" customHeight="false" outlineLevel="0" collapsed="false">
      <c r="A140" s="7"/>
      <c r="B140" s="7"/>
      <c r="C140" s="7"/>
      <c r="D140" s="8" t="str">
        <f aca="false">IF($A140="","",ROUND(IF(ISNUMBER(MATCH(INDEX(Domains!$B$2:$B$51,MATCH($B140,Domains!$A$2:$A$51,0)),{"Low","Medium","High","Vital"},0)/4),ParentWeight*MATCH(INDEX(Domains!$B$2:$B$51,MATCH($B140,Domains!$A$2:$A$51,0)),{"Low","Medium","High","Vital"},0)/4+(1-ParentWeight)*IFERROR(MATCH($C140,{"Low","Medium","High","Vital"},0)/4,0.5),IFERROR(MATCH($C140,{"Low","Medium","High","Vital"},0)/4,0.5)),3))</f>
        <v/>
      </c>
    </row>
    <row r="141" customFormat="false" ht="15" hidden="false" customHeight="false" outlineLevel="0" collapsed="false">
      <c r="A141" s="7"/>
      <c r="B141" s="7"/>
      <c r="C141" s="7"/>
      <c r="D141" s="8" t="str">
        <f aca="false">IF($A141="","",ROUND(IF(ISNUMBER(MATCH(INDEX(Domains!$B$2:$B$51,MATCH($B141,Domains!$A$2:$A$51,0)),{"Low","Medium","High","Vital"},0)/4),ParentWeight*MATCH(INDEX(Domains!$B$2:$B$51,MATCH($B141,Domains!$A$2:$A$51,0)),{"Low","Medium","High","Vital"},0)/4+(1-ParentWeight)*IFERROR(MATCH($C141,{"Low","Medium","High","Vital"},0)/4,0.5),IFERROR(MATCH($C141,{"Low","Medium","High","Vital"},0)/4,0.5)),3))</f>
        <v/>
      </c>
    </row>
    <row r="142" customFormat="false" ht="15" hidden="false" customHeight="false" outlineLevel="0" collapsed="false">
      <c r="A142" s="7"/>
      <c r="B142" s="7"/>
      <c r="C142" s="7"/>
      <c r="D142" s="8" t="str">
        <f aca="false">IF($A142="","",ROUND(IF(ISNUMBER(MATCH(INDEX(Domains!$B$2:$B$51,MATCH($B142,Domains!$A$2:$A$51,0)),{"Low","Medium","High","Vital"},0)/4),ParentWeight*MATCH(INDEX(Domains!$B$2:$B$51,MATCH($B142,Domains!$A$2:$A$51,0)),{"Low","Medium","High","Vital"},0)/4+(1-ParentWeight)*IFERROR(MATCH($C142,{"Low","Medium","High","Vital"},0)/4,0.5),IFERROR(MATCH($C142,{"Low","Medium","High","Vital"},0)/4,0.5)),3))</f>
        <v/>
      </c>
    </row>
    <row r="143" customFormat="false" ht="15" hidden="false" customHeight="false" outlineLevel="0" collapsed="false">
      <c r="A143" s="7"/>
      <c r="B143" s="7"/>
      <c r="C143" s="7"/>
      <c r="D143" s="8" t="str">
        <f aca="false">IF($A143="","",ROUND(IF(ISNUMBER(MATCH(INDEX(Domains!$B$2:$B$51,MATCH($B143,Domains!$A$2:$A$51,0)),{"Low","Medium","High","Vital"},0)/4),ParentWeight*MATCH(INDEX(Domains!$B$2:$B$51,MATCH($B143,Domains!$A$2:$A$51,0)),{"Low","Medium","High","Vital"},0)/4+(1-ParentWeight)*IFERROR(MATCH($C143,{"Low","Medium","High","Vital"},0)/4,0.5),IFERROR(MATCH($C143,{"Low","Medium","High","Vital"},0)/4,0.5)),3))</f>
        <v/>
      </c>
    </row>
    <row r="144" customFormat="false" ht="15" hidden="false" customHeight="false" outlineLevel="0" collapsed="false">
      <c r="A144" s="7"/>
      <c r="B144" s="7"/>
      <c r="C144" s="7"/>
      <c r="D144" s="8" t="str">
        <f aca="false">IF($A144="","",ROUND(IF(ISNUMBER(MATCH(INDEX(Domains!$B$2:$B$51,MATCH($B144,Domains!$A$2:$A$51,0)),{"Low","Medium","High","Vital"},0)/4),ParentWeight*MATCH(INDEX(Domains!$B$2:$B$51,MATCH($B144,Domains!$A$2:$A$51,0)),{"Low","Medium","High","Vital"},0)/4+(1-ParentWeight)*IFERROR(MATCH($C144,{"Low","Medium","High","Vital"},0)/4,0.5),IFERROR(MATCH($C144,{"Low","Medium","High","Vital"},0)/4,0.5)),3))</f>
        <v/>
      </c>
    </row>
    <row r="145" customFormat="false" ht="15" hidden="false" customHeight="false" outlineLevel="0" collapsed="false">
      <c r="A145" s="7"/>
      <c r="B145" s="7"/>
      <c r="C145" s="7"/>
      <c r="D145" s="8" t="str">
        <f aca="false">IF($A145="","",ROUND(IF(ISNUMBER(MATCH(INDEX(Domains!$B$2:$B$51,MATCH($B145,Domains!$A$2:$A$51,0)),{"Low","Medium","High","Vital"},0)/4),ParentWeight*MATCH(INDEX(Domains!$B$2:$B$51,MATCH($B145,Domains!$A$2:$A$51,0)),{"Low","Medium","High","Vital"},0)/4+(1-ParentWeight)*IFERROR(MATCH($C145,{"Low","Medium","High","Vital"},0)/4,0.5),IFERROR(MATCH($C145,{"Low","Medium","High","Vital"},0)/4,0.5)),3))</f>
        <v/>
      </c>
    </row>
    <row r="146" customFormat="false" ht="15" hidden="false" customHeight="false" outlineLevel="0" collapsed="false">
      <c r="A146" s="7"/>
      <c r="B146" s="7"/>
      <c r="C146" s="7"/>
      <c r="D146" s="8" t="str">
        <f aca="false">IF($A146="","",ROUND(IF(ISNUMBER(MATCH(INDEX(Domains!$B$2:$B$51,MATCH($B146,Domains!$A$2:$A$51,0)),{"Low","Medium","High","Vital"},0)/4),ParentWeight*MATCH(INDEX(Domains!$B$2:$B$51,MATCH($B146,Domains!$A$2:$A$51,0)),{"Low","Medium","High","Vital"},0)/4+(1-ParentWeight)*IFERROR(MATCH($C146,{"Low","Medium","High","Vital"},0)/4,0.5),IFERROR(MATCH($C146,{"Low","Medium","High","Vital"},0)/4,0.5)),3))</f>
        <v/>
      </c>
    </row>
    <row r="147" customFormat="false" ht="15" hidden="false" customHeight="false" outlineLevel="0" collapsed="false">
      <c r="A147" s="7"/>
      <c r="B147" s="7"/>
      <c r="C147" s="7"/>
      <c r="D147" s="8" t="str">
        <f aca="false">IF($A147="","",ROUND(IF(ISNUMBER(MATCH(INDEX(Domains!$B$2:$B$51,MATCH($B147,Domains!$A$2:$A$51,0)),{"Low","Medium","High","Vital"},0)/4),ParentWeight*MATCH(INDEX(Domains!$B$2:$B$51,MATCH($B147,Domains!$A$2:$A$51,0)),{"Low","Medium","High","Vital"},0)/4+(1-ParentWeight)*IFERROR(MATCH($C147,{"Low","Medium","High","Vital"},0)/4,0.5),IFERROR(MATCH($C147,{"Low","Medium","High","Vital"},0)/4,0.5)),3))</f>
        <v/>
      </c>
    </row>
    <row r="148" customFormat="false" ht="15" hidden="false" customHeight="false" outlineLevel="0" collapsed="false">
      <c r="A148" s="7"/>
      <c r="B148" s="7"/>
      <c r="C148" s="7"/>
      <c r="D148" s="8" t="str">
        <f aca="false">IF($A148="","",ROUND(IF(ISNUMBER(MATCH(INDEX(Domains!$B$2:$B$51,MATCH($B148,Domains!$A$2:$A$51,0)),{"Low","Medium","High","Vital"},0)/4),ParentWeight*MATCH(INDEX(Domains!$B$2:$B$51,MATCH($B148,Domains!$A$2:$A$51,0)),{"Low","Medium","High","Vital"},0)/4+(1-ParentWeight)*IFERROR(MATCH($C148,{"Low","Medium","High","Vital"},0)/4,0.5),IFERROR(MATCH($C148,{"Low","Medium","High","Vital"},0)/4,0.5)),3))</f>
        <v/>
      </c>
    </row>
    <row r="149" customFormat="false" ht="15" hidden="false" customHeight="false" outlineLevel="0" collapsed="false">
      <c r="A149" s="7"/>
      <c r="B149" s="7"/>
      <c r="C149" s="7"/>
      <c r="D149" s="8" t="str">
        <f aca="false">IF($A149="","",ROUND(IF(ISNUMBER(MATCH(INDEX(Domains!$B$2:$B$51,MATCH($B149,Domains!$A$2:$A$51,0)),{"Low","Medium","High","Vital"},0)/4),ParentWeight*MATCH(INDEX(Domains!$B$2:$B$51,MATCH($B149,Domains!$A$2:$A$51,0)),{"Low","Medium","High","Vital"},0)/4+(1-ParentWeight)*IFERROR(MATCH($C149,{"Low","Medium","High","Vital"},0)/4,0.5),IFERROR(MATCH($C149,{"Low","Medium","High","Vital"},0)/4,0.5)),3))</f>
        <v/>
      </c>
    </row>
    <row r="150" customFormat="false" ht="15" hidden="false" customHeight="false" outlineLevel="0" collapsed="false">
      <c r="A150" s="7"/>
      <c r="B150" s="7"/>
      <c r="C150" s="7"/>
      <c r="D150" s="8" t="str">
        <f aca="false">IF($A150="","",ROUND(IF(ISNUMBER(MATCH(INDEX(Domains!$B$2:$B$51,MATCH($B150,Domains!$A$2:$A$51,0)),{"Low","Medium","High","Vital"},0)/4),ParentWeight*MATCH(INDEX(Domains!$B$2:$B$51,MATCH($B150,Domains!$A$2:$A$51,0)),{"Low","Medium","High","Vital"},0)/4+(1-ParentWeight)*IFERROR(MATCH($C150,{"Low","Medium","High","Vital"},0)/4,0.5),IFERROR(MATCH($C150,{"Low","Medium","High","Vital"},0)/4,0.5)),3))</f>
        <v/>
      </c>
    </row>
    <row r="151" customFormat="false" ht="15" hidden="false" customHeight="false" outlineLevel="0" collapsed="false">
      <c r="A151" s="7"/>
      <c r="B151" s="7"/>
      <c r="C151" s="7"/>
      <c r="D151" s="8" t="str">
        <f aca="false">IF($A151="","",ROUND(IF(ISNUMBER(MATCH(INDEX(Domains!$B$2:$B$51,MATCH($B151,Domains!$A$2:$A$51,0)),{"Low","Medium","High","Vital"},0)/4),ParentWeight*MATCH(INDEX(Domains!$B$2:$B$51,MATCH($B151,Domains!$A$2:$A$51,0)),{"Low","Medium","High","Vital"},0)/4+(1-ParentWeight)*IFERROR(MATCH($C151,{"Low","Medium","High","Vital"},0)/4,0.5),IFERROR(MATCH($C151,{"Low","Medium","High","Vital"},0)/4,0.5)),3))</f>
        <v/>
      </c>
    </row>
    <row r="152" customFormat="false" ht="15" hidden="false" customHeight="false" outlineLevel="0" collapsed="false">
      <c r="A152" s="7"/>
      <c r="B152" s="7"/>
      <c r="C152" s="7"/>
      <c r="D152" s="8" t="str">
        <f aca="false">IF($A152="","",ROUND(IF(ISNUMBER(MATCH(INDEX(Domains!$B$2:$B$51,MATCH($B152,Domains!$A$2:$A$51,0)),{"Low","Medium","High","Vital"},0)/4),ParentWeight*MATCH(INDEX(Domains!$B$2:$B$51,MATCH($B152,Domains!$A$2:$A$51,0)),{"Low","Medium","High","Vital"},0)/4+(1-ParentWeight)*IFERROR(MATCH($C152,{"Low","Medium","High","Vital"},0)/4,0.5),IFERROR(MATCH($C152,{"Low","Medium","High","Vital"},0)/4,0.5)),3))</f>
        <v/>
      </c>
    </row>
    <row r="153" customFormat="false" ht="15" hidden="false" customHeight="false" outlineLevel="0" collapsed="false">
      <c r="A153" s="7"/>
      <c r="B153" s="7"/>
      <c r="C153" s="7"/>
      <c r="D153" s="8" t="str">
        <f aca="false">IF($A153="","",ROUND(IF(ISNUMBER(MATCH(INDEX(Domains!$B$2:$B$51,MATCH($B153,Domains!$A$2:$A$51,0)),{"Low","Medium","High","Vital"},0)/4),ParentWeight*MATCH(INDEX(Domains!$B$2:$B$51,MATCH($B153,Domains!$A$2:$A$51,0)),{"Low","Medium","High","Vital"},0)/4+(1-ParentWeight)*IFERROR(MATCH($C153,{"Low","Medium","High","Vital"},0)/4,0.5),IFERROR(MATCH($C153,{"Low","Medium","High","Vital"},0)/4,0.5)),3))</f>
        <v/>
      </c>
    </row>
    <row r="154" customFormat="false" ht="15" hidden="false" customHeight="false" outlineLevel="0" collapsed="false">
      <c r="A154" s="7"/>
      <c r="B154" s="7"/>
      <c r="C154" s="7"/>
      <c r="D154" s="8" t="str">
        <f aca="false">IF($A154="","",ROUND(IF(ISNUMBER(MATCH(INDEX(Domains!$B$2:$B$51,MATCH($B154,Domains!$A$2:$A$51,0)),{"Low","Medium","High","Vital"},0)/4),ParentWeight*MATCH(INDEX(Domains!$B$2:$B$51,MATCH($B154,Domains!$A$2:$A$51,0)),{"Low","Medium","High","Vital"},0)/4+(1-ParentWeight)*IFERROR(MATCH($C154,{"Low","Medium","High","Vital"},0)/4,0.5),IFERROR(MATCH($C154,{"Low","Medium","High","Vital"},0)/4,0.5)),3))</f>
        <v/>
      </c>
    </row>
    <row r="155" customFormat="false" ht="15" hidden="false" customHeight="false" outlineLevel="0" collapsed="false">
      <c r="A155" s="7"/>
      <c r="B155" s="7"/>
      <c r="C155" s="7"/>
      <c r="D155" s="8" t="str">
        <f aca="false">IF($A155="","",ROUND(IF(ISNUMBER(MATCH(INDEX(Domains!$B$2:$B$51,MATCH($B155,Domains!$A$2:$A$51,0)),{"Low","Medium","High","Vital"},0)/4),ParentWeight*MATCH(INDEX(Domains!$B$2:$B$51,MATCH($B155,Domains!$A$2:$A$51,0)),{"Low","Medium","High","Vital"},0)/4+(1-ParentWeight)*IFERROR(MATCH($C155,{"Low","Medium","High","Vital"},0)/4,0.5),IFERROR(MATCH($C155,{"Low","Medium","High","Vital"},0)/4,0.5)),3))</f>
        <v/>
      </c>
    </row>
    <row r="156" customFormat="false" ht="15" hidden="false" customHeight="false" outlineLevel="0" collapsed="false">
      <c r="A156" s="7"/>
      <c r="B156" s="7"/>
      <c r="C156" s="7"/>
      <c r="D156" s="8" t="str">
        <f aca="false">IF($A156="","",ROUND(IF(ISNUMBER(MATCH(INDEX(Domains!$B$2:$B$51,MATCH($B156,Domains!$A$2:$A$51,0)),{"Low","Medium","High","Vital"},0)/4),ParentWeight*MATCH(INDEX(Domains!$B$2:$B$51,MATCH($B156,Domains!$A$2:$A$51,0)),{"Low","Medium","High","Vital"},0)/4+(1-ParentWeight)*IFERROR(MATCH($C156,{"Low","Medium","High","Vital"},0)/4,0.5),IFERROR(MATCH($C156,{"Low","Medium","High","Vital"},0)/4,0.5)),3))</f>
        <v/>
      </c>
    </row>
    <row r="157" customFormat="false" ht="15" hidden="false" customHeight="false" outlineLevel="0" collapsed="false">
      <c r="A157" s="7"/>
      <c r="B157" s="7"/>
      <c r="C157" s="7"/>
      <c r="D157" s="8" t="str">
        <f aca="false">IF($A157="","",ROUND(IF(ISNUMBER(MATCH(INDEX(Domains!$B$2:$B$51,MATCH($B157,Domains!$A$2:$A$51,0)),{"Low","Medium","High","Vital"},0)/4),ParentWeight*MATCH(INDEX(Domains!$B$2:$B$51,MATCH($B157,Domains!$A$2:$A$51,0)),{"Low","Medium","High","Vital"},0)/4+(1-ParentWeight)*IFERROR(MATCH($C157,{"Low","Medium","High","Vital"},0)/4,0.5),IFERROR(MATCH($C157,{"Low","Medium","High","Vital"},0)/4,0.5)),3))</f>
        <v/>
      </c>
    </row>
    <row r="158" customFormat="false" ht="15" hidden="false" customHeight="false" outlineLevel="0" collapsed="false">
      <c r="A158" s="7"/>
      <c r="B158" s="7"/>
      <c r="C158" s="7"/>
      <c r="D158" s="8" t="str">
        <f aca="false">IF($A158="","",ROUND(IF(ISNUMBER(MATCH(INDEX(Domains!$B$2:$B$51,MATCH($B158,Domains!$A$2:$A$51,0)),{"Low","Medium","High","Vital"},0)/4),ParentWeight*MATCH(INDEX(Domains!$B$2:$B$51,MATCH($B158,Domains!$A$2:$A$51,0)),{"Low","Medium","High","Vital"},0)/4+(1-ParentWeight)*IFERROR(MATCH($C158,{"Low","Medium","High","Vital"},0)/4,0.5),IFERROR(MATCH($C158,{"Low","Medium","High","Vital"},0)/4,0.5)),3))</f>
        <v/>
      </c>
    </row>
    <row r="159" customFormat="false" ht="15" hidden="false" customHeight="false" outlineLevel="0" collapsed="false">
      <c r="A159" s="7"/>
      <c r="B159" s="7"/>
      <c r="C159" s="7"/>
      <c r="D159" s="8" t="str">
        <f aca="false">IF($A159="","",ROUND(IF(ISNUMBER(MATCH(INDEX(Domains!$B$2:$B$51,MATCH($B159,Domains!$A$2:$A$51,0)),{"Low","Medium","High","Vital"},0)/4),ParentWeight*MATCH(INDEX(Domains!$B$2:$B$51,MATCH($B159,Domains!$A$2:$A$51,0)),{"Low","Medium","High","Vital"},0)/4+(1-ParentWeight)*IFERROR(MATCH($C159,{"Low","Medium","High","Vital"},0)/4,0.5),IFERROR(MATCH($C159,{"Low","Medium","High","Vital"},0)/4,0.5)),3))</f>
        <v/>
      </c>
    </row>
    <row r="160" customFormat="false" ht="15" hidden="false" customHeight="false" outlineLevel="0" collapsed="false">
      <c r="A160" s="7"/>
      <c r="B160" s="7"/>
      <c r="C160" s="7"/>
      <c r="D160" s="8" t="str">
        <f aca="false">IF($A160="","",ROUND(IF(ISNUMBER(MATCH(INDEX(Domains!$B$2:$B$51,MATCH($B160,Domains!$A$2:$A$51,0)),{"Low","Medium","High","Vital"},0)/4),ParentWeight*MATCH(INDEX(Domains!$B$2:$B$51,MATCH($B160,Domains!$A$2:$A$51,0)),{"Low","Medium","High","Vital"},0)/4+(1-ParentWeight)*IFERROR(MATCH($C160,{"Low","Medium","High","Vital"},0)/4,0.5),IFERROR(MATCH($C160,{"Low","Medium","High","Vital"},0)/4,0.5)),3))</f>
        <v/>
      </c>
    </row>
    <row r="161" customFormat="false" ht="15" hidden="false" customHeight="false" outlineLevel="0" collapsed="false">
      <c r="A161" s="7"/>
      <c r="B161" s="7"/>
      <c r="C161" s="7"/>
      <c r="D161" s="8" t="str">
        <f aca="false">IF($A161="","",ROUND(IF(ISNUMBER(MATCH(INDEX(Domains!$B$2:$B$51,MATCH($B161,Domains!$A$2:$A$51,0)),{"Low","Medium","High","Vital"},0)/4),ParentWeight*MATCH(INDEX(Domains!$B$2:$B$51,MATCH($B161,Domains!$A$2:$A$51,0)),{"Low","Medium","High","Vital"},0)/4+(1-ParentWeight)*IFERROR(MATCH($C161,{"Low","Medium","High","Vital"},0)/4,0.5),IFERROR(MATCH($C161,{"Low","Medium","High","Vital"},0)/4,0.5)),3))</f>
        <v/>
      </c>
    </row>
    <row r="162" customFormat="false" ht="15" hidden="false" customHeight="false" outlineLevel="0" collapsed="false">
      <c r="A162" s="7"/>
      <c r="B162" s="7"/>
      <c r="C162" s="7"/>
      <c r="D162" s="8" t="str">
        <f aca="false">IF($A162="","",ROUND(IF(ISNUMBER(MATCH(INDEX(Domains!$B$2:$B$51,MATCH($B162,Domains!$A$2:$A$51,0)),{"Low","Medium","High","Vital"},0)/4),ParentWeight*MATCH(INDEX(Domains!$B$2:$B$51,MATCH($B162,Domains!$A$2:$A$51,0)),{"Low","Medium","High","Vital"},0)/4+(1-ParentWeight)*IFERROR(MATCH($C162,{"Low","Medium","High","Vital"},0)/4,0.5),IFERROR(MATCH($C162,{"Low","Medium","High","Vital"},0)/4,0.5)),3))</f>
        <v/>
      </c>
    </row>
    <row r="163" customFormat="false" ht="15" hidden="false" customHeight="false" outlineLevel="0" collapsed="false">
      <c r="A163" s="7"/>
      <c r="B163" s="7"/>
      <c r="C163" s="7"/>
      <c r="D163" s="8" t="str">
        <f aca="false">IF($A163="","",ROUND(IF(ISNUMBER(MATCH(INDEX(Domains!$B$2:$B$51,MATCH($B163,Domains!$A$2:$A$51,0)),{"Low","Medium","High","Vital"},0)/4),ParentWeight*MATCH(INDEX(Domains!$B$2:$B$51,MATCH($B163,Domains!$A$2:$A$51,0)),{"Low","Medium","High","Vital"},0)/4+(1-ParentWeight)*IFERROR(MATCH($C163,{"Low","Medium","High","Vital"},0)/4,0.5),IFERROR(MATCH($C163,{"Low","Medium","High","Vital"},0)/4,0.5)),3))</f>
        <v/>
      </c>
    </row>
    <row r="164" customFormat="false" ht="15" hidden="false" customHeight="false" outlineLevel="0" collapsed="false">
      <c r="A164" s="7"/>
      <c r="B164" s="7"/>
      <c r="C164" s="7"/>
      <c r="D164" s="8" t="str">
        <f aca="false">IF($A164="","",ROUND(IF(ISNUMBER(MATCH(INDEX(Domains!$B$2:$B$51,MATCH($B164,Domains!$A$2:$A$51,0)),{"Low","Medium","High","Vital"},0)/4),ParentWeight*MATCH(INDEX(Domains!$B$2:$B$51,MATCH($B164,Domains!$A$2:$A$51,0)),{"Low","Medium","High","Vital"},0)/4+(1-ParentWeight)*IFERROR(MATCH($C164,{"Low","Medium","High","Vital"},0)/4,0.5),IFERROR(MATCH($C164,{"Low","Medium","High","Vital"},0)/4,0.5)),3))</f>
        <v/>
      </c>
    </row>
    <row r="165" customFormat="false" ht="15" hidden="false" customHeight="false" outlineLevel="0" collapsed="false">
      <c r="A165" s="7"/>
      <c r="B165" s="7"/>
      <c r="C165" s="7"/>
      <c r="D165" s="8" t="str">
        <f aca="false">IF($A165="","",ROUND(IF(ISNUMBER(MATCH(INDEX(Domains!$B$2:$B$51,MATCH($B165,Domains!$A$2:$A$51,0)),{"Low","Medium","High","Vital"},0)/4),ParentWeight*MATCH(INDEX(Domains!$B$2:$B$51,MATCH($B165,Domains!$A$2:$A$51,0)),{"Low","Medium","High","Vital"},0)/4+(1-ParentWeight)*IFERROR(MATCH($C165,{"Low","Medium","High","Vital"},0)/4,0.5),IFERROR(MATCH($C165,{"Low","Medium","High","Vital"},0)/4,0.5)),3))</f>
        <v/>
      </c>
    </row>
    <row r="166" customFormat="false" ht="15" hidden="false" customHeight="false" outlineLevel="0" collapsed="false">
      <c r="A166" s="7"/>
      <c r="B166" s="7"/>
      <c r="C166" s="7"/>
      <c r="D166" s="8" t="str">
        <f aca="false">IF($A166="","",ROUND(IF(ISNUMBER(MATCH(INDEX(Domains!$B$2:$B$51,MATCH($B166,Domains!$A$2:$A$51,0)),{"Low","Medium","High","Vital"},0)/4),ParentWeight*MATCH(INDEX(Domains!$B$2:$B$51,MATCH($B166,Domains!$A$2:$A$51,0)),{"Low","Medium","High","Vital"},0)/4+(1-ParentWeight)*IFERROR(MATCH($C166,{"Low","Medium","High","Vital"},0)/4,0.5),IFERROR(MATCH($C166,{"Low","Medium","High","Vital"},0)/4,0.5)),3))</f>
        <v/>
      </c>
    </row>
    <row r="167" customFormat="false" ht="15" hidden="false" customHeight="false" outlineLevel="0" collapsed="false">
      <c r="A167" s="7"/>
      <c r="B167" s="7"/>
      <c r="C167" s="7"/>
      <c r="D167" s="8" t="str">
        <f aca="false">IF($A167="","",ROUND(IF(ISNUMBER(MATCH(INDEX(Domains!$B$2:$B$51,MATCH($B167,Domains!$A$2:$A$51,0)),{"Low","Medium","High","Vital"},0)/4),ParentWeight*MATCH(INDEX(Domains!$B$2:$B$51,MATCH($B167,Domains!$A$2:$A$51,0)),{"Low","Medium","High","Vital"},0)/4+(1-ParentWeight)*IFERROR(MATCH($C167,{"Low","Medium","High","Vital"},0)/4,0.5),IFERROR(MATCH($C167,{"Low","Medium","High","Vital"},0)/4,0.5)),3))</f>
        <v/>
      </c>
    </row>
    <row r="168" customFormat="false" ht="15" hidden="false" customHeight="false" outlineLevel="0" collapsed="false">
      <c r="A168" s="7"/>
      <c r="B168" s="7"/>
      <c r="C168" s="7"/>
      <c r="D168" s="8" t="str">
        <f aca="false">IF($A168="","",ROUND(IF(ISNUMBER(MATCH(INDEX(Domains!$B$2:$B$51,MATCH($B168,Domains!$A$2:$A$51,0)),{"Low","Medium","High","Vital"},0)/4),ParentWeight*MATCH(INDEX(Domains!$B$2:$B$51,MATCH($B168,Domains!$A$2:$A$51,0)),{"Low","Medium","High","Vital"},0)/4+(1-ParentWeight)*IFERROR(MATCH($C168,{"Low","Medium","High","Vital"},0)/4,0.5),IFERROR(MATCH($C168,{"Low","Medium","High","Vital"},0)/4,0.5)),3))</f>
        <v/>
      </c>
    </row>
    <row r="169" customFormat="false" ht="15" hidden="false" customHeight="false" outlineLevel="0" collapsed="false">
      <c r="A169" s="7"/>
      <c r="B169" s="7"/>
      <c r="C169" s="7"/>
      <c r="D169" s="8" t="str">
        <f aca="false">IF($A169="","",ROUND(IF(ISNUMBER(MATCH(INDEX(Domains!$B$2:$B$51,MATCH($B169,Domains!$A$2:$A$51,0)),{"Low","Medium","High","Vital"},0)/4),ParentWeight*MATCH(INDEX(Domains!$B$2:$B$51,MATCH($B169,Domains!$A$2:$A$51,0)),{"Low","Medium","High","Vital"},0)/4+(1-ParentWeight)*IFERROR(MATCH($C169,{"Low","Medium","High","Vital"},0)/4,0.5),IFERROR(MATCH($C169,{"Low","Medium","High","Vital"},0)/4,0.5)),3))</f>
        <v/>
      </c>
    </row>
    <row r="170" customFormat="false" ht="15" hidden="false" customHeight="false" outlineLevel="0" collapsed="false">
      <c r="A170" s="7"/>
      <c r="B170" s="7"/>
      <c r="C170" s="7"/>
      <c r="D170" s="8" t="str">
        <f aca="false">IF($A170="","",ROUND(IF(ISNUMBER(MATCH(INDEX(Domains!$B$2:$B$51,MATCH($B170,Domains!$A$2:$A$51,0)),{"Low","Medium","High","Vital"},0)/4),ParentWeight*MATCH(INDEX(Domains!$B$2:$B$51,MATCH($B170,Domains!$A$2:$A$51,0)),{"Low","Medium","High","Vital"},0)/4+(1-ParentWeight)*IFERROR(MATCH($C170,{"Low","Medium","High","Vital"},0)/4,0.5),IFERROR(MATCH($C170,{"Low","Medium","High","Vital"},0)/4,0.5)),3))</f>
        <v/>
      </c>
    </row>
    <row r="171" customFormat="false" ht="15" hidden="false" customHeight="false" outlineLevel="0" collapsed="false">
      <c r="A171" s="7"/>
      <c r="B171" s="7"/>
      <c r="C171" s="7"/>
      <c r="D171" s="8" t="str">
        <f aca="false">IF($A171="","",ROUND(IF(ISNUMBER(MATCH(INDEX(Domains!$B$2:$B$51,MATCH($B171,Domains!$A$2:$A$51,0)),{"Low","Medium","High","Vital"},0)/4),ParentWeight*MATCH(INDEX(Domains!$B$2:$B$51,MATCH($B171,Domains!$A$2:$A$51,0)),{"Low","Medium","High","Vital"},0)/4+(1-ParentWeight)*IFERROR(MATCH($C171,{"Low","Medium","High","Vital"},0)/4,0.5),IFERROR(MATCH($C171,{"Low","Medium","High","Vital"},0)/4,0.5)),3))</f>
        <v/>
      </c>
    </row>
    <row r="172" customFormat="false" ht="15" hidden="false" customHeight="false" outlineLevel="0" collapsed="false">
      <c r="A172" s="7"/>
      <c r="B172" s="7"/>
      <c r="C172" s="7"/>
      <c r="D172" s="8" t="str">
        <f aca="false">IF($A172="","",ROUND(IF(ISNUMBER(MATCH(INDEX(Domains!$B$2:$B$51,MATCH($B172,Domains!$A$2:$A$51,0)),{"Low","Medium","High","Vital"},0)/4),ParentWeight*MATCH(INDEX(Domains!$B$2:$B$51,MATCH($B172,Domains!$A$2:$A$51,0)),{"Low","Medium","High","Vital"},0)/4+(1-ParentWeight)*IFERROR(MATCH($C172,{"Low","Medium","High","Vital"},0)/4,0.5),IFERROR(MATCH($C172,{"Low","Medium","High","Vital"},0)/4,0.5)),3))</f>
        <v/>
      </c>
    </row>
    <row r="173" customFormat="false" ht="15" hidden="false" customHeight="false" outlineLevel="0" collapsed="false">
      <c r="A173" s="7"/>
      <c r="B173" s="7"/>
      <c r="C173" s="7"/>
      <c r="D173" s="8" t="str">
        <f aca="false">IF($A173="","",ROUND(IF(ISNUMBER(MATCH(INDEX(Domains!$B$2:$B$51,MATCH($B173,Domains!$A$2:$A$51,0)),{"Low","Medium","High","Vital"},0)/4),ParentWeight*MATCH(INDEX(Domains!$B$2:$B$51,MATCH($B173,Domains!$A$2:$A$51,0)),{"Low","Medium","High","Vital"},0)/4+(1-ParentWeight)*IFERROR(MATCH($C173,{"Low","Medium","High","Vital"},0)/4,0.5),IFERROR(MATCH($C173,{"Low","Medium","High","Vital"},0)/4,0.5)),3))</f>
        <v/>
      </c>
    </row>
    <row r="174" customFormat="false" ht="15" hidden="false" customHeight="false" outlineLevel="0" collapsed="false">
      <c r="A174" s="7"/>
      <c r="B174" s="7"/>
      <c r="C174" s="7"/>
      <c r="D174" s="8" t="str">
        <f aca="false">IF($A174="","",ROUND(IF(ISNUMBER(MATCH(INDEX(Domains!$B$2:$B$51,MATCH($B174,Domains!$A$2:$A$51,0)),{"Low","Medium","High","Vital"},0)/4),ParentWeight*MATCH(INDEX(Domains!$B$2:$B$51,MATCH($B174,Domains!$A$2:$A$51,0)),{"Low","Medium","High","Vital"},0)/4+(1-ParentWeight)*IFERROR(MATCH($C174,{"Low","Medium","High","Vital"},0)/4,0.5),IFERROR(MATCH($C174,{"Low","Medium","High","Vital"},0)/4,0.5)),3))</f>
        <v/>
      </c>
    </row>
    <row r="175" customFormat="false" ht="15" hidden="false" customHeight="false" outlineLevel="0" collapsed="false">
      <c r="A175" s="7"/>
      <c r="B175" s="7"/>
      <c r="C175" s="7"/>
      <c r="D175" s="8" t="str">
        <f aca="false">IF($A175="","",ROUND(IF(ISNUMBER(MATCH(INDEX(Domains!$B$2:$B$51,MATCH($B175,Domains!$A$2:$A$51,0)),{"Low","Medium","High","Vital"},0)/4),ParentWeight*MATCH(INDEX(Domains!$B$2:$B$51,MATCH($B175,Domains!$A$2:$A$51,0)),{"Low","Medium","High","Vital"},0)/4+(1-ParentWeight)*IFERROR(MATCH($C175,{"Low","Medium","High","Vital"},0)/4,0.5),IFERROR(MATCH($C175,{"Low","Medium","High","Vital"},0)/4,0.5)),3))</f>
        <v/>
      </c>
    </row>
    <row r="176" customFormat="false" ht="15" hidden="false" customHeight="false" outlineLevel="0" collapsed="false">
      <c r="A176" s="7"/>
      <c r="B176" s="7"/>
      <c r="C176" s="7"/>
      <c r="D176" s="8" t="str">
        <f aca="false">IF($A176="","",ROUND(IF(ISNUMBER(MATCH(INDEX(Domains!$B$2:$B$51,MATCH($B176,Domains!$A$2:$A$51,0)),{"Low","Medium","High","Vital"},0)/4),ParentWeight*MATCH(INDEX(Domains!$B$2:$B$51,MATCH($B176,Domains!$A$2:$A$51,0)),{"Low","Medium","High","Vital"},0)/4+(1-ParentWeight)*IFERROR(MATCH($C176,{"Low","Medium","High","Vital"},0)/4,0.5),IFERROR(MATCH($C176,{"Low","Medium","High","Vital"},0)/4,0.5)),3))</f>
        <v/>
      </c>
    </row>
    <row r="177" customFormat="false" ht="15" hidden="false" customHeight="false" outlineLevel="0" collapsed="false">
      <c r="A177" s="7"/>
      <c r="B177" s="7"/>
      <c r="C177" s="7"/>
      <c r="D177" s="8" t="str">
        <f aca="false">IF($A177="","",ROUND(IF(ISNUMBER(MATCH(INDEX(Domains!$B$2:$B$51,MATCH($B177,Domains!$A$2:$A$51,0)),{"Low","Medium","High","Vital"},0)/4),ParentWeight*MATCH(INDEX(Domains!$B$2:$B$51,MATCH($B177,Domains!$A$2:$A$51,0)),{"Low","Medium","High","Vital"},0)/4+(1-ParentWeight)*IFERROR(MATCH($C177,{"Low","Medium","High","Vital"},0)/4,0.5),IFERROR(MATCH($C177,{"Low","Medium","High","Vital"},0)/4,0.5)),3))</f>
        <v/>
      </c>
    </row>
    <row r="178" customFormat="false" ht="15" hidden="false" customHeight="false" outlineLevel="0" collapsed="false">
      <c r="A178" s="7"/>
      <c r="B178" s="7"/>
      <c r="C178" s="7"/>
      <c r="D178" s="8" t="str">
        <f aca="false">IF($A178="","",ROUND(IF(ISNUMBER(MATCH(INDEX(Domains!$B$2:$B$51,MATCH($B178,Domains!$A$2:$A$51,0)),{"Low","Medium","High","Vital"},0)/4),ParentWeight*MATCH(INDEX(Domains!$B$2:$B$51,MATCH($B178,Domains!$A$2:$A$51,0)),{"Low","Medium","High","Vital"},0)/4+(1-ParentWeight)*IFERROR(MATCH($C178,{"Low","Medium","High","Vital"},0)/4,0.5),IFERROR(MATCH($C178,{"Low","Medium","High","Vital"},0)/4,0.5)),3))</f>
        <v/>
      </c>
    </row>
    <row r="179" customFormat="false" ht="15" hidden="false" customHeight="false" outlineLevel="0" collapsed="false">
      <c r="A179" s="7"/>
      <c r="B179" s="7"/>
      <c r="C179" s="7"/>
      <c r="D179" s="8" t="str">
        <f aca="false">IF($A179="","",ROUND(IF(ISNUMBER(MATCH(INDEX(Domains!$B$2:$B$51,MATCH($B179,Domains!$A$2:$A$51,0)),{"Low","Medium","High","Vital"},0)/4),ParentWeight*MATCH(INDEX(Domains!$B$2:$B$51,MATCH($B179,Domains!$A$2:$A$51,0)),{"Low","Medium","High","Vital"},0)/4+(1-ParentWeight)*IFERROR(MATCH($C179,{"Low","Medium","High","Vital"},0)/4,0.5),IFERROR(MATCH($C179,{"Low","Medium","High","Vital"},0)/4,0.5)),3))</f>
        <v/>
      </c>
    </row>
    <row r="180" customFormat="false" ht="15" hidden="false" customHeight="false" outlineLevel="0" collapsed="false">
      <c r="A180" s="7"/>
      <c r="B180" s="7"/>
      <c r="C180" s="7"/>
      <c r="D180" s="8" t="str">
        <f aca="false">IF($A180="","",ROUND(IF(ISNUMBER(MATCH(INDEX(Domains!$B$2:$B$51,MATCH($B180,Domains!$A$2:$A$51,0)),{"Low","Medium","High","Vital"},0)/4),ParentWeight*MATCH(INDEX(Domains!$B$2:$B$51,MATCH($B180,Domains!$A$2:$A$51,0)),{"Low","Medium","High","Vital"},0)/4+(1-ParentWeight)*IFERROR(MATCH($C180,{"Low","Medium","High","Vital"},0)/4,0.5),IFERROR(MATCH($C180,{"Low","Medium","High","Vital"},0)/4,0.5)),3))</f>
        <v/>
      </c>
    </row>
    <row r="181" customFormat="false" ht="15" hidden="false" customHeight="false" outlineLevel="0" collapsed="false">
      <c r="A181" s="7"/>
      <c r="B181" s="7"/>
      <c r="C181" s="7"/>
      <c r="D181" s="8" t="str">
        <f aca="false">IF($A181="","",ROUND(IF(ISNUMBER(MATCH(INDEX(Domains!$B$2:$B$51,MATCH($B181,Domains!$A$2:$A$51,0)),{"Low","Medium","High","Vital"},0)/4),ParentWeight*MATCH(INDEX(Domains!$B$2:$B$51,MATCH($B181,Domains!$A$2:$A$51,0)),{"Low","Medium","High","Vital"},0)/4+(1-ParentWeight)*IFERROR(MATCH($C181,{"Low","Medium","High","Vital"},0)/4,0.5),IFERROR(MATCH($C181,{"Low","Medium","High","Vital"},0)/4,0.5)),3))</f>
        <v/>
      </c>
    </row>
    <row r="182" customFormat="false" ht="15" hidden="false" customHeight="false" outlineLevel="0" collapsed="false">
      <c r="A182" s="7"/>
      <c r="B182" s="7"/>
      <c r="C182" s="7"/>
      <c r="D182" s="8" t="str">
        <f aca="false">IF($A182="","",ROUND(IF(ISNUMBER(MATCH(INDEX(Domains!$B$2:$B$51,MATCH($B182,Domains!$A$2:$A$51,0)),{"Low","Medium","High","Vital"},0)/4),ParentWeight*MATCH(INDEX(Domains!$B$2:$B$51,MATCH($B182,Domains!$A$2:$A$51,0)),{"Low","Medium","High","Vital"},0)/4+(1-ParentWeight)*IFERROR(MATCH($C182,{"Low","Medium","High","Vital"},0)/4,0.5),IFERROR(MATCH($C182,{"Low","Medium","High","Vital"},0)/4,0.5)),3))</f>
        <v/>
      </c>
    </row>
    <row r="183" customFormat="false" ht="15" hidden="false" customHeight="false" outlineLevel="0" collapsed="false">
      <c r="A183" s="7"/>
      <c r="B183" s="7"/>
      <c r="C183" s="7"/>
      <c r="D183" s="8" t="str">
        <f aca="false">IF($A183="","",ROUND(IF(ISNUMBER(MATCH(INDEX(Domains!$B$2:$B$51,MATCH($B183,Domains!$A$2:$A$51,0)),{"Low","Medium","High","Vital"},0)/4),ParentWeight*MATCH(INDEX(Domains!$B$2:$B$51,MATCH($B183,Domains!$A$2:$A$51,0)),{"Low","Medium","High","Vital"},0)/4+(1-ParentWeight)*IFERROR(MATCH($C183,{"Low","Medium","High","Vital"},0)/4,0.5),IFERROR(MATCH($C183,{"Low","Medium","High","Vital"},0)/4,0.5)),3))</f>
        <v/>
      </c>
    </row>
    <row r="184" customFormat="false" ht="15" hidden="false" customHeight="false" outlineLevel="0" collapsed="false">
      <c r="A184" s="7"/>
      <c r="B184" s="7"/>
      <c r="C184" s="7"/>
      <c r="D184" s="8" t="str">
        <f aca="false">IF($A184="","",ROUND(IF(ISNUMBER(MATCH(INDEX(Domains!$B$2:$B$51,MATCH($B184,Domains!$A$2:$A$51,0)),{"Low","Medium","High","Vital"},0)/4),ParentWeight*MATCH(INDEX(Domains!$B$2:$B$51,MATCH($B184,Domains!$A$2:$A$51,0)),{"Low","Medium","High","Vital"},0)/4+(1-ParentWeight)*IFERROR(MATCH($C184,{"Low","Medium","High","Vital"},0)/4,0.5),IFERROR(MATCH($C184,{"Low","Medium","High","Vital"},0)/4,0.5)),3))</f>
        <v/>
      </c>
    </row>
    <row r="185" customFormat="false" ht="15" hidden="false" customHeight="false" outlineLevel="0" collapsed="false">
      <c r="A185" s="7"/>
      <c r="B185" s="7"/>
      <c r="C185" s="7"/>
      <c r="D185" s="8" t="str">
        <f aca="false">IF($A185="","",ROUND(IF(ISNUMBER(MATCH(INDEX(Domains!$B$2:$B$51,MATCH($B185,Domains!$A$2:$A$51,0)),{"Low","Medium","High","Vital"},0)/4),ParentWeight*MATCH(INDEX(Domains!$B$2:$B$51,MATCH($B185,Domains!$A$2:$A$51,0)),{"Low","Medium","High","Vital"},0)/4+(1-ParentWeight)*IFERROR(MATCH($C185,{"Low","Medium","High","Vital"},0)/4,0.5),IFERROR(MATCH($C185,{"Low","Medium","High","Vital"},0)/4,0.5)),3))</f>
        <v/>
      </c>
    </row>
    <row r="186" customFormat="false" ht="15" hidden="false" customHeight="false" outlineLevel="0" collapsed="false">
      <c r="A186" s="7"/>
      <c r="B186" s="7"/>
      <c r="C186" s="7"/>
      <c r="D186" s="8" t="str">
        <f aca="false">IF($A186="","",ROUND(IF(ISNUMBER(MATCH(INDEX(Domains!$B$2:$B$51,MATCH($B186,Domains!$A$2:$A$51,0)),{"Low","Medium","High","Vital"},0)/4),ParentWeight*MATCH(INDEX(Domains!$B$2:$B$51,MATCH($B186,Domains!$A$2:$A$51,0)),{"Low","Medium","High","Vital"},0)/4+(1-ParentWeight)*IFERROR(MATCH($C186,{"Low","Medium","High","Vital"},0)/4,0.5),IFERROR(MATCH($C186,{"Low","Medium","High","Vital"},0)/4,0.5)),3))</f>
        <v/>
      </c>
    </row>
    <row r="187" customFormat="false" ht="15" hidden="false" customHeight="false" outlineLevel="0" collapsed="false">
      <c r="A187" s="7"/>
      <c r="B187" s="7"/>
      <c r="C187" s="7"/>
      <c r="D187" s="8" t="str">
        <f aca="false">IF($A187="","",ROUND(IF(ISNUMBER(MATCH(INDEX(Domains!$B$2:$B$51,MATCH($B187,Domains!$A$2:$A$51,0)),{"Low","Medium","High","Vital"},0)/4),ParentWeight*MATCH(INDEX(Domains!$B$2:$B$51,MATCH($B187,Domains!$A$2:$A$51,0)),{"Low","Medium","High","Vital"},0)/4+(1-ParentWeight)*IFERROR(MATCH($C187,{"Low","Medium","High","Vital"},0)/4,0.5),IFERROR(MATCH($C187,{"Low","Medium","High","Vital"},0)/4,0.5)),3))</f>
        <v/>
      </c>
    </row>
    <row r="188" customFormat="false" ht="15" hidden="false" customHeight="false" outlineLevel="0" collapsed="false">
      <c r="A188" s="7"/>
      <c r="B188" s="7"/>
      <c r="C188" s="7"/>
      <c r="D188" s="8" t="str">
        <f aca="false">IF($A188="","",ROUND(IF(ISNUMBER(MATCH(INDEX(Domains!$B$2:$B$51,MATCH($B188,Domains!$A$2:$A$51,0)),{"Low","Medium","High","Vital"},0)/4),ParentWeight*MATCH(INDEX(Domains!$B$2:$B$51,MATCH($B188,Domains!$A$2:$A$51,0)),{"Low","Medium","High","Vital"},0)/4+(1-ParentWeight)*IFERROR(MATCH($C188,{"Low","Medium","High","Vital"},0)/4,0.5),IFERROR(MATCH($C188,{"Low","Medium","High","Vital"},0)/4,0.5)),3))</f>
        <v/>
      </c>
    </row>
    <row r="189" customFormat="false" ht="15" hidden="false" customHeight="false" outlineLevel="0" collapsed="false">
      <c r="A189" s="7"/>
      <c r="B189" s="7"/>
      <c r="C189" s="7"/>
      <c r="D189" s="8" t="str">
        <f aca="false">IF($A189="","",ROUND(IF(ISNUMBER(MATCH(INDEX(Domains!$B$2:$B$51,MATCH($B189,Domains!$A$2:$A$51,0)),{"Low","Medium","High","Vital"},0)/4),ParentWeight*MATCH(INDEX(Domains!$B$2:$B$51,MATCH($B189,Domains!$A$2:$A$51,0)),{"Low","Medium","High","Vital"},0)/4+(1-ParentWeight)*IFERROR(MATCH($C189,{"Low","Medium","High","Vital"},0)/4,0.5),IFERROR(MATCH($C189,{"Low","Medium","High","Vital"},0)/4,0.5)),3))</f>
        <v/>
      </c>
    </row>
    <row r="190" customFormat="false" ht="15" hidden="false" customHeight="false" outlineLevel="0" collapsed="false">
      <c r="A190" s="7"/>
      <c r="B190" s="7"/>
      <c r="C190" s="7"/>
      <c r="D190" s="8" t="str">
        <f aca="false">IF($A190="","",ROUND(IF(ISNUMBER(MATCH(INDEX(Domains!$B$2:$B$51,MATCH($B190,Domains!$A$2:$A$51,0)),{"Low","Medium","High","Vital"},0)/4),ParentWeight*MATCH(INDEX(Domains!$B$2:$B$51,MATCH($B190,Domains!$A$2:$A$51,0)),{"Low","Medium","High","Vital"},0)/4+(1-ParentWeight)*IFERROR(MATCH($C190,{"Low","Medium","High","Vital"},0)/4,0.5),IFERROR(MATCH($C190,{"Low","Medium","High","Vital"},0)/4,0.5)),3))</f>
        <v/>
      </c>
    </row>
    <row r="191" customFormat="false" ht="15" hidden="false" customHeight="false" outlineLevel="0" collapsed="false">
      <c r="A191" s="7"/>
      <c r="B191" s="7"/>
      <c r="C191" s="7"/>
      <c r="D191" s="8" t="str">
        <f aca="false">IF($A191="","",ROUND(IF(ISNUMBER(MATCH(INDEX(Domains!$B$2:$B$51,MATCH($B191,Domains!$A$2:$A$51,0)),{"Low","Medium","High","Vital"},0)/4),ParentWeight*MATCH(INDEX(Domains!$B$2:$B$51,MATCH($B191,Domains!$A$2:$A$51,0)),{"Low","Medium","High","Vital"},0)/4+(1-ParentWeight)*IFERROR(MATCH($C191,{"Low","Medium","High","Vital"},0)/4,0.5),IFERROR(MATCH($C191,{"Low","Medium","High","Vital"},0)/4,0.5)),3))</f>
        <v/>
      </c>
    </row>
    <row r="192" customFormat="false" ht="15" hidden="false" customHeight="false" outlineLevel="0" collapsed="false">
      <c r="A192" s="7"/>
      <c r="B192" s="7"/>
      <c r="C192" s="7"/>
      <c r="D192" s="8" t="str">
        <f aca="false">IF($A192="","",ROUND(IF(ISNUMBER(MATCH(INDEX(Domains!$B$2:$B$51,MATCH($B192,Domains!$A$2:$A$51,0)),{"Low","Medium","High","Vital"},0)/4),ParentWeight*MATCH(INDEX(Domains!$B$2:$B$51,MATCH($B192,Domains!$A$2:$A$51,0)),{"Low","Medium","High","Vital"},0)/4+(1-ParentWeight)*IFERROR(MATCH($C192,{"Low","Medium","High","Vital"},0)/4,0.5),IFERROR(MATCH($C192,{"Low","Medium","High","Vital"},0)/4,0.5)),3))</f>
        <v/>
      </c>
    </row>
    <row r="193" customFormat="false" ht="15" hidden="false" customHeight="false" outlineLevel="0" collapsed="false">
      <c r="A193" s="7"/>
      <c r="B193" s="7"/>
      <c r="C193" s="7"/>
      <c r="D193" s="8" t="str">
        <f aca="false">IF($A193="","",ROUND(IF(ISNUMBER(MATCH(INDEX(Domains!$B$2:$B$51,MATCH($B193,Domains!$A$2:$A$51,0)),{"Low","Medium","High","Vital"},0)/4),ParentWeight*MATCH(INDEX(Domains!$B$2:$B$51,MATCH($B193,Domains!$A$2:$A$51,0)),{"Low","Medium","High","Vital"},0)/4+(1-ParentWeight)*IFERROR(MATCH($C193,{"Low","Medium","High","Vital"},0)/4,0.5),IFERROR(MATCH($C193,{"Low","Medium","High","Vital"},0)/4,0.5)),3))</f>
        <v/>
      </c>
    </row>
    <row r="194" customFormat="false" ht="15" hidden="false" customHeight="false" outlineLevel="0" collapsed="false">
      <c r="A194" s="7"/>
      <c r="B194" s="7"/>
      <c r="C194" s="7"/>
      <c r="D194" s="8" t="str">
        <f aca="false">IF($A194="","",ROUND(IF(ISNUMBER(MATCH(INDEX(Domains!$B$2:$B$51,MATCH($B194,Domains!$A$2:$A$51,0)),{"Low","Medium","High","Vital"},0)/4),ParentWeight*MATCH(INDEX(Domains!$B$2:$B$51,MATCH($B194,Domains!$A$2:$A$51,0)),{"Low","Medium","High","Vital"},0)/4+(1-ParentWeight)*IFERROR(MATCH($C194,{"Low","Medium","High","Vital"},0)/4,0.5),IFERROR(MATCH($C194,{"Low","Medium","High","Vital"},0)/4,0.5)),3))</f>
        <v/>
      </c>
    </row>
    <row r="195" customFormat="false" ht="15" hidden="false" customHeight="false" outlineLevel="0" collapsed="false">
      <c r="A195" s="7"/>
      <c r="B195" s="7"/>
      <c r="C195" s="7"/>
      <c r="D195" s="8" t="str">
        <f aca="false">IF($A195="","",ROUND(IF(ISNUMBER(MATCH(INDEX(Domains!$B$2:$B$51,MATCH($B195,Domains!$A$2:$A$51,0)),{"Low","Medium","High","Vital"},0)/4),ParentWeight*MATCH(INDEX(Domains!$B$2:$B$51,MATCH($B195,Domains!$A$2:$A$51,0)),{"Low","Medium","High","Vital"},0)/4+(1-ParentWeight)*IFERROR(MATCH($C195,{"Low","Medium","High","Vital"},0)/4,0.5),IFERROR(MATCH($C195,{"Low","Medium","High","Vital"},0)/4,0.5)),3))</f>
        <v/>
      </c>
    </row>
    <row r="196" customFormat="false" ht="15" hidden="false" customHeight="false" outlineLevel="0" collapsed="false">
      <c r="A196" s="7"/>
      <c r="B196" s="7"/>
      <c r="C196" s="7"/>
      <c r="D196" s="8" t="str">
        <f aca="false">IF($A196="","",ROUND(IF(ISNUMBER(MATCH(INDEX(Domains!$B$2:$B$51,MATCH($B196,Domains!$A$2:$A$51,0)),{"Low","Medium","High","Vital"},0)/4),ParentWeight*MATCH(INDEX(Domains!$B$2:$B$51,MATCH($B196,Domains!$A$2:$A$51,0)),{"Low","Medium","High","Vital"},0)/4+(1-ParentWeight)*IFERROR(MATCH($C196,{"Low","Medium","High","Vital"},0)/4,0.5),IFERROR(MATCH($C196,{"Low","Medium","High","Vital"},0)/4,0.5)),3))</f>
        <v/>
      </c>
    </row>
    <row r="197" customFormat="false" ht="15" hidden="false" customHeight="false" outlineLevel="0" collapsed="false">
      <c r="A197" s="7"/>
      <c r="B197" s="7"/>
      <c r="C197" s="7"/>
      <c r="D197" s="8" t="str">
        <f aca="false">IF($A197="","",ROUND(IF(ISNUMBER(MATCH(INDEX(Domains!$B$2:$B$51,MATCH($B197,Domains!$A$2:$A$51,0)),{"Low","Medium","High","Vital"},0)/4),ParentWeight*MATCH(INDEX(Domains!$B$2:$B$51,MATCH($B197,Domains!$A$2:$A$51,0)),{"Low","Medium","High","Vital"},0)/4+(1-ParentWeight)*IFERROR(MATCH($C197,{"Low","Medium","High","Vital"},0)/4,0.5),IFERROR(MATCH($C197,{"Low","Medium","High","Vital"},0)/4,0.5)),3))</f>
        <v/>
      </c>
    </row>
    <row r="198" customFormat="false" ht="15" hidden="false" customHeight="false" outlineLevel="0" collapsed="false">
      <c r="A198" s="7"/>
      <c r="B198" s="7"/>
      <c r="C198" s="7"/>
      <c r="D198" s="8" t="str">
        <f aca="false">IF($A198="","",ROUND(IF(ISNUMBER(MATCH(INDEX(Domains!$B$2:$B$51,MATCH($B198,Domains!$A$2:$A$51,0)),{"Low","Medium","High","Vital"},0)/4),ParentWeight*MATCH(INDEX(Domains!$B$2:$B$51,MATCH($B198,Domains!$A$2:$A$51,0)),{"Low","Medium","High","Vital"},0)/4+(1-ParentWeight)*IFERROR(MATCH($C198,{"Low","Medium","High","Vital"},0)/4,0.5),IFERROR(MATCH($C198,{"Low","Medium","High","Vital"},0)/4,0.5)),3))</f>
        <v/>
      </c>
    </row>
    <row r="199" customFormat="false" ht="15" hidden="false" customHeight="false" outlineLevel="0" collapsed="false">
      <c r="A199" s="7"/>
      <c r="B199" s="7"/>
      <c r="C199" s="7"/>
      <c r="D199" s="8" t="str">
        <f aca="false">IF($A199="","",ROUND(IF(ISNUMBER(MATCH(INDEX(Domains!$B$2:$B$51,MATCH($B199,Domains!$A$2:$A$51,0)),{"Low","Medium","High","Vital"},0)/4),ParentWeight*MATCH(INDEX(Domains!$B$2:$B$51,MATCH($B199,Domains!$A$2:$A$51,0)),{"Low","Medium","High","Vital"},0)/4+(1-ParentWeight)*IFERROR(MATCH($C199,{"Low","Medium","High","Vital"},0)/4,0.5),IFERROR(MATCH($C199,{"Low","Medium","High","Vital"},0)/4,0.5)),3))</f>
        <v/>
      </c>
    </row>
    <row r="200" customFormat="false" ht="15" hidden="false" customHeight="false" outlineLevel="0" collapsed="false">
      <c r="A200" s="7"/>
      <c r="B200" s="7"/>
      <c r="C200" s="7"/>
      <c r="D200" s="8" t="str">
        <f aca="false">IF($A200="","",ROUND(IF(ISNUMBER(MATCH(INDEX(Domains!$B$2:$B$51,MATCH($B200,Domains!$A$2:$A$51,0)),{"Low","Medium","High","Vital"},0)/4),ParentWeight*MATCH(INDEX(Domains!$B$2:$B$51,MATCH($B200,Domains!$A$2:$A$51,0)),{"Low","Medium","High","Vital"},0)/4+(1-ParentWeight)*IFERROR(MATCH($C200,{"Low","Medium","High","Vital"},0)/4,0.5),IFERROR(MATCH($C200,{"Low","Medium","High","Vital"},0)/4,0.5)),3))</f>
        <v/>
      </c>
    </row>
    <row r="201" customFormat="false" ht="15" hidden="false" customHeight="false" outlineLevel="0" collapsed="false">
      <c r="A201" s="7"/>
      <c r="B201" s="7"/>
      <c r="C201" s="7"/>
      <c r="D201" s="8" t="str">
        <f aca="false">IF($A201="","",ROUND(IF(ISNUMBER(MATCH(INDEX(Domains!$B$2:$B$51,MATCH($B201,Domains!$A$2:$A$51,0)),{"Low","Medium","High","Vital"},0)/4),ParentWeight*MATCH(INDEX(Domains!$B$2:$B$51,MATCH($B201,Domains!$A$2:$A$51,0)),{"Low","Medium","High","Vital"},0)/4+(1-ParentWeight)*IFERROR(MATCH($C201,{"Low","Medium","High","Vital"},0)/4,0.5),IFERROR(MATCH($C201,{"Low","Medium","High","Vital"},0)/4,0.5)),3))</f>
        <v/>
      </c>
    </row>
  </sheetData>
  <dataValidations count="2">
    <dataValidation allowBlank="true" errorStyle="stop" operator="between" showDropDown="false" showErrorMessage="false" showInputMessage="false" sqref="C2:C201" type="list">
      <formula1>"Low,Medium,High,Vital"</formula1>
      <formula2>0</formula2>
    </dataValidation>
    <dataValidation allowBlank="true" errorStyle="stop" operator="between" showDropDown="false" showErrorMessage="false" showInputMessage="false" sqref="B2:B201" type="list">
      <formula1>Domains!$A$2:$A$51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4"/>
    <col collapsed="false" customWidth="true" hidden="false" outlineLevel="0" max="3" min="3" style="0" width="22"/>
    <col collapsed="false" customWidth="true" hidden="false" outlineLevel="0" max="4" min="4" style="0" width="11"/>
    <col collapsed="false" customWidth="true" hidden="false" outlineLevel="0" max="5" min="5" style="0" width="30"/>
    <col collapsed="false" customWidth="true" hidden="false" outlineLevel="0" max="8" min="6" style="0" width="12"/>
    <col collapsed="false" customWidth="true" hidden="false" outlineLevel="0" max="9" min="9" style="0" width="9"/>
    <col collapsed="false" customWidth="true" hidden="true" outlineLevel="0" max="10" min="10" style="0" width="10"/>
    <col collapsed="false" customWidth="true" hidden="false" outlineLevel="0" max="11" min="11" style="0" width="12"/>
    <col collapsed="false" customWidth="true" hidden="false" outlineLevel="0" max="12" min="12" style="0" width="9"/>
  </cols>
  <sheetData>
    <row r="1" customFormat="false" ht="15" hidden="false" customHeight="false" outlineLevel="0" collapsed="false">
      <c r="A1" s="6" t="s">
        <v>38</v>
      </c>
      <c r="B1" s="6" t="s">
        <v>39</v>
      </c>
      <c r="C1" s="6" t="s">
        <v>29</v>
      </c>
      <c r="D1" s="6" t="s">
        <v>24</v>
      </c>
      <c r="E1" s="6" t="s">
        <v>40</v>
      </c>
      <c r="F1" s="6" t="s">
        <v>41</v>
      </c>
      <c r="G1" s="6" t="s">
        <v>42</v>
      </c>
      <c r="H1" s="6" t="s">
        <v>43</v>
      </c>
      <c r="I1" s="6" t="s">
        <v>44</v>
      </c>
      <c r="J1" s="6" t="s">
        <v>45</v>
      </c>
      <c r="K1" s="6" t="s">
        <v>30</v>
      </c>
      <c r="L1" s="6" t="s">
        <v>46</v>
      </c>
    </row>
    <row r="2" customFormat="false" ht="15" hidden="false" customHeight="false" outlineLevel="0" collapsed="false">
      <c r="A2" s="7" t="s">
        <v>47</v>
      </c>
      <c r="B2" s="7" t="s">
        <v>48</v>
      </c>
      <c r="C2" s="7" t="s">
        <v>33</v>
      </c>
      <c r="D2" s="7" t="s">
        <v>34</v>
      </c>
      <c r="E2" s="7"/>
      <c r="F2" s="9"/>
      <c r="G2" s="9" t="n">
        <f aca="true">TODAY()-2</f>
        <v>46293</v>
      </c>
      <c r="H2" s="7" t="s">
        <v>49</v>
      </c>
      <c r="I2" s="10" t="str">
        <f aca="true">IF($B2="","",IF($A2="Yes","Done",IF(OR(AND($F2&lt;&gt;"",$F2&gt;TODAY()),AND($E2&lt;&gt;"",IFERROR(INDEX($A$2:$A$501,MATCH($E2,$B$2:$B$501,0)),"Yes")&lt;&gt;"Yes")),"Waiting","Yes")))</f>
        <v>Yes</v>
      </c>
      <c r="J2" s="8" t="n">
        <f aca="false">IF($B2="","",ROUND(IF(ISNUMBER(INDEX(Projects!$D$2:$D$201,MATCH($C2,Projects!$A$2:$A$201,0))),ParentWeight*INDEX(Projects!$D$2:$D$201,MATCH($C2,Projects!$A$2:$A$201,0))+(1-ParentWeight)*IFERROR(MATCH($D2,{"Low","Medium","High","Vital"},0)/4,0.5),IFERROR(MATCH($D2,{"Low","Medium","High","Vital"},0)/4,0.5)),3))</f>
        <v>0.495</v>
      </c>
      <c r="K2" s="8" t="n">
        <f aca="false">IF($B2="","",MAX($J2,_xlfn.MAXIFS($J$2:$J$501,$E$2:$E$501,$B2,$A$2:$A$501,"&lt;&gt;Yes")))</f>
        <v>0.495</v>
      </c>
      <c r="L2" s="11" t="n">
        <f aca="true">IF($B2="",-1,IF($I2&lt;&gt;"Yes",0,ROUND(IF($G2="",$K2,IF(($G2-TODAY())&lt;=0,3+$K2+MIN(0.25*-($G2-TODAY()),1),$K2+IF(($G2-TODAY())&lt;=LeadDays,((LeadDays-($G2-TODAY()))/LeadDays)^2,0))),2)))</f>
        <v>4</v>
      </c>
    </row>
    <row r="3" customFormat="false" ht="15" hidden="false" customHeight="false" outlineLevel="0" collapsed="false">
      <c r="A3" s="7" t="s">
        <v>47</v>
      </c>
      <c r="B3" s="7" t="s">
        <v>50</v>
      </c>
      <c r="C3" s="7" t="s">
        <v>31</v>
      </c>
      <c r="D3" s="7" t="s">
        <v>32</v>
      </c>
      <c r="E3" s="7"/>
      <c r="F3" s="9"/>
      <c r="G3" s="9"/>
      <c r="H3" s="7" t="s">
        <v>49</v>
      </c>
      <c r="I3" s="10" t="str">
        <f aca="true">IF($B3="","",IF($A3="Yes","Done",IF(OR(AND($F3&lt;&gt;"",$F3&gt;TODAY()),AND($E3&lt;&gt;"",IFERROR(INDEX($A$2:$A$501,MATCH($E3,$B$2:$B$501,0)),"Yes")&lt;&gt;"Yes")),"Waiting","Yes")))</f>
        <v>Yes</v>
      </c>
      <c r="J3" s="8" t="n">
        <f aca="false">IF($B3="","",ROUND(IF(ISNUMBER(INDEX(Projects!$D$2:$D$201,MATCH($C3,Projects!$A$2:$A$201,0))),ParentWeight*INDEX(Projects!$D$2:$D$201,MATCH($C3,Projects!$A$2:$A$201,0))+(1-ParentWeight)*IFERROR(MATCH($D3,{"Low","Medium","High","Vital"},0)/4,0.5),IFERROR(MATCH($D3,{"Low","Medium","High","Vital"},0)/4,0.5)),3))</f>
        <v>0.878</v>
      </c>
      <c r="K3" s="8" t="n">
        <f aca="false">IF($B3="","",MAX($J3,_xlfn.MAXIFS($J$2:$J$501,$E$2:$E$501,$B3,$A$2:$A$501,"&lt;&gt;Yes")))</f>
        <v>0.878</v>
      </c>
      <c r="L3" s="11" t="n">
        <f aca="true">IF($B3="",-1,IF($I3&lt;&gt;"Yes",0,ROUND(IF($G3="",$K3,IF(($G3-TODAY())&lt;=0,3+$K3+MIN(0.25*-($G3-TODAY()),1),$K3+IF(($G3-TODAY())&lt;=LeadDays,((LeadDays-($G3-TODAY()))/LeadDays)^2,0))),2)))</f>
        <v>0.88</v>
      </c>
    </row>
    <row r="4" customFormat="false" ht="15" hidden="false" customHeight="false" outlineLevel="0" collapsed="false">
      <c r="A4" s="7" t="s">
        <v>47</v>
      </c>
      <c r="B4" s="7" t="s">
        <v>51</v>
      </c>
      <c r="C4" s="7" t="s">
        <v>31</v>
      </c>
      <c r="D4" s="7" t="s">
        <v>34</v>
      </c>
      <c r="E4" s="7"/>
      <c r="F4" s="9"/>
      <c r="G4" s="9"/>
      <c r="H4" s="7" t="s">
        <v>49</v>
      </c>
      <c r="I4" s="10" t="str">
        <f aca="true">IF($B4="","",IF($A4="Yes","Done",IF(OR(AND($F4&lt;&gt;"",$F4&gt;TODAY()),AND($E4&lt;&gt;"",IFERROR(INDEX($A$2:$A$501,MATCH($E4,$B$2:$B$501,0)),"Yes")&lt;&gt;"Yes")),"Waiting","Yes")))</f>
        <v>Yes</v>
      </c>
      <c r="J4" s="8" t="n">
        <f aca="false">IF($B4="","",ROUND(IF(ISNUMBER(INDEX(Projects!$D$2:$D$201,MATCH($C4,Projects!$A$2:$A$201,0))),ParentWeight*INDEX(Projects!$D$2:$D$201,MATCH($C4,Projects!$A$2:$A$201,0))+(1-ParentWeight)*IFERROR(MATCH($D4,{"Low","Medium","High","Vital"},0)/4,0.5),IFERROR(MATCH($D4,{"Low","Medium","High","Vital"},0)/4,0.5)),3))</f>
        <v>0.653</v>
      </c>
      <c r="K4" s="8" t="n">
        <f aca="false">IF($B4="","",MAX($J4,_xlfn.MAXIFS($J$2:$J$501,$E$2:$E$501,$B4,$A$2:$A$501,"&lt;&gt;Yes")))</f>
        <v>0.803</v>
      </c>
      <c r="L4" s="11" t="n">
        <f aca="true">IF($B4="",-1,IF($I4&lt;&gt;"Yes",0,ROUND(IF($G4="",$K4,IF(($G4-TODAY())&lt;=0,3+$K4+MIN(0.25*-($G4-TODAY()),1),$K4+IF(($G4-TODAY())&lt;=LeadDays,((LeadDays-($G4-TODAY()))/LeadDays)^2,0))),2)))</f>
        <v>0.8</v>
      </c>
    </row>
    <row r="5" customFormat="false" ht="15" hidden="false" customHeight="false" outlineLevel="0" collapsed="false">
      <c r="A5" s="7" t="s">
        <v>47</v>
      </c>
      <c r="B5" s="7" t="s">
        <v>52</v>
      </c>
      <c r="C5" s="7" t="s">
        <v>31</v>
      </c>
      <c r="D5" s="7" t="s">
        <v>26</v>
      </c>
      <c r="E5" s="7" t="s">
        <v>51</v>
      </c>
      <c r="F5" s="9"/>
      <c r="G5" s="9" t="n">
        <f aca="true">TODAY()+12</f>
        <v>46307</v>
      </c>
      <c r="H5" s="7" t="s">
        <v>49</v>
      </c>
      <c r="I5" s="10" t="str">
        <f aca="true">IF($B5="","",IF($A5="Yes","Done",IF(OR(AND($F5&lt;&gt;"",$F5&gt;TODAY()),AND($E5&lt;&gt;"",IFERROR(INDEX($A$2:$A$501,MATCH($E5,$B$2:$B$501,0)),"Yes")&lt;&gt;"Yes")),"Waiting","Yes")))</f>
        <v>Waiting</v>
      </c>
      <c r="J5" s="8" t="n">
        <f aca="false">IF($B5="","",ROUND(IF(ISNUMBER(INDEX(Projects!$D$2:$D$201,MATCH($C5,Projects!$A$2:$A$201,0))),ParentWeight*INDEX(Projects!$D$2:$D$201,MATCH($C5,Projects!$A$2:$A$201,0))+(1-ParentWeight)*IFERROR(MATCH($D5,{"Low","Medium","High","Vital"},0)/4,0.5),IFERROR(MATCH($D5,{"Low","Medium","High","Vital"},0)/4,0.5)),3))</f>
        <v>0.803</v>
      </c>
      <c r="K5" s="8" t="n">
        <f aca="false">IF($B5="","",MAX($J5,_xlfn.MAXIFS($J$2:$J$501,$E$2:$E$501,$B5,$A$2:$A$501,"&lt;&gt;Yes")))</f>
        <v>0.803</v>
      </c>
      <c r="L5" s="11" t="n">
        <f aca="true">IF($B5="",-1,IF($I5&lt;&gt;"Yes",0,ROUND(IF($G5="",$K5,IF(($G5-TODAY())&lt;=0,3+$K5+MIN(0.25*-($G5-TODAY()),1),$K5+IF(($G5-TODAY())&lt;=LeadDays,((LeadDays-($G5-TODAY()))/LeadDays)^2,0))),2)))</f>
        <v>0</v>
      </c>
    </row>
    <row r="6" customFormat="false" ht="15" hidden="false" customHeight="false" outlineLevel="0" collapsed="false">
      <c r="A6" s="7" t="s">
        <v>47</v>
      </c>
      <c r="B6" s="7" t="s">
        <v>53</v>
      </c>
      <c r="C6" s="7" t="s">
        <v>35</v>
      </c>
      <c r="D6" s="7" t="s">
        <v>28</v>
      </c>
      <c r="E6" s="7"/>
      <c r="F6" s="9"/>
      <c r="G6" s="9"/>
      <c r="H6" s="7"/>
      <c r="I6" s="10" t="str">
        <f aca="true">IF($B6="","",IF($A6="Yes","Done",IF(OR(AND($F6&lt;&gt;"",$F6&gt;TODAY()),AND($E6&lt;&gt;"",IFERROR(INDEX($A$2:$A$501,MATCH($E6,$B$2:$B$501,0)),"Yes")&lt;&gt;"Yes")),"Waiting","Yes")))</f>
        <v>Yes</v>
      </c>
      <c r="J6" s="8" t="n">
        <f aca="false">IF($B6="","",ROUND(IF(ISNUMBER(INDEX(Projects!$D$2:$D$201,MATCH($C6,Projects!$A$2:$A$201,0))),ParentWeight*INDEX(Projects!$D$2:$D$201,MATCH($C6,Projects!$A$2:$A$201,0))+(1-ParentWeight)*IFERROR(MATCH($D6,{"Low","Medium","High","Vital"},0)/4,0.5),IFERROR(MATCH($D6,{"Low","Medium","High","Vital"},0)/4,0.5)),3))</f>
        <v>0.553</v>
      </c>
      <c r="K6" s="8" t="n">
        <f aca="false">IF($B6="","",MAX($J6,_xlfn.MAXIFS($J$2:$J$501,$E$2:$E$501,$B6,$A$2:$A$501,"&lt;&gt;Yes")))</f>
        <v>0.553</v>
      </c>
      <c r="L6" s="11" t="n">
        <f aca="true">IF($B6="",-1,IF($I6&lt;&gt;"Yes",0,ROUND(IF($G6="",$K6,IF(($G6-TODAY())&lt;=0,3+$K6+MIN(0.25*-($G6-TODAY()),1),$K6+IF(($G6-TODAY())&lt;=LeadDays,((LeadDays-($G6-TODAY()))/LeadDays)^2,0))),2)))</f>
        <v>0.55</v>
      </c>
    </row>
    <row r="7" customFormat="false" ht="15" hidden="false" customHeight="false" outlineLevel="0" collapsed="false">
      <c r="A7" s="7" t="s">
        <v>47</v>
      </c>
      <c r="B7" s="7" t="s">
        <v>54</v>
      </c>
      <c r="C7" s="7" t="s">
        <v>35</v>
      </c>
      <c r="D7" s="7" t="s">
        <v>34</v>
      </c>
      <c r="E7" s="7" t="s">
        <v>53</v>
      </c>
      <c r="F7" s="9"/>
      <c r="G7" s="9"/>
      <c r="H7" s="7" t="s">
        <v>49</v>
      </c>
      <c r="I7" s="10" t="str">
        <f aca="true">IF($B7="","",IF($A7="Yes","Done",IF(OR(AND($F7&lt;&gt;"",$F7&gt;TODAY()),AND($E7&lt;&gt;"",IFERROR(INDEX($A$2:$A$501,MATCH($E7,$B$2:$B$501,0)),"Yes")&lt;&gt;"Yes")),"Waiting","Yes")))</f>
        <v>Waiting</v>
      </c>
      <c r="J7" s="8" t="n">
        <f aca="false">IF($B7="","",ROUND(IF(ISNUMBER(INDEX(Projects!$D$2:$D$201,MATCH($C7,Projects!$A$2:$A$201,0))),ParentWeight*INDEX(Projects!$D$2:$D$201,MATCH($C7,Projects!$A$2:$A$201,0))+(1-ParentWeight)*IFERROR(MATCH($D7,{"Low","Medium","High","Vital"},0)/4,0.5),IFERROR(MATCH($D7,{"Low","Medium","High","Vital"},0)/4,0.5)),3))</f>
        <v>0.478</v>
      </c>
      <c r="K7" s="8" t="n">
        <f aca="false">IF($B7="","",MAX($J7,_xlfn.MAXIFS($J$2:$J$501,$E$2:$E$501,$B7,$A$2:$A$501,"&lt;&gt;Yes")))</f>
        <v>0.478</v>
      </c>
      <c r="L7" s="11" t="n">
        <f aca="true">IF($B7="",-1,IF($I7&lt;&gt;"Yes",0,ROUND(IF($G7="",$K7,IF(($G7-TODAY())&lt;=0,3+$K7+MIN(0.25*-($G7-TODAY()),1),$K7+IF(($G7-TODAY())&lt;=LeadDays,((LeadDays-($G7-TODAY()))/LeadDays)^2,0))),2)))</f>
        <v>0</v>
      </c>
    </row>
    <row r="8" customFormat="false" ht="15" hidden="false" customHeight="false" outlineLevel="0" collapsed="false">
      <c r="A8" s="7" t="s">
        <v>55</v>
      </c>
      <c r="B8" s="7" t="s">
        <v>56</v>
      </c>
      <c r="C8" s="7" t="s">
        <v>35</v>
      </c>
      <c r="D8" s="7" t="s">
        <v>28</v>
      </c>
      <c r="E8" s="7"/>
      <c r="F8" s="9"/>
      <c r="G8" s="9"/>
      <c r="H8" s="7"/>
      <c r="I8" s="10" t="str">
        <f aca="true">IF($B8="","",IF($A8="Yes","Done",IF(OR(AND($F8&lt;&gt;"",$F8&gt;TODAY()),AND($E8&lt;&gt;"",IFERROR(INDEX($A$2:$A$501,MATCH($E8,$B$2:$B$501,0)),"Yes")&lt;&gt;"Yes")),"Waiting","Yes")))</f>
        <v>Done</v>
      </c>
      <c r="J8" s="8" t="n">
        <f aca="false">IF($B8="","",ROUND(IF(ISNUMBER(INDEX(Projects!$D$2:$D$201,MATCH($C8,Projects!$A$2:$A$201,0))),ParentWeight*INDEX(Projects!$D$2:$D$201,MATCH($C8,Projects!$A$2:$A$201,0))+(1-ParentWeight)*IFERROR(MATCH($D8,{"Low","Medium","High","Vital"},0)/4,0.5),IFERROR(MATCH($D8,{"Low","Medium","High","Vital"},0)/4,0.5)),3))</f>
        <v>0.553</v>
      </c>
      <c r="K8" s="8" t="n">
        <f aca="false">IF($B8="","",MAX($J8,_xlfn.MAXIFS($J$2:$J$501,$E$2:$E$501,$B8,$A$2:$A$501,"&lt;&gt;Yes")))</f>
        <v>0.553</v>
      </c>
      <c r="L8" s="11" t="n">
        <f aca="true">IF($B8="",-1,IF($I8&lt;&gt;"Yes",0,ROUND(IF($G8="",$K8,IF(($G8-TODAY())&lt;=0,3+$K8+MIN(0.25*-($G8-TODAY()),1),$K8+IF(($G8-TODAY())&lt;=LeadDays,((LeadDays-($G8-TODAY()))/LeadDays)^2,0))),2)))</f>
        <v>0</v>
      </c>
    </row>
    <row r="9" customFormat="false" ht="15" hidden="false" customHeight="false" outlineLevel="0" collapsed="false">
      <c r="A9" s="7" t="s">
        <v>47</v>
      </c>
      <c r="B9" s="7" t="s">
        <v>57</v>
      </c>
      <c r="C9" s="7" t="s">
        <v>36</v>
      </c>
      <c r="D9" s="7" t="s">
        <v>28</v>
      </c>
      <c r="E9" s="7"/>
      <c r="F9" s="9"/>
      <c r="G9" s="9" t="n">
        <f aca="true">TODAY()+1</f>
        <v>46296</v>
      </c>
      <c r="H9" s="7" t="s">
        <v>49</v>
      </c>
      <c r="I9" s="10" t="str">
        <f aca="true">IF($B9="","",IF($A9="Yes","Done",IF(OR(AND($F9&lt;&gt;"",$F9&gt;TODAY()),AND($E9&lt;&gt;"",IFERROR(INDEX($A$2:$A$501,MATCH($E9,$B$2:$B$501,0)),"Yes")&lt;&gt;"Yes")),"Waiting","Yes")))</f>
        <v>Yes</v>
      </c>
      <c r="J9" s="8" t="n">
        <f aca="false">IF($B9="","",ROUND(IF(ISNUMBER(INDEX(Projects!$D$2:$D$201,MATCH($C9,Projects!$A$2:$A$201,0))),ParentWeight*INDEX(Projects!$D$2:$D$201,MATCH($C9,Projects!$A$2:$A$201,0))+(1-ParentWeight)*IFERROR(MATCH($D9,{"Low","Medium","High","Vital"},0)/4,0.5),IFERROR(MATCH($D9,{"Low","Medium","High","Vital"},0)/4,0.5)),3))</f>
        <v>0.448</v>
      </c>
      <c r="K9" s="8" t="n">
        <f aca="false">IF($B9="","",MAX($J9,_xlfn.MAXIFS($J$2:$J$501,$E$2:$E$501,$B9,$A$2:$A$501,"&lt;&gt;Yes")))</f>
        <v>0.448</v>
      </c>
      <c r="L9" s="11" t="n">
        <f aca="true">IF($B9="",-1,IF($I9&lt;&gt;"Yes",0,ROUND(IF($G9="",$K9,IF(($G9-TODAY())&lt;=0,3+$K9+MIN(0.25*-($G9-TODAY()),1),$K9+IF(($G9-TODAY())&lt;=LeadDays,((LeadDays-($G9-TODAY()))/LeadDays)^2,0))),2)))</f>
        <v>1.31</v>
      </c>
    </row>
    <row r="10" customFormat="false" ht="15" hidden="false" customHeight="false" outlineLevel="0" collapsed="false">
      <c r="A10" s="7" t="s">
        <v>47</v>
      </c>
      <c r="B10" s="7" t="s">
        <v>58</v>
      </c>
      <c r="C10" s="7" t="s">
        <v>36</v>
      </c>
      <c r="D10" s="7" t="s">
        <v>34</v>
      </c>
      <c r="E10" s="7"/>
      <c r="F10" s="9"/>
      <c r="G10" s="9"/>
      <c r="H10" s="7" t="s">
        <v>59</v>
      </c>
      <c r="I10" s="10" t="str">
        <f aca="true">IF($B10="","",IF($A10="Yes","Done",IF(OR(AND($F10&lt;&gt;"",$F10&gt;TODAY()),AND($E10&lt;&gt;"",IFERROR(INDEX($A$2:$A$501,MATCH($E10,$B$2:$B$501,0)),"Yes")&lt;&gt;"Yes")),"Waiting","Yes")))</f>
        <v>Yes</v>
      </c>
      <c r="J10" s="8" t="n">
        <f aca="false">IF($B10="","",ROUND(IF(ISNUMBER(INDEX(Projects!$D$2:$D$201,MATCH($C10,Projects!$A$2:$A$201,0))),ParentWeight*INDEX(Projects!$D$2:$D$201,MATCH($C10,Projects!$A$2:$A$201,0))+(1-ParentWeight)*IFERROR(MATCH($D10,{"Low","Medium","High","Vital"},0)/4,0.5),IFERROR(MATCH($D10,{"Low","Medium","High","Vital"},0)/4,0.5)),3))</f>
        <v>0.373</v>
      </c>
      <c r="K10" s="8" t="n">
        <f aca="false">IF($B10="","",MAX($J10,_xlfn.MAXIFS($J$2:$J$501,$E$2:$E$501,$B10,$A$2:$A$501,"&lt;&gt;Yes")))</f>
        <v>0.373</v>
      </c>
      <c r="L10" s="11" t="n">
        <f aca="true">IF($B10="",-1,IF($I10&lt;&gt;"Yes",0,ROUND(IF($G10="",$K10,IF(($G10-TODAY())&lt;=0,3+$K10+MIN(0.25*-($G10-TODAY()),1),$K10+IF(($G10-TODAY())&lt;=LeadDays,((LeadDays-($G10-TODAY()))/LeadDays)^2,0))),2)))</f>
        <v>0.37</v>
      </c>
    </row>
    <row r="11" customFormat="false" ht="15" hidden="false" customHeight="false" outlineLevel="0" collapsed="false">
      <c r="A11" s="7" t="s">
        <v>47</v>
      </c>
      <c r="B11" s="7" t="s">
        <v>60</v>
      </c>
      <c r="C11" s="7" t="s">
        <v>37</v>
      </c>
      <c r="D11" s="7" t="s">
        <v>28</v>
      </c>
      <c r="E11" s="7"/>
      <c r="F11" s="9" t="n">
        <f aca="true">TODAY()+10</f>
        <v>46305</v>
      </c>
      <c r="G11" s="9"/>
      <c r="H11" s="7" t="s">
        <v>61</v>
      </c>
      <c r="I11" s="10" t="str">
        <f aca="true">IF($B11="","",IF($A11="Yes","Done",IF(OR(AND($F11&lt;&gt;"",$F11&gt;TODAY()),AND($E11&lt;&gt;"",IFERROR(INDEX($A$2:$A$501,MATCH($E11,$B$2:$B$501,0)),"Yes")&lt;&gt;"Yes")),"Waiting","Yes")))</f>
        <v>Waiting</v>
      </c>
      <c r="J11" s="8" t="n">
        <f aca="false">IF($B11="","",ROUND(IF(ISNUMBER(INDEX(Projects!$D$2:$D$201,MATCH($C11,Projects!$A$2:$A$201,0))),ParentWeight*INDEX(Projects!$D$2:$D$201,MATCH($C11,Projects!$A$2:$A$201,0))+(1-ParentWeight)*IFERROR(MATCH($D11,{"Low","Medium","High","Vital"},0)/4,0.5),IFERROR(MATCH($D11,{"Low","Medium","High","Vital"},0)/4,0.5)),3))</f>
        <v>0.5</v>
      </c>
      <c r="K11" s="8" t="n">
        <f aca="false">IF($B11="","",MAX($J11,_xlfn.MAXIFS($J$2:$J$501,$E$2:$E$501,$B11,$A$2:$A$501,"&lt;&gt;Yes")))</f>
        <v>0.5</v>
      </c>
      <c r="L11" s="11" t="n">
        <f aca="true">IF($B11="",-1,IF($I11&lt;&gt;"Yes",0,ROUND(IF($G11="",$K11,IF(($G11-TODAY())&lt;=0,3+$K11+MIN(0.25*-($G11-TODAY()),1),$K11+IF(($G11-TODAY())&lt;=LeadDays,((LeadDays-($G11-TODAY()))/LeadDays)^2,0))),2)))</f>
        <v>0</v>
      </c>
    </row>
    <row r="12" customFormat="false" ht="15" hidden="false" customHeight="false" outlineLevel="0" collapsed="false">
      <c r="A12" s="7"/>
      <c r="B12" s="7"/>
      <c r="C12" s="7"/>
      <c r="D12" s="7"/>
      <c r="E12" s="7"/>
      <c r="F12" s="9"/>
      <c r="G12" s="9"/>
      <c r="H12" s="7"/>
      <c r="I12" s="10" t="str">
        <f aca="true">IF($B12="","",IF($A12="Yes","Done",IF(OR(AND($F12&lt;&gt;"",$F12&gt;TODAY()),AND($E12&lt;&gt;"",IFERROR(INDEX($A$2:$A$501,MATCH($E12,$B$2:$B$501,0)),"Yes")&lt;&gt;"Yes")),"Waiting","Yes")))</f>
        <v/>
      </c>
      <c r="J12" s="8" t="str">
        <f aca="false">IF($B12="","",ROUND(IF(ISNUMBER(INDEX(Projects!$D$2:$D$201,MATCH($C12,Projects!$A$2:$A$201,0))),ParentWeight*INDEX(Projects!$D$2:$D$201,MATCH($C12,Projects!$A$2:$A$201,0))+(1-ParentWeight)*IFERROR(MATCH($D12,{"Low","Medium","High","Vital"},0)/4,0.5),IFERROR(MATCH($D12,{"Low","Medium","High","Vital"},0)/4,0.5)),3))</f>
        <v/>
      </c>
      <c r="K12" s="8" t="str">
        <f aca="false">IF($B12="","",MAX($J12,_xlfn.MAXIFS($J$2:$J$501,$E$2:$E$501,$B12,$A$2:$A$501,"&lt;&gt;Yes")))</f>
        <v/>
      </c>
      <c r="L12" s="11" t="n">
        <f aca="true">IF($B12="",-1,IF($I12&lt;&gt;"Yes",0,ROUND(IF($G12="",$K12,IF(($G12-TODAY())&lt;=0,3+$K12+MIN(0.25*-($G12-TODAY()),1),$K12+IF(($G12-TODAY())&lt;=LeadDays,((LeadDays-($G12-TODAY()))/LeadDays)^2,0))),2)))</f>
        <v>-1</v>
      </c>
    </row>
    <row r="13" customFormat="false" ht="15" hidden="false" customHeight="false" outlineLevel="0" collapsed="false">
      <c r="A13" s="7"/>
      <c r="B13" s="7"/>
      <c r="C13" s="7"/>
      <c r="D13" s="7"/>
      <c r="E13" s="7"/>
      <c r="F13" s="9"/>
      <c r="G13" s="9"/>
      <c r="H13" s="7"/>
      <c r="I13" s="10" t="str">
        <f aca="true">IF($B13="","",IF($A13="Yes","Done",IF(OR(AND($F13&lt;&gt;"",$F13&gt;TODAY()),AND($E13&lt;&gt;"",IFERROR(INDEX($A$2:$A$501,MATCH($E13,$B$2:$B$501,0)),"Yes")&lt;&gt;"Yes")),"Waiting","Yes")))</f>
        <v/>
      </c>
      <c r="J13" s="8" t="str">
        <f aca="false">IF($B13="","",ROUND(IF(ISNUMBER(INDEX(Projects!$D$2:$D$201,MATCH($C13,Projects!$A$2:$A$201,0))),ParentWeight*INDEX(Projects!$D$2:$D$201,MATCH($C13,Projects!$A$2:$A$201,0))+(1-ParentWeight)*IFERROR(MATCH($D13,{"Low","Medium","High","Vital"},0)/4,0.5),IFERROR(MATCH($D13,{"Low","Medium","High","Vital"},0)/4,0.5)),3))</f>
        <v/>
      </c>
      <c r="K13" s="8" t="str">
        <f aca="false">IF($B13="","",MAX($J13,_xlfn.MAXIFS($J$2:$J$501,$E$2:$E$501,$B13,$A$2:$A$501,"&lt;&gt;Yes")))</f>
        <v/>
      </c>
      <c r="L13" s="11" t="n">
        <f aca="true">IF($B13="",-1,IF($I13&lt;&gt;"Yes",0,ROUND(IF($G13="",$K13,IF(($G13-TODAY())&lt;=0,3+$K13+MIN(0.25*-($G13-TODAY()),1),$K13+IF(($G13-TODAY())&lt;=LeadDays,((LeadDays-($G13-TODAY()))/LeadDays)^2,0))),2)))</f>
        <v>-1</v>
      </c>
    </row>
    <row r="14" customFormat="false" ht="15" hidden="false" customHeight="false" outlineLevel="0" collapsed="false">
      <c r="A14" s="7"/>
      <c r="B14" s="7"/>
      <c r="C14" s="7"/>
      <c r="D14" s="7"/>
      <c r="E14" s="7"/>
      <c r="F14" s="9"/>
      <c r="G14" s="9"/>
      <c r="H14" s="7"/>
      <c r="I14" s="10" t="str">
        <f aca="true">IF($B14="","",IF($A14="Yes","Done",IF(OR(AND($F14&lt;&gt;"",$F14&gt;TODAY()),AND($E14&lt;&gt;"",IFERROR(INDEX($A$2:$A$501,MATCH($E14,$B$2:$B$501,0)),"Yes")&lt;&gt;"Yes")),"Waiting","Yes")))</f>
        <v/>
      </c>
      <c r="J14" s="8" t="str">
        <f aca="false">IF($B14="","",ROUND(IF(ISNUMBER(INDEX(Projects!$D$2:$D$201,MATCH($C14,Projects!$A$2:$A$201,0))),ParentWeight*INDEX(Projects!$D$2:$D$201,MATCH($C14,Projects!$A$2:$A$201,0))+(1-ParentWeight)*IFERROR(MATCH($D14,{"Low","Medium","High","Vital"},0)/4,0.5),IFERROR(MATCH($D14,{"Low","Medium","High","Vital"},0)/4,0.5)),3))</f>
        <v/>
      </c>
      <c r="K14" s="8" t="str">
        <f aca="false">IF($B14="","",MAX($J14,_xlfn.MAXIFS($J$2:$J$501,$E$2:$E$501,$B14,$A$2:$A$501,"&lt;&gt;Yes")))</f>
        <v/>
      </c>
      <c r="L14" s="11" t="n">
        <f aca="true">IF($B14="",-1,IF($I14&lt;&gt;"Yes",0,ROUND(IF($G14="",$K14,IF(($G14-TODAY())&lt;=0,3+$K14+MIN(0.25*-($G14-TODAY()),1),$K14+IF(($G14-TODAY())&lt;=LeadDays,((LeadDays-($G14-TODAY()))/LeadDays)^2,0))),2)))</f>
        <v>-1</v>
      </c>
    </row>
    <row r="15" customFormat="false" ht="15" hidden="false" customHeight="false" outlineLevel="0" collapsed="false">
      <c r="A15" s="7"/>
      <c r="B15" s="7"/>
      <c r="C15" s="7"/>
      <c r="D15" s="7"/>
      <c r="E15" s="7"/>
      <c r="F15" s="9"/>
      <c r="G15" s="9"/>
      <c r="H15" s="7"/>
      <c r="I15" s="10" t="str">
        <f aca="true">IF($B15="","",IF($A15="Yes","Done",IF(OR(AND($F15&lt;&gt;"",$F15&gt;TODAY()),AND($E15&lt;&gt;"",IFERROR(INDEX($A$2:$A$501,MATCH($E15,$B$2:$B$501,0)),"Yes")&lt;&gt;"Yes")),"Waiting","Yes")))</f>
        <v/>
      </c>
      <c r="J15" s="8" t="str">
        <f aca="false">IF($B15="","",ROUND(IF(ISNUMBER(INDEX(Projects!$D$2:$D$201,MATCH($C15,Projects!$A$2:$A$201,0))),ParentWeight*INDEX(Projects!$D$2:$D$201,MATCH($C15,Projects!$A$2:$A$201,0))+(1-ParentWeight)*IFERROR(MATCH($D15,{"Low","Medium","High","Vital"},0)/4,0.5),IFERROR(MATCH($D15,{"Low","Medium","High","Vital"},0)/4,0.5)),3))</f>
        <v/>
      </c>
      <c r="K15" s="8" t="str">
        <f aca="false">IF($B15="","",MAX($J15,_xlfn.MAXIFS($J$2:$J$501,$E$2:$E$501,$B15,$A$2:$A$501,"&lt;&gt;Yes")))</f>
        <v/>
      </c>
      <c r="L15" s="11" t="n">
        <f aca="true">IF($B15="",-1,IF($I15&lt;&gt;"Yes",0,ROUND(IF($G15="",$K15,IF(($G15-TODAY())&lt;=0,3+$K15+MIN(0.25*-($G15-TODAY()),1),$K15+IF(($G15-TODAY())&lt;=LeadDays,((LeadDays-($G15-TODAY()))/LeadDays)^2,0))),2)))</f>
        <v>-1</v>
      </c>
    </row>
    <row r="16" customFormat="false" ht="15" hidden="false" customHeight="false" outlineLevel="0" collapsed="false">
      <c r="A16" s="7"/>
      <c r="B16" s="7"/>
      <c r="C16" s="7"/>
      <c r="D16" s="7"/>
      <c r="E16" s="7"/>
      <c r="F16" s="9"/>
      <c r="G16" s="9"/>
      <c r="H16" s="7"/>
      <c r="I16" s="10" t="str">
        <f aca="true">IF($B16="","",IF($A16="Yes","Done",IF(OR(AND($F16&lt;&gt;"",$F16&gt;TODAY()),AND($E16&lt;&gt;"",IFERROR(INDEX($A$2:$A$501,MATCH($E16,$B$2:$B$501,0)),"Yes")&lt;&gt;"Yes")),"Waiting","Yes")))</f>
        <v/>
      </c>
      <c r="J16" s="8" t="str">
        <f aca="false">IF($B16="","",ROUND(IF(ISNUMBER(INDEX(Projects!$D$2:$D$201,MATCH($C16,Projects!$A$2:$A$201,0))),ParentWeight*INDEX(Projects!$D$2:$D$201,MATCH($C16,Projects!$A$2:$A$201,0))+(1-ParentWeight)*IFERROR(MATCH($D16,{"Low","Medium","High","Vital"},0)/4,0.5),IFERROR(MATCH($D16,{"Low","Medium","High","Vital"},0)/4,0.5)),3))</f>
        <v/>
      </c>
      <c r="K16" s="8" t="str">
        <f aca="false">IF($B16="","",MAX($J16,_xlfn.MAXIFS($J$2:$J$501,$E$2:$E$501,$B16,$A$2:$A$501,"&lt;&gt;Yes")))</f>
        <v/>
      </c>
      <c r="L16" s="11" t="n">
        <f aca="true">IF($B16="",-1,IF($I16&lt;&gt;"Yes",0,ROUND(IF($G16="",$K16,IF(($G16-TODAY())&lt;=0,3+$K16+MIN(0.25*-($G16-TODAY()),1),$K16+IF(($G16-TODAY())&lt;=LeadDays,((LeadDays-($G16-TODAY()))/LeadDays)^2,0))),2)))</f>
        <v>-1</v>
      </c>
    </row>
    <row r="17" customFormat="false" ht="15" hidden="false" customHeight="false" outlineLevel="0" collapsed="false">
      <c r="A17" s="7"/>
      <c r="B17" s="7"/>
      <c r="C17" s="7"/>
      <c r="D17" s="7"/>
      <c r="E17" s="7"/>
      <c r="F17" s="9"/>
      <c r="G17" s="9"/>
      <c r="H17" s="7"/>
      <c r="I17" s="10" t="str">
        <f aca="true">IF($B17="","",IF($A17="Yes","Done",IF(OR(AND($F17&lt;&gt;"",$F17&gt;TODAY()),AND($E17&lt;&gt;"",IFERROR(INDEX($A$2:$A$501,MATCH($E17,$B$2:$B$501,0)),"Yes")&lt;&gt;"Yes")),"Waiting","Yes")))</f>
        <v/>
      </c>
      <c r="J17" s="8" t="str">
        <f aca="false">IF($B17="","",ROUND(IF(ISNUMBER(INDEX(Projects!$D$2:$D$201,MATCH($C17,Projects!$A$2:$A$201,0))),ParentWeight*INDEX(Projects!$D$2:$D$201,MATCH($C17,Projects!$A$2:$A$201,0))+(1-ParentWeight)*IFERROR(MATCH($D17,{"Low","Medium","High","Vital"},0)/4,0.5),IFERROR(MATCH($D17,{"Low","Medium","High","Vital"},0)/4,0.5)),3))</f>
        <v/>
      </c>
      <c r="K17" s="8" t="str">
        <f aca="false">IF($B17="","",MAX($J17,_xlfn.MAXIFS($J$2:$J$501,$E$2:$E$501,$B17,$A$2:$A$501,"&lt;&gt;Yes")))</f>
        <v/>
      </c>
      <c r="L17" s="11" t="n">
        <f aca="true">IF($B17="",-1,IF($I17&lt;&gt;"Yes",0,ROUND(IF($G17="",$K17,IF(($G17-TODAY())&lt;=0,3+$K17+MIN(0.25*-($G17-TODAY()),1),$K17+IF(($G17-TODAY())&lt;=LeadDays,((LeadDays-($G17-TODAY()))/LeadDays)^2,0))),2)))</f>
        <v>-1</v>
      </c>
    </row>
    <row r="18" customFormat="false" ht="15" hidden="false" customHeight="false" outlineLevel="0" collapsed="false">
      <c r="A18" s="7"/>
      <c r="B18" s="7"/>
      <c r="C18" s="7"/>
      <c r="D18" s="7"/>
      <c r="E18" s="7"/>
      <c r="F18" s="9"/>
      <c r="G18" s="9"/>
      <c r="H18" s="7"/>
      <c r="I18" s="10" t="str">
        <f aca="true">IF($B18="","",IF($A18="Yes","Done",IF(OR(AND($F18&lt;&gt;"",$F18&gt;TODAY()),AND($E18&lt;&gt;"",IFERROR(INDEX($A$2:$A$501,MATCH($E18,$B$2:$B$501,0)),"Yes")&lt;&gt;"Yes")),"Waiting","Yes")))</f>
        <v/>
      </c>
      <c r="J18" s="8" t="str">
        <f aca="false">IF($B18="","",ROUND(IF(ISNUMBER(INDEX(Projects!$D$2:$D$201,MATCH($C18,Projects!$A$2:$A$201,0))),ParentWeight*INDEX(Projects!$D$2:$D$201,MATCH($C18,Projects!$A$2:$A$201,0))+(1-ParentWeight)*IFERROR(MATCH($D18,{"Low","Medium","High","Vital"},0)/4,0.5),IFERROR(MATCH($D18,{"Low","Medium","High","Vital"},0)/4,0.5)),3))</f>
        <v/>
      </c>
      <c r="K18" s="8" t="str">
        <f aca="false">IF($B18="","",MAX($J18,_xlfn.MAXIFS($J$2:$J$501,$E$2:$E$501,$B18,$A$2:$A$501,"&lt;&gt;Yes")))</f>
        <v/>
      </c>
      <c r="L18" s="11" t="n">
        <f aca="true">IF($B18="",-1,IF($I18&lt;&gt;"Yes",0,ROUND(IF($G18="",$K18,IF(($G18-TODAY())&lt;=0,3+$K18+MIN(0.25*-($G18-TODAY()),1),$K18+IF(($G18-TODAY())&lt;=LeadDays,((LeadDays-($G18-TODAY()))/LeadDays)^2,0))),2)))</f>
        <v>-1</v>
      </c>
    </row>
    <row r="19" customFormat="false" ht="15" hidden="false" customHeight="false" outlineLevel="0" collapsed="false">
      <c r="A19" s="7"/>
      <c r="B19" s="7"/>
      <c r="C19" s="7"/>
      <c r="D19" s="7"/>
      <c r="E19" s="7"/>
      <c r="F19" s="9"/>
      <c r="G19" s="9"/>
      <c r="H19" s="7"/>
      <c r="I19" s="10" t="str">
        <f aca="true">IF($B19="","",IF($A19="Yes","Done",IF(OR(AND($F19&lt;&gt;"",$F19&gt;TODAY()),AND($E19&lt;&gt;"",IFERROR(INDEX($A$2:$A$501,MATCH($E19,$B$2:$B$501,0)),"Yes")&lt;&gt;"Yes")),"Waiting","Yes")))</f>
        <v/>
      </c>
      <c r="J19" s="8" t="str">
        <f aca="false">IF($B19="","",ROUND(IF(ISNUMBER(INDEX(Projects!$D$2:$D$201,MATCH($C19,Projects!$A$2:$A$201,0))),ParentWeight*INDEX(Projects!$D$2:$D$201,MATCH($C19,Projects!$A$2:$A$201,0))+(1-ParentWeight)*IFERROR(MATCH($D19,{"Low","Medium","High","Vital"},0)/4,0.5),IFERROR(MATCH($D19,{"Low","Medium","High","Vital"},0)/4,0.5)),3))</f>
        <v/>
      </c>
      <c r="K19" s="8" t="str">
        <f aca="false">IF($B19="","",MAX($J19,_xlfn.MAXIFS($J$2:$J$501,$E$2:$E$501,$B19,$A$2:$A$501,"&lt;&gt;Yes")))</f>
        <v/>
      </c>
      <c r="L19" s="11" t="n">
        <f aca="true">IF($B19="",-1,IF($I19&lt;&gt;"Yes",0,ROUND(IF($G19="",$K19,IF(($G19-TODAY())&lt;=0,3+$K19+MIN(0.25*-($G19-TODAY()),1),$K19+IF(($G19-TODAY())&lt;=LeadDays,((LeadDays-($G19-TODAY()))/LeadDays)^2,0))),2)))</f>
        <v>-1</v>
      </c>
    </row>
    <row r="20" customFormat="false" ht="15" hidden="false" customHeight="false" outlineLevel="0" collapsed="false">
      <c r="A20" s="7"/>
      <c r="B20" s="7"/>
      <c r="C20" s="7"/>
      <c r="D20" s="7"/>
      <c r="E20" s="7"/>
      <c r="F20" s="9"/>
      <c r="G20" s="9"/>
      <c r="H20" s="7"/>
      <c r="I20" s="10" t="str">
        <f aca="true">IF($B20="","",IF($A20="Yes","Done",IF(OR(AND($F20&lt;&gt;"",$F20&gt;TODAY()),AND($E20&lt;&gt;"",IFERROR(INDEX($A$2:$A$501,MATCH($E20,$B$2:$B$501,0)),"Yes")&lt;&gt;"Yes")),"Waiting","Yes")))</f>
        <v/>
      </c>
      <c r="J20" s="8" t="str">
        <f aca="false">IF($B20="","",ROUND(IF(ISNUMBER(INDEX(Projects!$D$2:$D$201,MATCH($C20,Projects!$A$2:$A$201,0))),ParentWeight*INDEX(Projects!$D$2:$D$201,MATCH($C20,Projects!$A$2:$A$201,0))+(1-ParentWeight)*IFERROR(MATCH($D20,{"Low","Medium","High","Vital"},0)/4,0.5),IFERROR(MATCH($D20,{"Low","Medium","High","Vital"},0)/4,0.5)),3))</f>
        <v/>
      </c>
      <c r="K20" s="8" t="str">
        <f aca="false">IF($B20="","",MAX($J20,_xlfn.MAXIFS($J$2:$J$501,$E$2:$E$501,$B20,$A$2:$A$501,"&lt;&gt;Yes")))</f>
        <v/>
      </c>
      <c r="L20" s="11" t="n">
        <f aca="true">IF($B20="",-1,IF($I20&lt;&gt;"Yes",0,ROUND(IF($G20="",$K20,IF(($G20-TODAY())&lt;=0,3+$K20+MIN(0.25*-($G20-TODAY()),1),$K20+IF(($G20-TODAY())&lt;=LeadDays,((LeadDays-($G20-TODAY()))/LeadDays)^2,0))),2)))</f>
        <v>-1</v>
      </c>
    </row>
    <row r="21" customFormat="false" ht="15" hidden="false" customHeight="false" outlineLevel="0" collapsed="false">
      <c r="A21" s="7"/>
      <c r="B21" s="7"/>
      <c r="C21" s="7"/>
      <c r="D21" s="7"/>
      <c r="E21" s="7"/>
      <c r="F21" s="9"/>
      <c r="G21" s="9"/>
      <c r="H21" s="7"/>
      <c r="I21" s="10" t="str">
        <f aca="true">IF($B21="","",IF($A21="Yes","Done",IF(OR(AND($F21&lt;&gt;"",$F21&gt;TODAY()),AND($E21&lt;&gt;"",IFERROR(INDEX($A$2:$A$501,MATCH($E21,$B$2:$B$501,0)),"Yes")&lt;&gt;"Yes")),"Waiting","Yes")))</f>
        <v/>
      </c>
      <c r="J21" s="8" t="str">
        <f aca="false">IF($B21="","",ROUND(IF(ISNUMBER(INDEX(Projects!$D$2:$D$201,MATCH($C21,Projects!$A$2:$A$201,0))),ParentWeight*INDEX(Projects!$D$2:$D$201,MATCH($C21,Projects!$A$2:$A$201,0))+(1-ParentWeight)*IFERROR(MATCH($D21,{"Low","Medium","High","Vital"},0)/4,0.5),IFERROR(MATCH($D21,{"Low","Medium","High","Vital"},0)/4,0.5)),3))</f>
        <v/>
      </c>
      <c r="K21" s="8" t="str">
        <f aca="false">IF($B21="","",MAX($J21,_xlfn.MAXIFS($J$2:$J$501,$E$2:$E$501,$B21,$A$2:$A$501,"&lt;&gt;Yes")))</f>
        <v/>
      </c>
      <c r="L21" s="11" t="n">
        <f aca="true">IF($B21="",-1,IF($I21&lt;&gt;"Yes",0,ROUND(IF($G21="",$K21,IF(($G21-TODAY())&lt;=0,3+$K21+MIN(0.25*-($G21-TODAY()),1),$K21+IF(($G21-TODAY())&lt;=LeadDays,((LeadDays-($G21-TODAY()))/LeadDays)^2,0))),2)))</f>
        <v>-1</v>
      </c>
    </row>
    <row r="22" customFormat="false" ht="15" hidden="false" customHeight="false" outlineLevel="0" collapsed="false">
      <c r="A22" s="7"/>
      <c r="B22" s="7"/>
      <c r="C22" s="7"/>
      <c r="D22" s="7"/>
      <c r="E22" s="7"/>
      <c r="F22" s="9"/>
      <c r="G22" s="9"/>
      <c r="H22" s="7"/>
      <c r="I22" s="10" t="str">
        <f aca="true">IF($B22="","",IF($A22="Yes","Done",IF(OR(AND($F22&lt;&gt;"",$F22&gt;TODAY()),AND($E22&lt;&gt;"",IFERROR(INDEX($A$2:$A$501,MATCH($E22,$B$2:$B$501,0)),"Yes")&lt;&gt;"Yes")),"Waiting","Yes")))</f>
        <v/>
      </c>
      <c r="J22" s="8" t="str">
        <f aca="false">IF($B22="","",ROUND(IF(ISNUMBER(INDEX(Projects!$D$2:$D$201,MATCH($C22,Projects!$A$2:$A$201,0))),ParentWeight*INDEX(Projects!$D$2:$D$201,MATCH($C22,Projects!$A$2:$A$201,0))+(1-ParentWeight)*IFERROR(MATCH($D22,{"Low","Medium","High","Vital"},0)/4,0.5),IFERROR(MATCH($D22,{"Low","Medium","High","Vital"},0)/4,0.5)),3))</f>
        <v/>
      </c>
      <c r="K22" s="8" t="str">
        <f aca="false">IF($B22="","",MAX($J22,_xlfn.MAXIFS($J$2:$J$501,$E$2:$E$501,$B22,$A$2:$A$501,"&lt;&gt;Yes")))</f>
        <v/>
      </c>
      <c r="L22" s="11" t="n">
        <f aca="true">IF($B22="",-1,IF($I22&lt;&gt;"Yes",0,ROUND(IF($G22="",$K22,IF(($G22-TODAY())&lt;=0,3+$K22+MIN(0.25*-($G22-TODAY()),1),$K22+IF(($G22-TODAY())&lt;=LeadDays,((LeadDays-($G22-TODAY()))/LeadDays)^2,0))),2)))</f>
        <v>-1</v>
      </c>
    </row>
    <row r="23" customFormat="false" ht="15" hidden="false" customHeight="false" outlineLevel="0" collapsed="false">
      <c r="A23" s="7"/>
      <c r="B23" s="7"/>
      <c r="C23" s="7"/>
      <c r="D23" s="7"/>
      <c r="E23" s="7"/>
      <c r="F23" s="9"/>
      <c r="G23" s="9"/>
      <c r="H23" s="7"/>
      <c r="I23" s="10" t="str">
        <f aca="true">IF($B23="","",IF($A23="Yes","Done",IF(OR(AND($F23&lt;&gt;"",$F23&gt;TODAY()),AND($E23&lt;&gt;"",IFERROR(INDEX($A$2:$A$501,MATCH($E23,$B$2:$B$501,0)),"Yes")&lt;&gt;"Yes")),"Waiting","Yes")))</f>
        <v/>
      </c>
      <c r="J23" s="8" t="str">
        <f aca="false">IF($B23="","",ROUND(IF(ISNUMBER(INDEX(Projects!$D$2:$D$201,MATCH($C23,Projects!$A$2:$A$201,0))),ParentWeight*INDEX(Projects!$D$2:$D$201,MATCH($C23,Projects!$A$2:$A$201,0))+(1-ParentWeight)*IFERROR(MATCH($D23,{"Low","Medium","High","Vital"},0)/4,0.5),IFERROR(MATCH($D23,{"Low","Medium","High","Vital"},0)/4,0.5)),3))</f>
        <v/>
      </c>
      <c r="K23" s="8" t="str">
        <f aca="false">IF($B23="","",MAX($J23,_xlfn.MAXIFS($J$2:$J$501,$E$2:$E$501,$B23,$A$2:$A$501,"&lt;&gt;Yes")))</f>
        <v/>
      </c>
      <c r="L23" s="11" t="n">
        <f aca="true">IF($B23="",-1,IF($I23&lt;&gt;"Yes",0,ROUND(IF($G23="",$K23,IF(($G23-TODAY())&lt;=0,3+$K23+MIN(0.25*-($G23-TODAY()),1),$K23+IF(($G23-TODAY())&lt;=LeadDays,((LeadDays-($G23-TODAY()))/LeadDays)^2,0))),2)))</f>
        <v>-1</v>
      </c>
    </row>
    <row r="24" customFormat="false" ht="15" hidden="false" customHeight="false" outlineLevel="0" collapsed="false">
      <c r="A24" s="7"/>
      <c r="B24" s="7"/>
      <c r="C24" s="7"/>
      <c r="D24" s="7"/>
      <c r="E24" s="7"/>
      <c r="F24" s="9"/>
      <c r="G24" s="9"/>
      <c r="H24" s="7"/>
      <c r="I24" s="10" t="str">
        <f aca="true">IF($B24="","",IF($A24="Yes","Done",IF(OR(AND($F24&lt;&gt;"",$F24&gt;TODAY()),AND($E24&lt;&gt;"",IFERROR(INDEX($A$2:$A$501,MATCH($E24,$B$2:$B$501,0)),"Yes")&lt;&gt;"Yes")),"Waiting","Yes")))</f>
        <v/>
      </c>
      <c r="J24" s="8" t="str">
        <f aca="false">IF($B24="","",ROUND(IF(ISNUMBER(INDEX(Projects!$D$2:$D$201,MATCH($C24,Projects!$A$2:$A$201,0))),ParentWeight*INDEX(Projects!$D$2:$D$201,MATCH($C24,Projects!$A$2:$A$201,0))+(1-ParentWeight)*IFERROR(MATCH($D24,{"Low","Medium","High","Vital"},0)/4,0.5),IFERROR(MATCH($D24,{"Low","Medium","High","Vital"},0)/4,0.5)),3))</f>
        <v/>
      </c>
      <c r="K24" s="8" t="str">
        <f aca="false">IF($B24="","",MAX($J24,_xlfn.MAXIFS($J$2:$J$501,$E$2:$E$501,$B24,$A$2:$A$501,"&lt;&gt;Yes")))</f>
        <v/>
      </c>
      <c r="L24" s="11" t="n">
        <f aca="true">IF($B24="",-1,IF($I24&lt;&gt;"Yes",0,ROUND(IF($G24="",$K24,IF(($G24-TODAY())&lt;=0,3+$K24+MIN(0.25*-($G24-TODAY()),1),$K24+IF(($G24-TODAY())&lt;=LeadDays,((LeadDays-($G24-TODAY()))/LeadDays)^2,0))),2)))</f>
        <v>-1</v>
      </c>
    </row>
    <row r="25" customFormat="false" ht="15" hidden="false" customHeight="false" outlineLevel="0" collapsed="false">
      <c r="A25" s="7"/>
      <c r="B25" s="7"/>
      <c r="C25" s="7"/>
      <c r="D25" s="7"/>
      <c r="E25" s="7"/>
      <c r="F25" s="9"/>
      <c r="G25" s="9"/>
      <c r="H25" s="7"/>
      <c r="I25" s="10" t="str">
        <f aca="true">IF($B25="","",IF($A25="Yes","Done",IF(OR(AND($F25&lt;&gt;"",$F25&gt;TODAY()),AND($E25&lt;&gt;"",IFERROR(INDEX($A$2:$A$501,MATCH($E25,$B$2:$B$501,0)),"Yes")&lt;&gt;"Yes")),"Waiting","Yes")))</f>
        <v/>
      </c>
      <c r="J25" s="8" t="str">
        <f aca="false">IF($B25="","",ROUND(IF(ISNUMBER(INDEX(Projects!$D$2:$D$201,MATCH($C25,Projects!$A$2:$A$201,0))),ParentWeight*INDEX(Projects!$D$2:$D$201,MATCH($C25,Projects!$A$2:$A$201,0))+(1-ParentWeight)*IFERROR(MATCH($D25,{"Low","Medium","High","Vital"},0)/4,0.5),IFERROR(MATCH($D25,{"Low","Medium","High","Vital"},0)/4,0.5)),3))</f>
        <v/>
      </c>
      <c r="K25" s="8" t="str">
        <f aca="false">IF($B25="","",MAX($J25,_xlfn.MAXIFS($J$2:$J$501,$E$2:$E$501,$B25,$A$2:$A$501,"&lt;&gt;Yes")))</f>
        <v/>
      </c>
      <c r="L25" s="11" t="n">
        <f aca="true">IF($B25="",-1,IF($I25&lt;&gt;"Yes",0,ROUND(IF($G25="",$K25,IF(($G25-TODAY())&lt;=0,3+$K25+MIN(0.25*-($G25-TODAY()),1),$K25+IF(($G25-TODAY())&lt;=LeadDays,((LeadDays-($G25-TODAY()))/LeadDays)^2,0))),2)))</f>
        <v>-1</v>
      </c>
    </row>
    <row r="26" customFormat="false" ht="15" hidden="false" customHeight="false" outlineLevel="0" collapsed="false">
      <c r="A26" s="7"/>
      <c r="B26" s="7"/>
      <c r="C26" s="7"/>
      <c r="D26" s="7"/>
      <c r="E26" s="7"/>
      <c r="F26" s="9"/>
      <c r="G26" s="9"/>
      <c r="H26" s="7"/>
      <c r="I26" s="10" t="str">
        <f aca="true">IF($B26="","",IF($A26="Yes","Done",IF(OR(AND($F26&lt;&gt;"",$F26&gt;TODAY()),AND($E26&lt;&gt;"",IFERROR(INDEX($A$2:$A$501,MATCH($E26,$B$2:$B$501,0)),"Yes")&lt;&gt;"Yes")),"Waiting","Yes")))</f>
        <v/>
      </c>
      <c r="J26" s="8" t="str">
        <f aca="false">IF($B26="","",ROUND(IF(ISNUMBER(INDEX(Projects!$D$2:$D$201,MATCH($C26,Projects!$A$2:$A$201,0))),ParentWeight*INDEX(Projects!$D$2:$D$201,MATCH($C26,Projects!$A$2:$A$201,0))+(1-ParentWeight)*IFERROR(MATCH($D26,{"Low","Medium","High","Vital"},0)/4,0.5),IFERROR(MATCH($D26,{"Low","Medium","High","Vital"},0)/4,0.5)),3))</f>
        <v/>
      </c>
      <c r="K26" s="8" t="str">
        <f aca="false">IF($B26="","",MAX($J26,_xlfn.MAXIFS($J$2:$J$501,$E$2:$E$501,$B26,$A$2:$A$501,"&lt;&gt;Yes")))</f>
        <v/>
      </c>
      <c r="L26" s="11" t="n">
        <f aca="true">IF($B26="",-1,IF($I26&lt;&gt;"Yes",0,ROUND(IF($G26="",$K26,IF(($G26-TODAY())&lt;=0,3+$K26+MIN(0.25*-($G26-TODAY()),1),$K26+IF(($G26-TODAY())&lt;=LeadDays,((LeadDays-($G26-TODAY()))/LeadDays)^2,0))),2)))</f>
        <v>-1</v>
      </c>
    </row>
    <row r="27" customFormat="false" ht="15" hidden="false" customHeight="false" outlineLevel="0" collapsed="false">
      <c r="A27" s="7"/>
      <c r="B27" s="7"/>
      <c r="C27" s="7"/>
      <c r="D27" s="7"/>
      <c r="E27" s="7"/>
      <c r="F27" s="9"/>
      <c r="G27" s="9"/>
      <c r="H27" s="7"/>
      <c r="I27" s="10" t="str">
        <f aca="true">IF($B27="","",IF($A27="Yes","Done",IF(OR(AND($F27&lt;&gt;"",$F27&gt;TODAY()),AND($E27&lt;&gt;"",IFERROR(INDEX($A$2:$A$501,MATCH($E27,$B$2:$B$501,0)),"Yes")&lt;&gt;"Yes")),"Waiting","Yes")))</f>
        <v/>
      </c>
      <c r="J27" s="8" t="str">
        <f aca="false">IF($B27="","",ROUND(IF(ISNUMBER(INDEX(Projects!$D$2:$D$201,MATCH($C27,Projects!$A$2:$A$201,0))),ParentWeight*INDEX(Projects!$D$2:$D$201,MATCH($C27,Projects!$A$2:$A$201,0))+(1-ParentWeight)*IFERROR(MATCH($D27,{"Low","Medium","High","Vital"},0)/4,0.5),IFERROR(MATCH($D27,{"Low","Medium","High","Vital"},0)/4,0.5)),3))</f>
        <v/>
      </c>
      <c r="K27" s="8" t="str">
        <f aca="false">IF($B27="","",MAX($J27,_xlfn.MAXIFS($J$2:$J$501,$E$2:$E$501,$B27,$A$2:$A$501,"&lt;&gt;Yes")))</f>
        <v/>
      </c>
      <c r="L27" s="11" t="n">
        <f aca="true">IF($B27="",-1,IF($I27&lt;&gt;"Yes",0,ROUND(IF($G27="",$K27,IF(($G27-TODAY())&lt;=0,3+$K27+MIN(0.25*-($G27-TODAY()),1),$K27+IF(($G27-TODAY())&lt;=LeadDays,((LeadDays-($G27-TODAY()))/LeadDays)^2,0))),2)))</f>
        <v>-1</v>
      </c>
    </row>
    <row r="28" customFormat="false" ht="15" hidden="false" customHeight="false" outlineLevel="0" collapsed="false">
      <c r="A28" s="7"/>
      <c r="B28" s="7"/>
      <c r="C28" s="7"/>
      <c r="D28" s="7"/>
      <c r="E28" s="7"/>
      <c r="F28" s="9"/>
      <c r="G28" s="9"/>
      <c r="H28" s="7"/>
      <c r="I28" s="10" t="str">
        <f aca="true">IF($B28="","",IF($A28="Yes","Done",IF(OR(AND($F28&lt;&gt;"",$F28&gt;TODAY()),AND($E28&lt;&gt;"",IFERROR(INDEX($A$2:$A$501,MATCH($E28,$B$2:$B$501,0)),"Yes")&lt;&gt;"Yes")),"Waiting","Yes")))</f>
        <v/>
      </c>
      <c r="J28" s="8" t="str">
        <f aca="false">IF($B28="","",ROUND(IF(ISNUMBER(INDEX(Projects!$D$2:$D$201,MATCH($C28,Projects!$A$2:$A$201,0))),ParentWeight*INDEX(Projects!$D$2:$D$201,MATCH($C28,Projects!$A$2:$A$201,0))+(1-ParentWeight)*IFERROR(MATCH($D28,{"Low","Medium","High","Vital"},0)/4,0.5),IFERROR(MATCH($D28,{"Low","Medium","High","Vital"},0)/4,0.5)),3))</f>
        <v/>
      </c>
      <c r="K28" s="8" t="str">
        <f aca="false">IF($B28="","",MAX($J28,_xlfn.MAXIFS($J$2:$J$501,$E$2:$E$501,$B28,$A$2:$A$501,"&lt;&gt;Yes")))</f>
        <v/>
      </c>
      <c r="L28" s="11" t="n">
        <f aca="true">IF($B28="",-1,IF($I28&lt;&gt;"Yes",0,ROUND(IF($G28="",$K28,IF(($G28-TODAY())&lt;=0,3+$K28+MIN(0.25*-($G28-TODAY()),1),$K28+IF(($G28-TODAY())&lt;=LeadDays,((LeadDays-($G28-TODAY()))/LeadDays)^2,0))),2)))</f>
        <v>-1</v>
      </c>
    </row>
    <row r="29" customFormat="false" ht="15" hidden="false" customHeight="false" outlineLevel="0" collapsed="false">
      <c r="A29" s="7"/>
      <c r="B29" s="7"/>
      <c r="C29" s="7"/>
      <c r="D29" s="7"/>
      <c r="E29" s="7"/>
      <c r="F29" s="9"/>
      <c r="G29" s="9"/>
      <c r="H29" s="7"/>
      <c r="I29" s="10" t="str">
        <f aca="true">IF($B29="","",IF($A29="Yes","Done",IF(OR(AND($F29&lt;&gt;"",$F29&gt;TODAY()),AND($E29&lt;&gt;"",IFERROR(INDEX($A$2:$A$501,MATCH($E29,$B$2:$B$501,0)),"Yes")&lt;&gt;"Yes")),"Waiting","Yes")))</f>
        <v/>
      </c>
      <c r="J29" s="8" t="str">
        <f aca="false">IF($B29="","",ROUND(IF(ISNUMBER(INDEX(Projects!$D$2:$D$201,MATCH($C29,Projects!$A$2:$A$201,0))),ParentWeight*INDEX(Projects!$D$2:$D$201,MATCH($C29,Projects!$A$2:$A$201,0))+(1-ParentWeight)*IFERROR(MATCH($D29,{"Low","Medium","High","Vital"},0)/4,0.5),IFERROR(MATCH($D29,{"Low","Medium","High","Vital"},0)/4,0.5)),3))</f>
        <v/>
      </c>
      <c r="K29" s="8" t="str">
        <f aca="false">IF($B29="","",MAX($J29,_xlfn.MAXIFS($J$2:$J$501,$E$2:$E$501,$B29,$A$2:$A$501,"&lt;&gt;Yes")))</f>
        <v/>
      </c>
      <c r="L29" s="11" t="n">
        <f aca="true">IF($B29="",-1,IF($I29&lt;&gt;"Yes",0,ROUND(IF($G29="",$K29,IF(($G29-TODAY())&lt;=0,3+$K29+MIN(0.25*-($G29-TODAY()),1),$K29+IF(($G29-TODAY())&lt;=LeadDays,((LeadDays-($G29-TODAY()))/LeadDays)^2,0))),2)))</f>
        <v>-1</v>
      </c>
    </row>
    <row r="30" customFormat="false" ht="15" hidden="false" customHeight="false" outlineLevel="0" collapsed="false">
      <c r="A30" s="7"/>
      <c r="B30" s="7"/>
      <c r="C30" s="7"/>
      <c r="D30" s="7"/>
      <c r="E30" s="7"/>
      <c r="F30" s="9"/>
      <c r="G30" s="9"/>
      <c r="H30" s="7"/>
      <c r="I30" s="10" t="str">
        <f aca="true">IF($B30="","",IF($A30="Yes","Done",IF(OR(AND($F30&lt;&gt;"",$F30&gt;TODAY()),AND($E30&lt;&gt;"",IFERROR(INDEX($A$2:$A$501,MATCH($E30,$B$2:$B$501,0)),"Yes")&lt;&gt;"Yes")),"Waiting","Yes")))</f>
        <v/>
      </c>
      <c r="J30" s="8" t="str">
        <f aca="false">IF($B30="","",ROUND(IF(ISNUMBER(INDEX(Projects!$D$2:$D$201,MATCH($C30,Projects!$A$2:$A$201,0))),ParentWeight*INDEX(Projects!$D$2:$D$201,MATCH($C30,Projects!$A$2:$A$201,0))+(1-ParentWeight)*IFERROR(MATCH($D30,{"Low","Medium","High","Vital"},0)/4,0.5),IFERROR(MATCH($D30,{"Low","Medium","High","Vital"},0)/4,0.5)),3))</f>
        <v/>
      </c>
      <c r="K30" s="8" t="str">
        <f aca="false">IF($B30="","",MAX($J30,_xlfn.MAXIFS($J$2:$J$501,$E$2:$E$501,$B30,$A$2:$A$501,"&lt;&gt;Yes")))</f>
        <v/>
      </c>
      <c r="L30" s="11" t="n">
        <f aca="true">IF($B30="",-1,IF($I30&lt;&gt;"Yes",0,ROUND(IF($G30="",$K30,IF(($G30-TODAY())&lt;=0,3+$K30+MIN(0.25*-($G30-TODAY()),1),$K30+IF(($G30-TODAY())&lt;=LeadDays,((LeadDays-($G30-TODAY()))/LeadDays)^2,0))),2)))</f>
        <v>-1</v>
      </c>
    </row>
    <row r="31" customFormat="false" ht="15" hidden="false" customHeight="false" outlineLevel="0" collapsed="false">
      <c r="A31" s="7"/>
      <c r="B31" s="7"/>
      <c r="C31" s="7"/>
      <c r="D31" s="7"/>
      <c r="E31" s="7"/>
      <c r="F31" s="9"/>
      <c r="G31" s="9"/>
      <c r="H31" s="7"/>
      <c r="I31" s="10" t="str">
        <f aca="true">IF($B31="","",IF($A31="Yes","Done",IF(OR(AND($F31&lt;&gt;"",$F31&gt;TODAY()),AND($E31&lt;&gt;"",IFERROR(INDEX($A$2:$A$501,MATCH($E31,$B$2:$B$501,0)),"Yes")&lt;&gt;"Yes")),"Waiting","Yes")))</f>
        <v/>
      </c>
      <c r="J31" s="8" t="str">
        <f aca="false">IF($B31="","",ROUND(IF(ISNUMBER(INDEX(Projects!$D$2:$D$201,MATCH($C31,Projects!$A$2:$A$201,0))),ParentWeight*INDEX(Projects!$D$2:$D$201,MATCH($C31,Projects!$A$2:$A$201,0))+(1-ParentWeight)*IFERROR(MATCH($D31,{"Low","Medium","High","Vital"},0)/4,0.5),IFERROR(MATCH($D31,{"Low","Medium","High","Vital"},0)/4,0.5)),3))</f>
        <v/>
      </c>
      <c r="K31" s="8" t="str">
        <f aca="false">IF($B31="","",MAX($J31,_xlfn.MAXIFS($J$2:$J$501,$E$2:$E$501,$B31,$A$2:$A$501,"&lt;&gt;Yes")))</f>
        <v/>
      </c>
      <c r="L31" s="11" t="n">
        <f aca="true">IF($B31="",-1,IF($I31&lt;&gt;"Yes",0,ROUND(IF($G31="",$K31,IF(($G31-TODAY())&lt;=0,3+$K31+MIN(0.25*-($G31-TODAY()),1),$K31+IF(($G31-TODAY())&lt;=LeadDays,((LeadDays-($G31-TODAY()))/LeadDays)^2,0))),2)))</f>
        <v>-1</v>
      </c>
    </row>
    <row r="32" customFormat="false" ht="15" hidden="false" customHeight="false" outlineLevel="0" collapsed="false">
      <c r="A32" s="7"/>
      <c r="B32" s="7"/>
      <c r="C32" s="7"/>
      <c r="D32" s="7"/>
      <c r="E32" s="7"/>
      <c r="F32" s="9"/>
      <c r="G32" s="9"/>
      <c r="H32" s="7"/>
      <c r="I32" s="10" t="str">
        <f aca="true">IF($B32="","",IF($A32="Yes","Done",IF(OR(AND($F32&lt;&gt;"",$F32&gt;TODAY()),AND($E32&lt;&gt;"",IFERROR(INDEX($A$2:$A$501,MATCH($E32,$B$2:$B$501,0)),"Yes")&lt;&gt;"Yes")),"Waiting","Yes")))</f>
        <v/>
      </c>
      <c r="J32" s="8" t="str">
        <f aca="false">IF($B32="","",ROUND(IF(ISNUMBER(INDEX(Projects!$D$2:$D$201,MATCH($C32,Projects!$A$2:$A$201,0))),ParentWeight*INDEX(Projects!$D$2:$D$201,MATCH($C32,Projects!$A$2:$A$201,0))+(1-ParentWeight)*IFERROR(MATCH($D32,{"Low","Medium","High","Vital"},0)/4,0.5),IFERROR(MATCH($D32,{"Low","Medium","High","Vital"},0)/4,0.5)),3))</f>
        <v/>
      </c>
      <c r="K32" s="8" t="str">
        <f aca="false">IF($B32="","",MAX($J32,_xlfn.MAXIFS($J$2:$J$501,$E$2:$E$501,$B32,$A$2:$A$501,"&lt;&gt;Yes")))</f>
        <v/>
      </c>
      <c r="L32" s="11" t="n">
        <f aca="true">IF($B32="",-1,IF($I32&lt;&gt;"Yes",0,ROUND(IF($G32="",$K32,IF(($G32-TODAY())&lt;=0,3+$K32+MIN(0.25*-($G32-TODAY()),1),$K32+IF(($G32-TODAY())&lt;=LeadDays,((LeadDays-($G32-TODAY()))/LeadDays)^2,0))),2)))</f>
        <v>-1</v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9"/>
      <c r="G33" s="9"/>
      <c r="H33" s="7"/>
      <c r="I33" s="10" t="str">
        <f aca="true">IF($B33="","",IF($A33="Yes","Done",IF(OR(AND($F33&lt;&gt;"",$F33&gt;TODAY()),AND($E33&lt;&gt;"",IFERROR(INDEX($A$2:$A$501,MATCH($E33,$B$2:$B$501,0)),"Yes")&lt;&gt;"Yes")),"Waiting","Yes")))</f>
        <v/>
      </c>
      <c r="J33" s="8" t="str">
        <f aca="false">IF($B33="","",ROUND(IF(ISNUMBER(INDEX(Projects!$D$2:$D$201,MATCH($C33,Projects!$A$2:$A$201,0))),ParentWeight*INDEX(Projects!$D$2:$D$201,MATCH($C33,Projects!$A$2:$A$201,0))+(1-ParentWeight)*IFERROR(MATCH($D33,{"Low","Medium","High","Vital"},0)/4,0.5),IFERROR(MATCH($D33,{"Low","Medium","High","Vital"},0)/4,0.5)),3))</f>
        <v/>
      </c>
      <c r="K33" s="8" t="str">
        <f aca="false">IF($B33="","",MAX($J33,_xlfn.MAXIFS($J$2:$J$501,$E$2:$E$501,$B33,$A$2:$A$501,"&lt;&gt;Yes")))</f>
        <v/>
      </c>
      <c r="L33" s="11" t="n">
        <f aca="true">IF($B33="",-1,IF($I33&lt;&gt;"Yes",0,ROUND(IF($G33="",$K33,IF(($G33-TODAY())&lt;=0,3+$K33+MIN(0.25*-($G33-TODAY()),1),$K33+IF(($G33-TODAY())&lt;=LeadDays,((LeadDays-($G33-TODAY()))/LeadDays)^2,0))),2)))</f>
        <v>-1</v>
      </c>
    </row>
    <row r="34" customFormat="false" ht="15" hidden="false" customHeight="false" outlineLevel="0" collapsed="false">
      <c r="A34" s="7"/>
      <c r="B34" s="7"/>
      <c r="C34" s="7"/>
      <c r="D34" s="7"/>
      <c r="E34" s="7"/>
      <c r="F34" s="9"/>
      <c r="G34" s="9"/>
      <c r="H34" s="7"/>
      <c r="I34" s="10" t="str">
        <f aca="true">IF($B34="","",IF($A34="Yes","Done",IF(OR(AND($F34&lt;&gt;"",$F34&gt;TODAY()),AND($E34&lt;&gt;"",IFERROR(INDEX($A$2:$A$501,MATCH($E34,$B$2:$B$501,0)),"Yes")&lt;&gt;"Yes")),"Waiting","Yes")))</f>
        <v/>
      </c>
      <c r="J34" s="8" t="str">
        <f aca="false">IF($B34="","",ROUND(IF(ISNUMBER(INDEX(Projects!$D$2:$D$201,MATCH($C34,Projects!$A$2:$A$201,0))),ParentWeight*INDEX(Projects!$D$2:$D$201,MATCH($C34,Projects!$A$2:$A$201,0))+(1-ParentWeight)*IFERROR(MATCH($D34,{"Low","Medium","High","Vital"},0)/4,0.5),IFERROR(MATCH($D34,{"Low","Medium","High","Vital"},0)/4,0.5)),3))</f>
        <v/>
      </c>
      <c r="K34" s="8" t="str">
        <f aca="false">IF($B34="","",MAX($J34,_xlfn.MAXIFS($J$2:$J$501,$E$2:$E$501,$B34,$A$2:$A$501,"&lt;&gt;Yes")))</f>
        <v/>
      </c>
      <c r="L34" s="11" t="n">
        <f aca="true">IF($B34="",-1,IF($I34&lt;&gt;"Yes",0,ROUND(IF($G34="",$K34,IF(($G34-TODAY())&lt;=0,3+$K34+MIN(0.25*-($G34-TODAY()),1),$K34+IF(($G34-TODAY())&lt;=LeadDays,((LeadDays-($G34-TODAY()))/LeadDays)^2,0))),2)))</f>
        <v>-1</v>
      </c>
    </row>
    <row r="35" customFormat="false" ht="15" hidden="false" customHeight="false" outlineLevel="0" collapsed="false">
      <c r="A35" s="7"/>
      <c r="B35" s="7"/>
      <c r="C35" s="7"/>
      <c r="D35" s="7"/>
      <c r="E35" s="7"/>
      <c r="F35" s="9"/>
      <c r="G35" s="9"/>
      <c r="H35" s="7"/>
      <c r="I35" s="10" t="str">
        <f aca="true">IF($B35="","",IF($A35="Yes","Done",IF(OR(AND($F35&lt;&gt;"",$F35&gt;TODAY()),AND($E35&lt;&gt;"",IFERROR(INDEX($A$2:$A$501,MATCH($E35,$B$2:$B$501,0)),"Yes")&lt;&gt;"Yes")),"Waiting","Yes")))</f>
        <v/>
      </c>
      <c r="J35" s="8" t="str">
        <f aca="false">IF($B35="","",ROUND(IF(ISNUMBER(INDEX(Projects!$D$2:$D$201,MATCH($C35,Projects!$A$2:$A$201,0))),ParentWeight*INDEX(Projects!$D$2:$D$201,MATCH($C35,Projects!$A$2:$A$201,0))+(1-ParentWeight)*IFERROR(MATCH($D35,{"Low","Medium","High","Vital"},0)/4,0.5),IFERROR(MATCH($D35,{"Low","Medium","High","Vital"},0)/4,0.5)),3))</f>
        <v/>
      </c>
      <c r="K35" s="8" t="str">
        <f aca="false">IF($B35="","",MAX($J35,_xlfn.MAXIFS($J$2:$J$501,$E$2:$E$501,$B35,$A$2:$A$501,"&lt;&gt;Yes")))</f>
        <v/>
      </c>
      <c r="L35" s="11" t="n">
        <f aca="true">IF($B35="",-1,IF($I35&lt;&gt;"Yes",0,ROUND(IF($G35="",$K35,IF(($G35-TODAY())&lt;=0,3+$K35+MIN(0.25*-($G35-TODAY()),1),$K35+IF(($G35-TODAY())&lt;=LeadDays,((LeadDays-($G35-TODAY()))/LeadDays)^2,0))),2)))</f>
        <v>-1</v>
      </c>
    </row>
    <row r="36" customFormat="false" ht="15" hidden="false" customHeight="false" outlineLevel="0" collapsed="false">
      <c r="A36" s="7"/>
      <c r="B36" s="7"/>
      <c r="C36" s="7"/>
      <c r="D36" s="7"/>
      <c r="E36" s="7"/>
      <c r="F36" s="9"/>
      <c r="G36" s="9"/>
      <c r="H36" s="7"/>
      <c r="I36" s="10" t="str">
        <f aca="true">IF($B36="","",IF($A36="Yes","Done",IF(OR(AND($F36&lt;&gt;"",$F36&gt;TODAY()),AND($E36&lt;&gt;"",IFERROR(INDEX($A$2:$A$501,MATCH($E36,$B$2:$B$501,0)),"Yes")&lt;&gt;"Yes")),"Waiting","Yes")))</f>
        <v/>
      </c>
      <c r="J36" s="8" t="str">
        <f aca="false">IF($B36="","",ROUND(IF(ISNUMBER(INDEX(Projects!$D$2:$D$201,MATCH($C36,Projects!$A$2:$A$201,0))),ParentWeight*INDEX(Projects!$D$2:$D$201,MATCH($C36,Projects!$A$2:$A$201,0))+(1-ParentWeight)*IFERROR(MATCH($D36,{"Low","Medium","High","Vital"},0)/4,0.5),IFERROR(MATCH($D36,{"Low","Medium","High","Vital"},0)/4,0.5)),3))</f>
        <v/>
      </c>
      <c r="K36" s="8" t="str">
        <f aca="false">IF($B36="","",MAX($J36,_xlfn.MAXIFS($J$2:$J$501,$E$2:$E$501,$B36,$A$2:$A$501,"&lt;&gt;Yes")))</f>
        <v/>
      </c>
      <c r="L36" s="11" t="n">
        <f aca="true">IF($B36="",-1,IF($I36&lt;&gt;"Yes",0,ROUND(IF($G36="",$K36,IF(($G36-TODAY())&lt;=0,3+$K36+MIN(0.25*-($G36-TODAY()),1),$K36+IF(($G36-TODAY())&lt;=LeadDays,((LeadDays-($G36-TODAY()))/LeadDays)^2,0))),2)))</f>
        <v>-1</v>
      </c>
    </row>
    <row r="37" customFormat="false" ht="15" hidden="false" customHeight="false" outlineLevel="0" collapsed="false">
      <c r="A37" s="7"/>
      <c r="B37" s="7"/>
      <c r="C37" s="7"/>
      <c r="D37" s="7"/>
      <c r="E37" s="7"/>
      <c r="F37" s="9"/>
      <c r="G37" s="9"/>
      <c r="H37" s="7"/>
      <c r="I37" s="10" t="str">
        <f aca="true">IF($B37="","",IF($A37="Yes","Done",IF(OR(AND($F37&lt;&gt;"",$F37&gt;TODAY()),AND($E37&lt;&gt;"",IFERROR(INDEX($A$2:$A$501,MATCH($E37,$B$2:$B$501,0)),"Yes")&lt;&gt;"Yes")),"Waiting","Yes")))</f>
        <v/>
      </c>
      <c r="J37" s="8" t="str">
        <f aca="false">IF($B37="","",ROUND(IF(ISNUMBER(INDEX(Projects!$D$2:$D$201,MATCH($C37,Projects!$A$2:$A$201,0))),ParentWeight*INDEX(Projects!$D$2:$D$201,MATCH($C37,Projects!$A$2:$A$201,0))+(1-ParentWeight)*IFERROR(MATCH($D37,{"Low","Medium","High","Vital"},0)/4,0.5),IFERROR(MATCH($D37,{"Low","Medium","High","Vital"},0)/4,0.5)),3))</f>
        <v/>
      </c>
      <c r="K37" s="8" t="str">
        <f aca="false">IF($B37="","",MAX($J37,_xlfn.MAXIFS($J$2:$J$501,$E$2:$E$501,$B37,$A$2:$A$501,"&lt;&gt;Yes")))</f>
        <v/>
      </c>
      <c r="L37" s="11" t="n">
        <f aca="true">IF($B37="",-1,IF($I37&lt;&gt;"Yes",0,ROUND(IF($G37="",$K37,IF(($G37-TODAY())&lt;=0,3+$K37+MIN(0.25*-($G37-TODAY()),1),$K37+IF(($G37-TODAY())&lt;=LeadDays,((LeadDays-($G37-TODAY()))/LeadDays)^2,0))),2)))</f>
        <v>-1</v>
      </c>
    </row>
    <row r="38" customFormat="false" ht="15" hidden="false" customHeight="false" outlineLevel="0" collapsed="false">
      <c r="A38" s="7"/>
      <c r="B38" s="7"/>
      <c r="C38" s="7"/>
      <c r="D38" s="7"/>
      <c r="E38" s="7"/>
      <c r="F38" s="9"/>
      <c r="G38" s="9"/>
      <c r="H38" s="7"/>
      <c r="I38" s="10" t="str">
        <f aca="true">IF($B38="","",IF($A38="Yes","Done",IF(OR(AND($F38&lt;&gt;"",$F38&gt;TODAY()),AND($E38&lt;&gt;"",IFERROR(INDEX($A$2:$A$501,MATCH($E38,$B$2:$B$501,0)),"Yes")&lt;&gt;"Yes")),"Waiting","Yes")))</f>
        <v/>
      </c>
      <c r="J38" s="8" t="str">
        <f aca="false">IF($B38="","",ROUND(IF(ISNUMBER(INDEX(Projects!$D$2:$D$201,MATCH($C38,Projects!$A$2:$A$201,0))),ParentWeight*INDEX(Projects!$D$2:$D$201,MATCH($C38,Projects!$A$2:$A$201,0))+(1-ParentWeight)*IFERROR(MATCH($D38,{"Low","Medium","High","Vital"},0)/4,0.5),IFERROR(MATCH($D38,{"Low","Medium","High","Vital"},0)/4,0.5)),3))</f>
        <v/>
      </c>
      <c r="K38" s="8" t="str">
        <f aca="false">IF($B38="","",MAX($J38,_xlfn.MAXIFS($J$2:$J$501,$E$2:$E$501,$B38,$A$2:$A$501,"&lt;&gt;Yes")))</f>
        <v/>
      </c>
      <c r="L38" s="11" t="n">
        <f aca="true">IF($B38="",-1,IF($I38&lt;&gt;"Yes",0,ROUND(IF($G38="",$K38,IF(($G38-TODAY())&lt;=0,3+$K38+MIN(0.25*-($G38-TODAY()),1),$K38+IF(($G38-TODAY())&lt;=LeadDays,((LeadDays-($G38-TODAY()))/LeadDays)^2,0))),2)))</f>
        <v>-1</v>
      </c>
    </row>
    <row r="39" customFormat="false" ht="15" hidden="false" customHeight="false" outlineLevel="0" collapsed="false">
      <c r="A39" s="7"/>
      <c r="B39" s="7"/>
      <c r="C39" s="7"/>
      <c r="D39" s="7"/>
      <c r="E39" s="7"/>
      <c r="F39" s="9"/>
      <c r="G39" s="9"/>
      <c r="H39" s="7"/>
      <c r="I39" s="10" t="str">
        <f aca="true">IF($B39="","",IF($A39="Yes","Done",IF(OR(AND($F39&lt;&gt;"",$F39&gt;TODAY()),AND($E39&lt;&gt;"",IFERROR(INDEX($A$2:$A$501,MATCH($E39,$B$2:$B$501,0)),"Yes")&lt;&gt;"Yes")),"Waiting","Yes")))</f>
        <v/>
      </c>
      <c r="J39" s="8" t="str">
        <f aca="false">IF($B39="","",ROUND(IF(ISNUMBER(INDEX(Projects!$D$2:$D$201,MATCH($C39,Projects!$A$2:$A$201,0))),ParentWeight*INDEX(Projects!$D$2:$D$201,MATCH($C39,Projects!$A$2:$A$201,0))+(1-ParentWeight)*IFERROR(MATCH($D39,{"Low","Medium","High","Vital"},0)/4,0.5),IFERROR(MATCH($D39,{"Low","Medium","High","Vital"},0)/4,0.5)),3))</f>
        <v/>
      </c>
      <c r="K39" s="8" t="str">
        <f aca="false">IF($B39="","",MAX($J39,_xlfn.MAXIFS($J$2:$J$501,$E$2:$E$501,$B39,$A$2:$A$501,"&lt;&gt;Yes")))</f>
        <v/>
      </c>
      <c r="L39" s="11" t="n">
        <f aca="true">IF($B39="",-1,IF($I39&lt;&gt;"Yes",0,ROUND(IF($G39="",$K39,IF(($G39-TODAY())&lt;=0,3+$K39+MIN(0.25*-($G39-TODAY()),1),$K39+IF(($G39-TODAY())&lt;=LeadDays,((LeadDays-($G39-TODAY()))/LeadDays)^2,0))),2)))</f>
        <v>-1</v>
      </c>
    </row>
    <row r="40" customFormat="false" ht="15" hidden="false" customHeight="false" outlineLevel="0" collapsed="false">
      <c r="A40" s="7"/>
      <c r="B40" s="7"/>
      <c r="C40" s="7"/>
      <c r="D40" s="7"/>
      <c r="E40" s="7"/>
      <c r="F40" s="9"/>
      <c r="G40" s="9"/>
      <c r="H40" s="7"/>
      <c r="I40" s="10" t="str">
        <f aca="true">IF($B40="","",IF($A40="Yes","Done",IF(OR(AND($F40&lt;&gt;"",$F40&gt;TODAY()),AND($E40&lt;&gt;"",IFERROR(INDEX($A$2:$A$501,MATCH($E40,$B$2:$B$501,0)),"Yes")&lt;&gt;"Yes")),"Waiting","Yes")))</f>
        <v/>
      </c>
      <c r="J40" s="8" t="str">
        <f aca="false">IF($B40="","",ROUND(IF(ISNUMBER(INDEX(Projects!$D$2:$D$201,MATCH($C40,Projects!$A$2:$A$201,0))),ParentWeight*INDEX(Projects!$D$2:$D$201,MATCH($C40,Projects!$A$2:$A$201,0))+(1-ParentWeight)*IFERROR(MATCH($D40,{"Low","Medium","High","Vital"},0)/4,0.5),IFERROR(MATCH($D40,{"Low","Medium","High","Vital"},0)/4,0.5)),3))</f>
        <v/>
      </c>
      <c r="K40" s="8" t="str">
        <f aca="false">IF($B40="","",MAX($J40,_xlfn.MAXIFS($J$2:$J$501,$E$2:$E$501,$B40,$A$2:$A$501,"&lt;&gt;Yes")))</f>
        <v/>
      </c>
      <c r="L40" s="11" t="n">
        <f aca="true">IF($B40="",-1,IF($I40&lt;&gt;"Yes",0,ROUND(IF($G40="",$K40,IF(($G40-TODAY())&lt;=0,3+$K40+MIN(0.25*-($G40-TODAY()),1),$K40+IF(($G40-TODAY())&lt;=LeadDays,((LeadDays-($G40-TODAY()))/LeadDays)^2,0))),2)))</f>
        <v>-1</v>
      </c>
    </row>
    <row r="41" customFormat="false" ht="15" hidden="false" customHeight="false" outlineLevel="0" collapsed="false">
      <c r="A41" s="7"/>
      <c r="B41" s="7"/>
      <c r="C41" s="7"/>
      <c r="D41" s="7"/>
      <c r="E41" s="7"/>
      <c r="F41" s="9"/>
      <c r="G41" s="9"/>
      <c r="H41" s="7"/>
      <c r="I41" s="10" t="str">
        <f aca="true">IF($B41="","",IF($A41="Yes","Done",IF(OR(AND($F41&lt;&gt;"",$F41&gt;TODAY()),AND($E41&lt;&gt;"",IFERROR(INDEX($A$2:$A$501,MATCH($E41,$B$2:$B$501,0)),"Yes")&lt;&gt;"Yes")),"Waiting","Yes")))</f>
        <v/>
      </c>
      <c r="J41" s="8" t="str">
        <f aca="false">IF($B41="","",ROUND(IF(ISNUMBER(INDEX(Projects!$D$2:$D$201,MATCH($C41,Projects!$A$2:$A$201,0))),ParentWeight*INDEX(Projects!$D$2:$D$201,MATCH($C41,Projects!$A$2:$A$201,0))+(1-ParentWeight)*IFERROR(MATCH($D41,{"Low","Medium","High","Vital"},0)/4,0.5),IFERROR(MATCH($D41,{"Low","Medium","High","Vital"},0)/4,0.5)),3))</f>
        <v/>
      </c>
      <c r="K41" s="8" t="str">
        <f aca="false">IF($B41="","",MAX($J41,_xlfn.MAXIFS($J$2:$J$501,$E$2:$E$501,$B41,$A$2:$A$501,"&lt;&gt;Yes")))</f>
        <v/>
      </c>
      <c r="L41" s="11" t="n">
        <f aca="true">IF($B41="",-1,IF($I41&lt;&gt;"Yes",0,ROUND(IF($G41="",$K41,IF(($G41-TODAY())&lt;=0,3+$K41+MIN(0.25*-($G41-TODAY()),1),$K41+IF(($G41-TODAY())&lt;=LeadDays,((LeadDays-($G41-TODAY()))/LeadDays)^2,0))),2)))</f>
        <v>-1</v>
      </c>
    </row>
    <row r="42" customFormat="false" ht="15" hidden="false" customHeight="false" outlineLevel="0" collapsed="false">
      <c r="A42" s="7"/>
      <c r="B42" s="7"/>
      <c r="C42" s="7"/>
      <c r="D42" s="7"/>
      <c r="E42" s="7"/>
      <c r="F42" s="9"/>
      <c r="G42" s="9"/>
      <c r="H42" s="7"/>
      <c r="I42" s="10" t="str">
        <f aca="true">IF($B42="","",IF($A42="Yes","Done",IF(OR(AND($F42&lt;&gt;"",$F42&gt;TODAY()),AND($E42&lt;&gt;"",IFERROR(INDEX($A$2:$A$501,MATCH($E42,$B$2:$B$501,0)),"Yes")&lt;&gt;"Yes")),"Waiting","Yes")))</f>
        <v/>
      </c>
      <c r="J42" s="8" t="str">
        <f aca="false">IF($B42="","",ROUND(IF(ISNUMBER(INDEX(Projects!$D$2:$D$201,MATCH($C42,Projects!$A$2:$A$201,0))),ParentWeight*INDEX(Projects!$D$2:$D$201,MATCH($C42,Projects!$A$2:$A$201,0))+(1-ParentWeight)*IFERROR(MATCH($D42,{"Low","Medium","High","Vital"},0)/4,0.5),IFERROR(MATCH($D42,{"Low","Medium","High","Vital"},0)/4,0.5)),3))</f>
        <v/>
      </c>
      <c r="K42" s="8" t="str">
        <f aca="false">IF($B42="","",MAX($J42,_xlfn.MAXIFS($J$2:$J$501,$E$2:$E$501,$B42,$A$2:$A$501,"&lt;&gt;Yes")))</f>
        <v/>
      </c>
      <c r="L42" s="11" t="n">
        <f aca="true">IF($B42="",-1,IF($I42&lt;&gt;"Yes",0,ROUND(IF($G42="",$K42,IF(($G42-TODAY())&lt;=0,3+$K42+MIN(0.25*-($G42-TODAY()),1),$K42+IF(($G42-TODAY())&lt;=LeadDays,((LeadDays-($G42-TODAY()))/LeadDays)^2,0))),2)))</f>
        <v>-1</v>
      </c>
    </row>
    <row r="43" customFormat="false" ht="15" hidden="false" customHeight="false" outlineLevel="0" collapsed="false">
      <c r="A43" s="7"/>
      <c r="B43" s="7"/>
      <c r="C43" s="7"/>
      <c r="D43" s="7"/>
      <c r="E43" s="7"/>
      <c r="F43" s="9"/>
      <c r="G43" s="9"/>
      <c r="H43" s="7"/>
      <c r="I43" s="10" t="str">
        <f aca="true">IF($B43="","",IF($A43="Yes","Done",IF(OR(AND($F43&lt;&gt;"",$F43&gt;TODAY()),AND($E43&lt;&gt;"",IFERROR(INDEX($A$2:$A$501,MATCH($E43,$B$2:$B$501,0)),"Yes")&lt;&gt;"Yes")),"Waiting","Yes")))</f>
        <v/>
      </c>
      <c r="J43" s="8" t="str">
        <f aca="false">IF($B43="","",ROUND(IF(ISNUMBER(INDEX(Projects!$D$2:$D$201,MATCH($C43,Projects!$A$2:$A$201,0))),ParentWeight*INDEX(Projects!$D$2:$D$201,MATCH($C43,Projects!$A$2:$A$201,0))+(1-ParentWeight)*IFERROR(MATCH($D43,{"Low","Medium","High","Vital"},0)/4,0.5),IFERROR(MATCH($D43,{"Low","Medium","High","Vital"},0)/4,0.5)),3))</f>
        <v/>
      </c>
      <c r="K43" s="8" t="str">
        <f aca="false">IF($B43="","",MAX($J43,_xlfn.MAXIFS($J$2:$J$501,$E$2:$E$501,$B43,$A$2:$A$501,"&lt;&gt;Yes")))</f>
        <v/>
      </c>
      <c r="L43" s="11" t="n">
        <f aca="true">IF($B43="",-1,IF($I43&lt;&gt;"Yes",0,ROUND(IF($G43="",$K43,IF(($G43-TODAY())&lt;=0,3+$K43+MIN(0.25*-($G43-TODAY()),1),$K43+IF(($G43-TODAY())&lt;=LeadDays,((LeadDays-($G43-TODAY()))/LeadDays)^2,0))),2)))</f>
        <v>-1</v>
      </c>
    </row>
    <row r="44" customFormat="false" ht="15" hidden="false" customHeight="false" outlineLevel="0" collapsed="false">
      <c r="A44" s="7"/>
      <c r="B44" s="7"/>
      <c r="C44" s="7"/>
      <c r="D44" s="7"/>
      <c r="E44" s="7"/>
      <c r="F44" s="9"/>
      <c r="G44" s="9"/>
      <c r="H44" s="7"/>
      <c r="I44" s="10" t="str">
        <f aca="true">IF($B44="","",IF($A44="Yes","Done",IF(OR(AND($F44&lt;&gt;"",$F44&gt;TODAY()),AND($E44&lt;&gt;"",IFERROR(INDEX($A$2:$A$501,MATCH($E44,$B$2:$B$501,0)),"Yes")&lt;&gt;"Yes")),"Waiting","Yes")))</f>
        <v/>
      </c>
      <c r="J44" s="8" t="str">
        <f aca="false">IF($B44="","",ROUND(IF(ISNUMBER(INDEX(Projects!$D$2:$D$201,MATCH($C44,Projects!$A$2:$A$201,0))),ParentWeight*INDEX(Projects!$D$2:$D$201,MATCH($C44,Projects!$A$2:$A$201,0))+(1-ParentWeight)*IFERROR(MATCH($D44,{"Low","Medium","High","Vital"},0)/4,0.5),IFERROR(MATCH($D44,{"Low","Medium","High","Vital"},0)/4,0.5)),3))</f>
        <v/>
      </c>
      <c r="K44" s="8" t="str">
        <f aca="false">IF($B44="","",MAX($J44,_xlfn.MAXIFS($J$2:$J$501,$E$2:$E$501,$B44,$A$2:$A$501,"&lt;&gt;Yes")))</f>
        <v/>
      </c>
      <c r="L44" s="11" t="n">
        <f aca="true">IF($B44="",-1,IF($I44&lt;&gt;"Yes",0,ROUND(IF($G44="",$K44,IF(($G44-TODAY())&lt;=0,3+$K44+MIN(0.25*-($G44-TODAY()),1),$K44+IF(($G44-TODAY())&lt;=LeadDays,((LeadDays-($G44-TODAY()))/LeadDays)^2,0))),2)))</f>
        <v>-1</v>
      </c>
    </row>
    <row r="45" customFormat="false" ht="15" hidden="false" customHeight="false" outlineLevel="0" collapsed="false">
      <c r="A45" s="7"/>
      <c r="B45" s="7"/>
      <c r="C45" s="7"/>
      <c r="D45" s="7"/>
      <c r="E45" s="7"/>
      <c r="F45" s="9"/>
      <c r="G45" s="9"/>
      <c r="H45" s="7"/>
      <c r="I45" s="10" t="str">
        <f aca="true">IF($B45="","",IF($A45="Yes","Done",IF(OR(AND($F45&lt;&gt;"",$F45&gt;TODAY()),AND($E45&lt;&gt;"",IFERROR(INDEX($A$2:$A$501,MATCH($E45,$B$2:$B$501,0)),"Yes")&lt;&gt;"Yes")),"Waiting","Yes")))</f>
        <v/>
      </c>
      <c r="J45" s="8" t="str">
        <f aca="false">IF($B45="","",ROUND(IF(ISNUMBER(INDEX(Projects!$D$2:$D$201,MATCH($C45,Projects!$A$2:$A$201,0))),ParentWeight*INDEX(Projects!$D$2:$D$201,MATCH($C45,Projects!$A$2:$A$201,0))+(1-ParentWeight)*IFERROR(MATCH($D45,{"Low","Medium","High","Vital"},0)/4,0.5),IFERROR(MATCH($D45,{"Low","Medium","High","Vital"},0)/4,0.5)),3))</f>
        <v/>
      </c>
      <c r="K45" s="8" t="str">
        <f aca="false">IF($B45="","",MAX($J45,_xlfn.MAXIFS($J$2:$J$501,$E$2:$E$501,$B45,$A$2:$A$501,"&lt;&gt;Yes")))</f>
        <v/>
      </c>
      <c r="L45" s="11" t="n">
        <f aca="true">IF($B45="",-1,IF($I45&lt;&gt;"Yes",0,ROUND(IF($G45="",$K45,IF(($G45-TODAY())&lt;=0,3+$K45+MIN(0.25*-($G45-TODAY()),1),$K45+IF(($G45-TODAY())&lt;=LeadDays,((LeadDays-($G45-TODAY()))/LeadDays)^2,0))),2)))</f>
        <v>-1</v>
      </c>
    </row>
    <row r="46" customFormat="false" ht="15" hidden="false" customHeight="false" outlineLevel="0" collapsed="false">
      <c r="A46" s="7"/>
      <c r="B46" s="7"/>
      <c r="C46" s="7"/>
      <c r="D46" s="7"/>
      <c r="E46" s="7"/>
      <c r="F46" s="9"/>
      <c r="G46" s="9"/>
      <c r="H46" s="7"/>
      <c r="I46" s="10" t="str">
        <f aca="true">IF($B46="","",IF($A46="Yes","Done",IF(OR(AND($F46&lt;&gt;"",$F46&gt;TODAY()),AND($E46&lt;&gt;"",IFERROR(INDEX($A$2:$A$501,MATCH($E46,$B$2:$B$501,0)),"Yes")&lt;&gt;"Yes")),"Waiting","Yes")))</f>
        <v/>
      </c>
      <c r="J46" s="8" t="str">
        <f aca="false">IF($B46="","",ROUND(IF(ISNUMBER(INDEX(Projects!$D$2:$D$201,MATCH($C46,Projects!$A$2:$A$201,0))),ParentWeight*INDEX(Projects!$D$2:$D$201,MATCH($C46,Projects!$A$2:$A$201,0))+(1-ParentWeight)*IFERROR(MATCH($D46,{"Low","Medium","High","Vital"},0)/4,0.5),IFERROR(MATCH($D46,{"Low","Medium","High","Vital"},0)/4,0.5)),3))</f>
        <v/>
      </c>
      <c r="K46" s="8" t="str">
        <f aca="false">IF($B46="","",MAX($J46,_xlfn.MAXIFS($J$2:$J$501,$E$2:$E$501,$B46,$A$2:$A$501,"&lt;&gt;Yes")))</f>
        <v/>
      </c>
      <c r="L46" s="11" t="n">
        <f aca="true">IF($B46="",-1,IF($I46&lt;&gt;"Yes",0,ROUND(IF($G46="",$K46,IF(($G46-TODAY())&lt;=0,3+$K46+MIN(0.25*-($G46-TODAY()),1),$K46+IF(($G46-TODAY())&lt;=LeadDays,((LeadDays-($G46-TODAY()))/LeadDays)^2,0))),2)))</f>
        <v>-1</v>
      </c>
    </row>
    <row r="47" customFormat="false" ht="15" hidden="false" customHeight="false" outlineLevel="0" collapsed="false">
      <c r="A47" s="7"/>
      <c r="B47" s="7"/>
      <c r="C47" s="7"/>
      <c r="D47" s="7"/>
      <c r="E47" s="7"/>
      <c r="F47" s="9"/>
      <c r="G47" s="9"/>
      <c r="H47" s="7"/>
      <c r="I47" s="10" t="str">
        <f aca="true">IF($B47="","",IF($A47="Yes","Done",IF(OR(AND($F47&lt;&gt;"",$F47&gt;TODAY()),AND($E47&lt;&gt;"",IFERROR(INDEX($A$2:$A$501,MATCH($E47,$B$2:$B$501,0)),"Yes")&lt;&gt;"Yes")),"Waiting","Yes")))</f>
        <v/>
      </c>
      <c r="J47" s="8" t="str">
        <f aca="false">IF($B47="","",ROUND(IF(ISNUMBER(INDEX(Projects!$D$2:$D$201,MATCH($C47,Projects!$A$2:$A$201,0))),ParentWeight*INDEX(Projects!$D$2:$D$201,MATCH($C47,Projects!$A$2:$A$201,0))+(1-ParentWeight)*IFERROR(MATCH($D47,{"Low","Medium","High","Vital"},0)/4,0.5),IFERROR(MATCH($D47,{"Low","Medium","High","Vital"},0)/4,0.5)),3))</f>
        <v/>
      </c>
      <c r="K47" s="8" t="str">
        <f aca="false">IF($B47="","",MAX($J47,_xlfn.MAXIFS($J$2:$J$501,$E$2:$E$501,$B47,$A$2:$A$501,"&lt;&gt;Yes")))</f>
        <v/>
      </c>
      <c r="L47" s="11" t="n">
        <f aca="true">IF($B47="",-1,IF($I47&lt;&gt;"Yes",0,ROUND(IF($G47="",$K47,IF(($G47-TODAY())&lt;=0,3+$K47+MIN(0.25*-($G47-TODAY()),1),$K47+IF(($G47-TODAY())&lt;=LeadDays,((LeadDays-($G47-TODAY()))/LeadDays)^2,0))),2)))</f>
        <v>-1</v>
      </c>
    </row>
    <row r="48" customFormat="false" ht="15" hidden="false" customHeight="false" outlineLevel="0" collapsed="false">
      <c r="A48" s="7"/>
      <c r="B48" s="7"/>
      <c r="C48" s="7"/>
      <c r="D48" s="7"/>
      <c r="E48" s="7"/>
      <c r="F48" s="9"/>
      <c r="G48" s="9"/>
      <c r="H48" s="7"/>
      <c r="I48" s="10" t="str">
        <f aca="true">IF($B48="","",IF($A48="Yes","Done",IF(OR(AND($F48&lt;&gt;"",$F48&gt;TODAY()),AND($E48&lt;&gt;"",IFERROR(INDEX($A$2:$A$501,MATCH($E48,$B$2:$B$501,0)),"Yes")&lt;&gt;"Yes")),"Waiting","Yes")))</f>
        <v/>
      </c>
      <c r="J48" s="8" t="str">
        <f aca="false">IF($B48="","",ROUND(IF(ISNUMBER(INDEX(Projects!$D$2:$D$201,MATCH($C48,Projects!$A$2:$A$201,0))),ParentWeight*INDEX(Projects!$D$2:$D$201,MATCH($C48,Projects!$A$2:$A$201,0))+(1-ParentWeight)*IFERROR(MATCH($D48,{"Low","Medium","High","Vital"},0)/4,0.5),IFERROR(MATCH($D48,{"Low","Medium","High","Vital"},0)/4,0.5)),3))</f>
        <v/>
      </c>
      <c r="K48" s="8" t="str">
        <f aca="false">IF($B48="","",MAX($J48,_xlfn.MAXIFS($J$2:$J$501,$E$2:$E$501,$B48,$A$2:$A$501,"&lt;&gt;Yes")))</f>
        <v/>
      </c>
      <c r="L48" s="11" t="n">
        <f aca="true">IF($B48="",-1,IF($I48&lt;&gt;"Yes",0,ROUND(IF($G48="",$K48,IF(($G48-TODAY())&lt;=0,3+$K48+MIN(0.25*-($G48-TODAY()),1),$K48+IF(($G48-TODAY())&lt;=LeadDays,((LeadDays-($G48-TODAY()))/LeadDays)^2,0))),2)))</f>
        <v>-1</v>
      </c>
    </row>
    <row r="49" customFormat="false" ht="15" hidden="false" customHeight="false" outlineLevel="0" collapsed="false">
      <c r="A49" s="7"/>
      <c r="B49" s="7"/>
      <c r="C49" s="7"/>
      <c r="D49" s="7"/>
      <c r="E49" s="7"/>
      <c r="F49" s="9"/>
      <c r="G49" s="9"/>
      <c r="H49" s="7"/>
      <c r="I49" s="10" t="str">
        <f aca="true">IF($B49="","",IF($A49="Yes","Done",IF(OR(AND($F49&lt;&gt;"",$F49&gt;TODAY()),AND($E49&lt;&gt;"",IFERROR(INDEX($A$2:$A$501,MATCH($E49,$B$2:$B$501,0)),"Yes")&lt;&gt;"Yes")),"Waiting","Yes")))</f>
        <v/>
      </c>
      <c r="J49" s="8" t="str">
        <f aca="false">IF($B49="","",ROUND(IF(ISNUMBER(INDEX(Projects!$D$2:$D$201,MATCH($C49,Projects!$A$2:$A$201,0))),ParentWeight*INDEX(Projects!$D$2:$D$201,MATCH($C49,Projects!$A$2:$A$201,0))+(1-ParentWeight)*IFERROR(MATCH($D49,{"Low","Medium","High","Vital"},0)/4,0.5),IFERROR(MATCH($D49,{"Low","Medium","High","Vital"},0)/4,0.5)),3))</f>
        <v/>
      </c>
      <c r="K49" s="8" t="str">
        <f aca="false">IF($B49="","",MAX($J49,_xlfn.MAXIFS($J$2:$J$501,$E$2:$E$501,$B49,$A$2:$A$501,"&lt;&gt;Yes")))</f>
        <v/>
      </c>
      <c r="L49" s="11" t="n">
        <f aca="true">IF($B49="",-1,IF($I49&lt;&gt;"Yes",0,ROUND(IF($G49="",$K49,IF(($G49-TODAY())&lt;=0,3+$K49+MIN(0.25*-($G49-TODAY()),1),$K49+IF(($G49-TODAY())&lt;=LeadDays,((LeadDays-($G49-TODAY()))/LeadDays)^2,0))),2)))</f>
        <v>-1</v>
      </c>
    </row>
    <row r="50" customFormat="false" ht="15" hidden="false" customHeight="false" outlineLevel="0" collapsed="false">
      <c r="A50" s="7"/>
      <c r="B50" s="7"/>
      <c r="C50" s="7"/>
      <c r="D50" s="7"/>
      <c r="E50" s="7"/>
      <c r="F50" s="9"/>
      <c r="G50" s="9"/>
      <c r="H50" s="7"/>
      <c r="I50" s="10" t="str">
        <f aca="true">IF($B50="","",IF($A50="Yes","Done",IF(OR(AND($F50&lt;&gt;"",$F50&gt;TODAY()),AND($E50&lt;&gt;"",IFERROR(INDEX($A$2:$A$501,MATCH($E50,$B$2:$B$501,0)),"Yes")&lt;&gt;"Yes")),"Waiting","Yes")))</f>
        <v/>
      </c>
      <c r="J50" s="8" t="str">
        <f aca="false">IF($B50="","",ROUND(IF(ISNUMBER(INDEX(Projects!$D$2:$D$201,MATCH($C50,Projects!$A$2:$A$201,0))),ParentWeight*INDEX(Projects!$D$2:$D$201,MATCH($C50,Projects!$A$2:$A$201,0))+(1-ParentWeight)*IFERROR(MATCH($D50,{"Low","Medium","High","Vital"},0)/4,0.5),IFERROR(MATCH($D50,{"Low","Medium","High","Vital"},0)/4,0.5)),3))</f>
        <v/>
      </c>
      <c r="K50" s="8" t="str">
        <f aca="false">IF($B50="","",MAX($J50,_xlfn.MAXIFS($J$2:$J$501,$E$2:$E$501,$B50,$A$2:$A$501,"&lt;&gt;Yes")))</f>
        <v/>
      </c>
      <c r="L50" s="11" t="n">
        <f aca="true">IF($B50="",-1,IF($I50&lt;&gt;"Yes",0,ROUND(IF($G50="",$K50,IF(($G50-TODAY())&lt;=0,3+$K50+MIN(0.25*-($G50-TODAY()),1),$K50+IF(($G50-TODAY())&lt;=LeadDays,((LeadDays-($G50-TODAY()))/LeadDays)^2,0))),2)))</f>
        <v>-1</v>
      </c>
    </row>
    <row r="51" customFormat="false" ht="15" hidden="false" customHeight="false" outlineLevel="0" collapsed="false">
      <c r="A51" s="7"/>
      <c r="B51" s="7"/>
      <c r="C51" s="7"/>
      <c r="D51" s="7"/>
      <c r="E51" s="7"/>
      <c r="F51" s="9"/>
      <c r="G51" s="9"/>
      <c r="H51" s="7"/>
      <c r="I51" s="10" t="str">
        <f aca="true">IF($B51="","",IF($A51="Yes","Done",IF(OR(AND($F51&lt;&gt;"",$F51&gt;TODAY()),AND($E51&lt;&gt;"",IFERROR(INDEX($A$2:$A$501,MATCH($E51,$B$2:$B$501,0)),"Yes")&lt;&gt;"Yes")),"Waiting","Yes")))</f>
        <v/>
      </c>
      <c r="J51" s="8" t="str">
        <f aca="false">IF($B51="","",ROUND(IF(ISNUMBER(INDEX(Projects!$D$2:$D$201,MATCH($C51,Projects!$A$2:$A$201,0))),ParentWeight*INDEX(Projects!$D$2:$D$201,MATCH($C51,Projects!$A$2:$A$201,0))+(1-ParentWeight)*IFERROR(MATCH($D51,{"Low","Medium","High","Vital"},0)/4,0.5),IFERROR(MATCH($D51,{"Low","Medium","High","Vital"},0)/4,0.5)),3))</f>
        <v/>
      </c>
      <c r="K51" s="8" t="str">
        <f aca="false">IF($B51="","",MAX($J51,_xlfn.MAXIFS($J$2:$J$501,$E$2:$E$501,$B51,$A$2:$A$501,"&lt;&gt;Yes")))</f>
        <v/>
      </c>
      <c r="L51" s="11" t="n">
        <f aca="true">IF($B51="",-1,IF($I51&lt;&gt;"Yes",0,ROUND(IF($G51="",$K51,IF(($G51-TODAY())&lt;=0,3+$K51+MIN(0.25*-($G51-TODAY()),1),$K51+IF(($G51-TODAY())&lt;=LeadDays,((LeadDays-($G51-TODAY()))/LeadDays)^2,0))),2)))</f>
        <v>-1</v>
      </c>
    </row>
    <row r="52" customFormat="false" ht="15" hidden="false" customHeight="false" outlineLevel="0" collapsed="false">
      <c r="A52" s="7"/>
      <c r="B52" s="7"/>
      <c r="C52" s="7"/>
      <c r="D52" s="7"/>
      <c r="E52" s="7"/>
      <c r="F52" s="9"/>
      <c r="G52" s="9"/>
      <c r="H52" s="7"/>
      <c r="I52" s="10" t="str">
        <f aca="true">IF($B52="","",IF($A52="Yes","Done",IF(OR(AND($F52&lt;&gt;"",$F52&gt;TODAY()),AND($E52&lt;&gt;"",IFERROR(INDEX($A$2:$A$501,MATCH($E52,$B$2:$B$501,0)),"Yes")&lt;&gt;"Yes")),"Waiting","Yes")))</f>
        <v/>
      </c>
      <c r="J52" s="8" t="str">
        <f aca="false">IF($B52="","",ROUND(IF(ISNUMBER(INDEX(Projects!$D$2:$D$201,MATCH($C52,Projects!$A$2:$A$201,0))),ParentWeight*INDEX(Projects!$D$2:$D$201,MATCH($C52,Projects!$A$2:$A$201,0))+(1-ParentWeight)*IFERROR(MATCH($D52,{"Low","Medium","High","Vital"},0)/4,0.5),IFERROR(MATCH($D52,{"Low","Medium","High","Vital"},0)/4,0.5)),3))</f>
        <v/>
      </c>
      <c r="K52" s="8" t="str">
        <f aca="false">IF($B52="","",MAX($J52,_xlfn.MAXIFS($J$2:$J$501,$E$2:$E$501,$B52,$A$2:$A$501,"&lt;&gt;Yes")))</f>
        <v/>
      </c>
      <c r="L52" s="11" t="n">
        <f aca="true">IF($B52="",-1,IF($I52&lt;&gt;"Yes",0,ROUND(IF($G52="",$K52,IF(($G52-TODAY())&lt;=0,3+$K52+MIN(0.25*-($G52-TODAY()),1),$K52+IF(($G52-TODAY())&lt;=LeadDays,((LeadDays-($G52-TODAY()))/LeadDays)^2,0))),2)))</f>
        <v>-1</v>
      </c>
    </row>
    <row r="53" customFormat="false" ht="15" hidden="false" customHeight="false" outlineLevel="0" collapsed="false">
      <c r="A53" s="7"/>
      <c r="B53" s="7"/>
      <c r="C53" s="7"/>
      <c r="D53" s="7"/>
      <c r="E53" s="7"/>
      <c r="F53" s="9"/>
      <c r="G53" s="9"/>
      <c r="H53" s="7"/>
      <c r="I53" s="10" t="str">
        <f aca="true">IF($B53="","",IF($A53="Yes","Done",IF(OR(AND($F53&lt;&gt;"",$F53&gt;TODAY()),AND($E53&lt;&gt;"",IFERROR(INDEX($A$2:$A$501,MATCH($E53,$B$2:$B$501,0)),"Yes")&lt;&gt;"Yes")),"Waiting","Yes")))</f>
        <v/>
      </c>
      <c r="J53" s="8" t="str">
        <f aca="false">IF($B53="","",ROUND(IF(ISNUMBER(INDEX(Projects!$D$2:$D$201,MATCH($C53,Projects!$A$2:$A$201,0))),ParentWeight*INDEX(Projects!$D$2:$D$201,MATCH($C53,Projects!$A$2:$A$201,0))+(1-ParentWeight)*IFERROR(MATCH($D53,{"Low","Medium","High","Vital"},0)/4,0.5),IFERROR(MATCH($D53,{"Low","Medium","High","Vital"},0)/4,0.5)),3))</f>
        <v/>
      </c>
      <c r="K53" s="8" t="str">
        <f aca="false">IF($B53="","",MAX($J53,_xlfn.MAXIFS($J$2:$J$501,$E$2:$E$501,$B53,$A$2:$A$501,"&lt;&gt;Yes")))</f>
        <v/>
      </c>
      <c r="L53" s="11" t="n">
        <f aca="true">IF($B53="",-1,IF($I53&lt;&gt;"Yes",0,ROUND(IF($G53="",$K53,IF(($G53-TODAY())&lt;=0,3+$K53+MIN(0.25*-($G53-TODAY()),1),$K53+IF(($G53-TODAY())&lt;=LeadDays,((LeadDays-($G53-TODAY()))/LeadDays)^2,0))),2)))</f>
        <v>-1</v>
      </c>
    </row>
    <row r="54" customFormat="false" ht="15" hidden="false" customHeight="false" outlineLevel="0" collapsed="false">
      <c r="A54" s="7"/>
      <c r="B54" s="7"/>
      <c r="C54" s="7"/>
      <c r="D54" s="7"/>
      <c r="E54" s="7"/>
      <c r="F54" s="9"/>
      <c r="G54" s="9"/>
      <c r="H54" s="7"/>
      <c r="I54" s="10" t="str">
        <f aca="true">IF($B54="","",IF($A54="Yes","Done",IF(OR(AND($F54&lt;&gt;"",$F54&gt;TODAY()),AND($E54&lt;&gt;"",IFERROR(INDEX($A$2:$A$501,MATCH($E54,$B$2:$B$501,0)),"Yes")&lt;&gt;"Yes")),"Waiting","Yes")))</f>
        <v/>
      </c>
      <c r="J54" s="8" t="str">
        <f aca="false">IF($B54="","",ROUND(IF(ISNUMBER(INDEX(Projects!$D$2:$D$201,MATCH($C54,Projects!$A$2:$A$201,0))),ParentWeight*INDEX(Projects!$D$2:$D$201,MATCH($C54,Projects!$A$2:$A$201,0))+(1-ParentWeight)*IFERROR(MATCH($D54,{"Low","Medium","High","Vital"},0)/4,0.5),IFERROR(MATCH($D54,{"Low","Medium","High","Vital"},0)/4,0.5)),3))</f>
        <v/>
      </c>
      <c r="K54" s="8" t="str">
        <f aca="false">IF($B54="","",MAX($J54,_xlfn.MAXIFS($J$2:$J$501,$E$2:$E$501,$B54,$A$2:$A$501,"&lt;&gt;Yes")))</f>
        <v/>
      </c>
      <c r="L54" s="11" t="n">
        <f aca="true">IF($B54="",-1,IF($I54&lt;&gt;"Yes",0,ROUND(IF($G54="",$K54,IF(($G54-TODAY())&lt;=0,3+$K54+MIN(0.25*-($G54-TODAY()),1),$K54+IF(($G54-TODAY())&lt;=LeadDays,((LeadDays-($G54-TODAY()))/LeadDays)^2,0))),2)))</f>
        <v>-1</v>
      </c>
    </row>
    <row r="55" customFormat="false" ht="15" hidden="false" customHeight="false" outlineLevel="0" collapsed="false">
      <c r="A55" s="7"/>
      <c r="B55" s="7"/>
      <c r="C55" s="7"/>
      <c r="D55" s="7"/>
      <c r="E55" s="7"/>
      <c r="F55" s="9"/>
      <c r="G55" s="9"/>
      <c r="H55" s="7"/>
      <c r="I55" s="10" t="str">
        <f aca="true">IF($B55="","",IF($A55="Yes","Done",IF(OR(AND($F55&lt;&gt;"",$F55&gt;TODAY()),AND($E55&lt;&gt;"",IFERROR(INDEX($A$2:$A$501,MATCH($E55,$B$2:$B$501,0)),"Yes")&lt;&gt;"Yes")),"Waiting","Yes")))</f>
        <v/>
      </c>
      <c r="J55" s="8" t="str">
        <f aca="false">IF($B55="","",ROUND(IF(ISNUMBER(INDEX(Projects!$D$2:$D$201,MATCH($C55,Projects!$A$2:$A$201,0))),ParentWeight*INDEX(Projects!$D$2:$D$201,MATCH($C55,Projects!$A$2:$A$201,0))+(1-ParentWeight)*IFERROR(MATCH($D55,{"Low","Medium","High","Vital"},0)/4,0.5),IFERROR(MATCH($D55,{"Low","Medium","High","Vital"},0)/4,0.5)),3))</f>
        <v/>
      </c>
      <c r="K55" s="8" t="str">
        <f aca="false">IF($B55="","",MAX($J55,_xlfn.MAXIFS($J$2:$J$501,$E$2:$E$501,$B55,$A$2:$A$501,"&lt;&gt;Yes")))</f>
        <v/>
      </c>
      <c r="L55" s="11" t="n">
        <f aca="true">IF($B55="",-1,IF($I55&lt;&gt;"Yes",0,ROUND(IF($G55="",$K55,IF(($G55-TODAY())&lt;=0,3+$K55+MIN(0.25*-($G55-TODAY()),1),$K55+IF(($G55-TODAY())&lt;=LeadDays,((LeadDays-($G55-TODAY()))/LeadDays)^2,0))),2)))</f>
        <v>-1</v>
      </c>
    </row>
    <row r="56" customFormat="false" ht="15" hidden="false" customHeight="false" outlineLevel="0" collapsed="false">
      <c r="A56" s="7"/>
      <c r="B56" s="7"/>
      <c r="C56" s="7"/>
      <c r="D56" s="7"/>
      <c r="E56" s="7"/>
      <c r="F56" s="9"/>
      <c r="G56" s="9"/>
      <c r="H56" s="7"/>
      <c r="I56" s="10" t="str">
        <f aca="true">IF($B56="","",IF($A56="Yes","Done",IF(OR(AND($F56&lt;&gt;"",$F56&gt;TODAY()),AND($E56&lt;&gt;"",IFERROR(INDEX($A$2:$A$501,MATCH($E56,$B$2:$B$501,0)),"Yes")&lt;&gt;"Yes")),"Waiting","Yes")))</f>
        <v/>
      </c>
      <c r="J56" s="8" t="str">
        <f aca="false">IF($B56="","",ROUND(IF(ISNUMBER(INDEX(Projects!$D$2:$D$201,MATCH($C56,Projects!$A$2:$A$201,0))),ParentWeight*INDEX(Projects!$D$2:$D$201,MATCH($C56,Projects!$A$2:$A$201,0))+(1-ParentWeight)*IFERROR(MATCH($D56,{"Low","Medium","High","Vital"},0)/4,0.5),IFERROR(MATCH($D56,{"Low","Medium","High","Vital"},0)/4,0.5)),3))</f>
        <v/>
      </c>
      <c r="K56" s="8" t="str">
        <f aca="false">IF($B56="","",MAX($J56,_xlfn.MAXIFS($J$2:$J$501,$E$2:$E$501,$B56,$A$2:$A$501,"&lt;&gt;Yes")))</f>
        <v/>
      </c>
      <c r="L56" s="11" t="n">
        <f aca="true">IF($B56="",-1,IF($I56&lt;&gt;"Yes",0,ROUND(IF($G56="",$K56,IF(($G56-TODAY())&lt;=0,3+$K56+MIN(0.25*-($G56-TODAY()),1),$K56+IF(($G56-TODAY())&lt;=LeadDays,((LeadDays-($G56-TODAY()))/LeadDays)^2,0))),2)))</f>
        <v>-1</v>
      </c>
    </row>
    <row r="57" customFormat="false" ht="15" hidden="false" customHeight="false" outlineLevel="0" collapsed="false">
      <c r="A57" s="7"/>
      <c r="B57" s="7"/>
      <c r="C57" s="7"/>
      <c r="D57" s="7"/>
      <c r="E57" s="7"/>
      <c r="F57" s="9"/>
      <c r="G57" s="9"/>
      <c r="H57" s="7"/>
      <c r="I57" s="10" t="str">
        <f aca="true">IF($B57="","",IF($A57="Yes","Done",IF(OR(AND($F57&lt;&gt;"",$F57&gt;TODAY()),AND($E57&lt;&gt;"",IFERROR(INDEX($A$2:$A$501,MATCH($E57,$B$2:$B$501,0)),"Yes")&lt;&gt;"Yes")),"Waiting","Yes")))</f>
        <v/>
      </c>
      <c r="J57" s="8" t="str">
        <f aca="false">IF($B57="","",ROUND(IF(ISNUMBER(INDEX(Projects!$D$2:$D$201,MATCH($C57,Projects!$A$2:$A$201,0))),ParentWeight*INDEX(Projects!$D$2:$D$201,MATCH($C57,Projects!$A$2:$A$201,0))+(1-ParentWeight)*IFERROR(MATCH($D57,{"Low","Medium","High","Vital"},0)/4,0.5),IFERROR(MATCH($D57,{"Low","Medium","High","Vital"},0)/4,0.5)),3))</f>
        <v/>
      </c>
      <c r="K57" s="8" t="str">
        <f aca="false">IF($B57="","",MAX($J57,_xlfn.MAXIFS($J$2:$J$501,$E$2:$E$501,$B57,$A$2:$A$501,"&lt;&gt;Yes")))</f>
        <v/>
      </c>
      <c r="L57" s="11" t="n">
        <f aca="true">IF($B57="",-1,IF($I57&lt;&gt;"Yes",0,ROUND(IF($G57="",$K57,IF(($G57-TODAY())&lt;=0,3+$K57+MIN(0.25*-($G57-TODAY()),1),$K57+IF(($G57-TODAY())&lt;=LeadDays,((LeadDays-($G57-TODAY()))/LeadDays)^2,0))),2)))</f>
        <v>-1</v>
      </c>
    </row>
    <row r="58" customFormat="false" ht="15" hidden="false" customHeight="false" outlineLevel="0" collapsed="false">
      <c r="A58" s="7"/>
      <c r="B58" s="7"/>
      <c r="C58" s="7"/>
      <c r="D58" s="7"/>
      <c r="E58" s="7"/>
      <c r="F58" s="9"/>
      <c r="G58" s="9"/>
      <c r="H58" s="7"/>
      <c r="I58" s="10" t="str">
        <f aca="true">IF($B58="","",IF($A58="Yes","Done",IF(OR(AND($F58&lt;&gt;"",$F58&gt;TODAY()),AND($E58&lt;&gt;"",IFERROR(INDEX($A$2:$A$501,MATCH($E58,$B$2:$B$501,0)),"Yes")&lt;&gt;"Yes")),"Waiting","Yes")))</f>
        <v/>
      </c>
      <c r="J58" s="8" t="str">
        <f aca="false">IF($B58="","",ROUND(IF(ISNUMBER(INDEX(Projects!$D$2:$D$201,MATCH($C58,Projects!$A$2:$A$201,0))),ParentWeight*INDEX(Projects!$D$2:$D$201,MATCH($C58,Projects!$A$2:$A$201,0))+(1-ParentWeight)*IFERROR(MATCH($D58,{"Low","Medium","High","Vital"},0)/4,0.5),IFERROR(MATCH($D58,{"Low","Medium","High","Vital"},0)/4,0.5)),3))</f>
        <v/>
      </c>
      <c r="K58" s="8" t="str">
        <f aca="false">IF($B58="","",MAX($J58,_xlfn.MAXIFS($J$2:$J$501,$E$2:$E$501,$B58,$A$2:$A$501,"&lt;&gt;Yes")))</f>
        <v/>
      </c>
      <c r="L58" s="11" t="n">
        <f aca="true">IF($B58="",-1,IF($I58&lt;&gt;"Yes",0,ROUND(IF($G58="",$K58,IF(($G58-TODAY())&lt;=0,3+$K58+MIN(0.25*-($G58-TODAY()),1),$K58+IF(($G58-TODAY())&lt;=LeadDays,((LeadDays-($G58-TODAY()))/LeadDays)^2,0))),2)))</f>
        <v>-1</v>
      </c>
    </row>
    <row r="59" customFormat="false" ht="15" hidden="false" customHeight="false" outlineLevel="0" collapsed="false">
      <c r="A59" s="7"/>
      <c r="B59" s="7"/>
      <c r="C59" s="7"/>
      <c r="D59" s="7"/>
      <c r="E59" s="7"/>
      <c r="F59" s="9"/>
      <c r="G59" s="9"/>
      <c r="H59" s="7"/>
      <c r="I59" s="10" t="str">
        <f aca="true">IF($B59="","",IF($A59="Yes","Done",IF(OR(AND($F59&lt;&gt;"",$F59&gt;TODAY()),AND($E59&lt;&gt;"",IFERROR(INDEX($A$2:$A$501,MATCH($E59,$B$2:$B$501,0)),"Yes")&lt;&gt;"Yes")),"Waiting","Yes")))</f>
        <v/>
      </c>
      <c r="J59" s="8" t="str">
        <f aca="false">IF($B59="","",ROUND(IF(ISNUMBER(INDEX(Projects!$D$2:$D$201,MATCH($C59,Projects!$A$2:$A$201,0))),ParentWeight*INDEX(Projects!$D$2:$D$201,MATCH($C59,Projects!$A$2:$A$201,0))+(1-ParentWeight)*IFERROR(MATCH($D59,{"Low","Medium","High","Vital"},0)/4,0.5),IFERROR(MATCH($D59,{"Low","Medium","High","Vital"},0)/4,0.5)),3))</f>
        <v/>
      </c>
      <c r="K59" s="8" t="str">
        <f aca="false">IF($B59="","",MAX($J59,_xlfn.MAXIFS($J$2:$J$501,$E$2:$E$501,$B59,$A$2:$A$501,"&lt;&gt;Yes")))</f>
        <v/>
      </c>
      <c r="L59" s="11" t="n">
        <f aca="true">IF($B59="",-1,IF($I59&lt;&gt;"Yes",0,ROUND(IF($G59="",$K59,IF(($G59-TODAY())&lt;=0,3+$K59+MIN(0.25*-($G59-TODAY()),1),$K59+IF(($G59-TODAY())&lt;=LeadDays,((LeadDays-($G59-TODAY()))/LeadDays)^2,0))),2)))</f>
        <v>-1</v>
      </c>
    </row>
    <row r="60" customFormat="false" ht="15" hidden="false" customHeight="false" outlineLevel="0" collapsed="false">
      <c r="A60" s="7"/>
      <c r="B60" s="7"/>
      <c r="C60" s="7"/>
      <c r="D60" s="7"/>
      <c r="E60" s="7"/>
      <c r="F60" s="9"/>
      <c r="G60" s="9"/>
      <c r="H60" s="7"/>
      <c r="I60" s="10" t="str">
        <f aca="true">IF($B60="","",IF($A60="Yes","Done",IF(OR(AND($F60&lt;&gt;"",$F60&gt;TODAY()),AND($E60&lt;&gt;"",IFERROR(INDEX($A$2:$A$501,MATCH($E60,$B$2:$B$501,0)),"Yes")&lt;&gt;"Yes")),"Waiting","Yes")))</f>
        <v/>
      </c>
      <c r="J60" s="8" t="str">
        <f aca="false">IF($B60="","",ROUND(IF(ISNUMBER(INDEX(Projects!$D$2:$D$201,MATCH($C60,Projects!$A$2:$A$201,0))),ParentWeight*INDEX(Projects!$D$2:$D$201,MATCH($C60,Projects!$A$2:$A$201,0))+(1-ParentWeight)*IFERROR(MATCH($D60,{"Low","Medium","High","Vital"},0)/4,0.5),IFERROR(MATCH($D60,{"Low","Medium","High","Vital"},0)/4,0.5)),3))</f>
        <v/>
      </c>
      <c r="K60" s="8" t="str">
        <f aca="false">IF($B60="","",MAX($J60,_xlfn.MAXIFS($J$2:$J$501,$E$2:$E$501,$B60,$A$2:$A$501,"&lt;&gt;Yes")))</f>
        <v/>
      </c>
      <c r="L60" s="11" t="n">
        <f aca="true">IF($B60="",-1,IF($I60&lt;&gt;"Yes",0,ROUND(IF($G60="",$K60,IF(($G60-TODAY())&lt;=0,3+$K60+MIN(0.25*-($G60-TODAY()),1),$K60+IF(($G60-TODAY())&lt;=LeadDays,((LeadDays-($G60-TODAY()))/LeadDays)^2,0))),2)))</f>
        <v>-1</v>
      </c>
    </row>
    <row r="61" customFormat="false" ht="15" hidden="false" customHeight="false" outlineLevel="0" collapsed="false">
      <c r="A61" s="7"/>
      <c r="B61" s="7"/>
      <c r="C61" s="7"/>
      <c r="D61" s="7"/>
      <c r="E61" s="7"/>
      <c r="F61" s="9"/>
      <c r="G61" s="9"/>
      <c r="H61" s="7"/>
      <c r="I61" s="10" t="str">
        <f aca="true">IF($B61="","",IF($A61="Yes","Done",IF(OR(AND($F61&lt;&gt;"",$F61&gt;TODAY()),AND($E61&lt;&gt;"",IFERROR(INDEX($A$2:$A$501,MATCH($E61,$B$2:$B$501,0)),"Yes")&lt;&gt;"Yes")),"Waiting","Yes")))</f>
        <v/>
      </c>
      <c r="J61" s="8" t="str">
        <f aca="false">IF($B61="","",ROUND(IF(ISNUMBER(INDEX(Projects!$D$2:$D$201,MATCH($C61,Projects!$A$2:$A$201,0))),ParentWeight*INDEX(Projects!$D$2:$D$201,MATCH($C61,Projects!$A$2:$A$201,0))+(1-ParentWeight)*IFERROR(MATCH($D61,{"Low","Medium","High","Vital"},0)/4,0.5),IFERROR(MATCH($D61,{"Low","Medium","High","Vital"},0)/4,0.5)),3))</f>
        <v/>
      </c>
      <c r="K61" s="8" t="str">
        <f aca="false">IF($B61="","",MAX($J61,_xlfn.MAXIFS($J$2:$J$501,$E$2:$E$501,$B61,$A$2:$A$501,"&lt;&gt;Yes")))</f>
        <v/>
      </c>
      <c r="L61" s="11" t="n">
        <f aca="true">IF($B61="",-1,IF($I61&lt;&gt;"Yes",0,ROUND(IF($G61="",$K61,IF(($G61-TODAY())&lt;=0,3+$K61+MIN(0.25*-($G61-TODAY()),1),$K61+IF(($G61-TODAY())&lt;=LeadDays,((LeadDays-($G61-TODAY()))/LeadDays)^2,0))),2)))</f>
        <v>-1</v>
      </c>
    </row>
    <row r="62" customFormat="false" ht="15" hidden="false" customHeight="false" outlineLevel="0" collapsed="false">
      <c r="A62" s="7"/>
      <c r="B62" s="7"/>
      <c r="C62" s="7"/>
      <c r="D62" s="7"/>
      <c r="E62" s="7"/>
      <c r="F62" s="9"/>
      <c r="G62" s="9"/>
      <c r="H62" s="7"/>
      <c r="I62" s="10" t="str">
        <f aca="true">IF($B62="","",IF($A62="Yes","Done",IF(OR(AND($F62&lt;&gt;"",$F62&gt;TODAY()),AND($E62&lt;&gt;"",IFERROR(INDEX($A$2:$A$501,MATCH($E62,$B$2:$B$501,0)),"Yes")&lt;&gt;"Yes")),"Waiting","Yes")))</f>
        <v/>
      </c>
      <c r="J62" s="8" t="str">
        <f aca="false">IF($B62="","",ROUND(IF(ISNUMBER(INDEX(Projects!$D$2:$D$201,MATCH($C62,Projects!$A$2:$A$201,0))),ParentWeight*INDEX(Projects!$D$2:$D$201,MATCH($C62,Projects!$A$2:$A$201,0))+(1-ParentWeight)*IFERROR(MATCH($D62,{"Low","Medium","High","Vital"},0)/4,0.5),IFERROR(MATCH($D62,{"Low","Medium","High","Vital"},0)/4,0.5)),3))</f>
        <v/>
      </c>
      <c r="K62" s="8" t="str">
        <f aca="false">IF($B62="","",MAX($J62,_xlfn.MAXIFS($J$2:$J$501,$E$2:$E$501,$B62,$A$2:$A$501,"&lt;&gt;Yes")))</f>
        <v/>
      </c>
      <c r="L62" s="11" t="n">
        <f aca="true">IF($B62="",-1,IF($I62&lt;&gt;"Yes",0,ROUND(IF($G62="",$K62,IF(($G62-TODAY())&lt;=0,3+$K62+MIN(0.25*-($G62-TODAY()),1),$K62+IF(($G62-TODAY())&lt;=LeadDays,((LeadDays-($G62-TODAY()))/LeadDays)^2,0))),2)))</f>
        <v>-1</v>
      </c>
    </row>
    <row r="63" customFormat="false" ht="15" hidden="false" customHeight="false" outlineLevel="0" collapsed="false">
      <c r="A63" s="7"/>
      <c r="B63" s="7"/>
      <c r="C63" s="7"/>
      <c r="D63" s="7"/>
      <c r="E63" s="7"/>
      <c r="F63" s="9"/>
      <c r="G63" s="9"/>
      <c r="H63" s="7"/>
      <c r="I63" s="10" t="str">
        <f aca="true">IF($B63="","",IF($A63="Yes","Done",IF(OR(AND($F63&lt;&gt;"",$F63&gt;TODAY()),AND($E63&lt;&gt;"",IFERROR(INDEX($A$2:$A$501,MATCH($E63,$B$2:$B$501,0)),"Yes")&lt;&gt;"Yes")),"Waiting","Yes")))</f>
        <v/>
      </c>
      <c r="J63" s="8" t="str">
        <f aca="false">IF($B63="","",ROUND(IF(ISNUMBER(INDEX(Projects!$D$2:$D$201,MATCH($C63,Projects!$A$2:$A$201,0))),ParentWeight*INDEX(Projects!$D$2:$D$201,MATCH($C63,Projects!$A$2:$A$201,0))+(1-ParentWeight)*IFERROR(MATCH($D63,{"Low","Medium","High","Vital"},0)/4,0.5),IFERROR(MATCH($D63,{"Low","Medium","High","Vital"},0)/4,0.5)),3))</f>
        <v/>
      </c>
      <c r="K63" s="8" t="str">
        <f aca="false">IF($B63="","",MAX($J63,_xlfn.MAXIFS($J$2:$J$501,$E$2:$E$501,$B63,$A$2:$A$501,"&lt;&gt;Yes")))</f>
        <v/>
      </c>
      <c r="L63" s="11" t="n">
        <f aca="true">IF($B63="",-1,IF($I63&lt;&gt;"Yes",0,ROUND(IF($G63="",$K63,IF(($G63-TODAY())&lt;=0,3+$K63+MIN(0.25*-($G63-TODAY()),1),$K63+IF(($G63-TODAY())&lt;=LeadDays,((LeadDays-($G63-TODAY()))/LeadDays)^2,0))),2)))</f>
        <v>-1</v>
      </c>
    </row>
    <row r="64" customFormat="false" ht="15" hidden="false" customHeight="false" outlineLevel="0" collapsed="false">
      <c r="A64" s="7"/>
      <c r="B64" s="7"/>
      <c r="C64" s="7"/>
      <c r="D64" s="7"/>
      <c r="E64" s="7"/>
      <c r="F64" s="9"/>
      <c r="G64" s="9"/>
      <c r="H64" s="7"/>
      <c r="I64" s="10" t="str">
        <f aca="true">IF($B64="","",IF($A64="Yes","Done",IF(OR(AND($F64&lt;&gt;"",$F64&gt;TODAY()),AND($E64&lt;&gt;"",IFERROR(INDEX($A$2:$A$501,MATCH($E64,$B$2:$B$501,0)),"Yes")&lt;&gt;"Yes")),"Waiting","Yes")))</f>
        <v/>
      </c>
      <c r="J64" s="8" t="str">
        <f aca="false">IF($B64="","",ROUND(IF(ISNUMBER(INDEX(Projects!$D$2:$D$201,MATCH($C64,Projects!$A$2:$A$201,0))),ParentWeight*INDEX(Projects!$D$2:$D$201,MATCH($C64,Projects!$A$2:$A$201,0))+(1-ParentWeight)*IFERROR(MATCH($D64,{"Low","Medium","High","Vital"},0)/4,0.5),IFERROR(MATCH($D64,{"Low","Medium","High","Vital"},0)/4,0.5)),3))</f>
        <v/>
      </c>
      <c r="K64" s="8" t="str">
        <f aca="false">IF($B64="","",MAX($J64,_xlfn.MAXIFS($J$2:$J$501,$E$2:$E$501,$B64,$A$2:$A$501,"&lt;&gt;Yes")))</f>
        <v/>
      </c>
      <c r="L64" s="11" t="n">
        <f aca="true">IF($B64="",-1,IF($I64&lt;&gt;"Yes",0,ROUND(IF($G64="",$K64,IF(($G64-TODAY())&lt;=0,3+$K64+MIN(0.25*-($G64-TODAY()),1),$K64+IF(($G64-TODAY())&lt;=LeadDays,((LeadDays-($G64-TODAY()))/LeadDays)^2,0))),2)))</f>
        <v>-1</v>
      </c>
    </row>
    <row r="65" customFormat="false" ht="15" hidden="false" customHeight="false" outlineLevel="0" collapsed="false">
      <c r="A65" s="7"/>
      <c r="B65" s="7"/>
      <c r="C65" s="7"/>
      <c r="D65" s="7"/>
      <c r="E65" s="7"/>
      <c r="F65" s="9"/>
      <c r="G65" s="9"/>
      <c r="H65" s="7"/>
      <c r="I65" s="10" t="str">
        <f aca="true">IF($B65="","",IF($A65="Yes","Done",IF(OR(AND($F65&lt;&gt;"",$F65&gt;TODAY()),AND($E65&lt;&gt;"",IFERROR(INDEX($A$2:$A$501,MATCH($E65,$B$2:$B$501,0)),"Yes")&lt;&gt;"Yes")),"Waiting","Yes")))</f>
        <v/>
      </c>
      <c r="J65" s="8" t="str">
        <f aca="false">IF($B65="","",ROUND(IF(ISNUMBER(INDEX(Projects!$D$2:$D$201,MATCH($C65,Projects!$A$2:$A$201,0))),ParentWeight*INDEX(Projects!$D$2:$D$201,MATCH($C65,Projects!$A$2:$A$201,0))+(1-ParentWeight)*IFERROR(MATCH($D65,{"Low","Medium","High","Vital"},0)/4,0.5),IFERROR(MATCH($D65,{"Low","Medium","High","Vital"},0)/4,0.5)),3))</f>
        <v/>
      </c>
      <c r="K65" s="8" t="str">
        <f aca="false">IF($B65="","",MAX($J65,_xlfn.MAXIFS($J$2:$J$501,$E$2:$E$501,$B65,$A$2:$A$501,"&lt;&gt;Yes")))</f>
        <v/>
      </c>
      <c r="L65" s="11" t="n">
        <f aca="true">IF($B65="",-1,IF($I65&lt;&gt;"Yes",0,ROUND(IF($G65="",$K65,IF(($G65-TODAY())&lt;=0,3+$K65+MIN(0.25*-($G65-TODAY()),1),$K65+IF(($G65-TODAY())&lt;=LeadDays,((LeadDays-($G65-TODAY()))/LeadDays)^2,0))),2)))</f>
        <v>-1</v>
      </c>
    </row>
    <row r="66" customFormat="false" ht="15" hidden="false" customHeight="false" outlineLevel="0" collapsed="false">
      <c r="A66" s="7"/>
      <c r="B66" s="7"/>
      <c r="C66" s="7"/>
      <c r="D66" s="7"/>
      <c r="E66" s="7"/>
      <c r="F66" s="9"/>
      <c r="G66" s="9"/>
      <c r="H66" s="7"/>
      <c r="I66" s="10" t="str">
        <f aca="true">IF($B66="","",IF($A66="Yes","Done",IF(OR(AND($F66&lt;&gt;"",$F66&gt;TODAY()),AND($E66&lt;&gt;"",IFERROR(INDEX($A$2:$A$501,MATCH($E66,$B$2:$B$501,0)),"Yes")&lt;&gt;"Yes")),"Waiting","Yes")))</f>
        <v/>
      </c>
      <c r="J66" s="8" t="str">
        <f aca="false">IF($B66="","",ROUND(IF(ISNUMBER(INDEX(Projects!$D$2:$D$201,MATCH($C66,Projects!$A$2:$A$201,0))),ParentWeight*INDEX(Projects!$D$2:$D$201,MATCH($C66,Projects!$A$2:$A$201,0))+(1-ParentWeight)*IFERROR(MATCH($D66,{"Low","Medium","High","Vital"},0)/4,0.5),IFERROR(MATCH($D66,{"Low","Medium","High","Vital"},0)/4,0.5)),3))</f>
        <v/>
      </c>
      <c r="K66" s="8" t="str">
        <f aca="false">IF($B66="","",MAX($J66,_xlfn.MAXIFS($J$2:$J$501,$E$2:$E$501,$B66,$A$2:$A$501,"&lt;&gt;Yes")))</f>
        <v/>
      </c>
      <c r="L66" s="11" t="n">
        <f aca="true">IF($B66="",-1,IF($I66&lt;&gt;"Yes",0,ROUND(IF($G66="",$K66,IF(($G66-TODAY())&lt;=0,3+$K66+MIN(0.25*-($G66-TODAY()),1),$K66+IF(($G66-TODAY())&lt;=LeadDays,((LeadDays-($G66-TODAY()))/LeadDays)^2,0))),2)))</f>
        <v>-1</v>
      </c>
    </row>
    <row r="67" customFormat="false" ht="15" hidden="false" customHeight="false" outlineLevel="0" collapsed="false">
      <c r="A67" s="7"/>
      <c r="B67" s="7"/>
      <c r="C67" s="7"/>
      <c r="D67" s="7"/>
      <c r="E67" s="7"/>
      <c r="F67" s="9"/>
      <c r="G67" s="9"/>
      <c r="H67" s="7"/>
      <c r="I67" s="10" t="str">
        <f aca="true">IF($B67="","",IF($A67="Yes","Done",IF(OR(AND($F67&lt;&gt;"",$F67&gt;TODAY()),AND($E67&lt;&gt;"",IFERROR(INDEX($A$2:$A$501,MATCH($E67,$B$2:$B$501,0)),"Yes")&lt;&gt;"Yes")),"Waiting","Yes")))</f>
        <v/>
      </c>
      <c r="J67" s="8" t="str">
        <f aca="false">IF($B67="","",ROUND(IF(ISNUMBER(INDEX(Projects!$D$2:$D$201,MATCH($C67,Projects!$A$2:$A$201,0))),ParentWeight*INDEX(Projects!$D$2:$D$201,MATCH($C67,Projects!$A$2:$A$201,0))+(1-ParentWeight)*IFERROR(MATCH($D67,{"Low","Medium","High","Vital"},0)/4,0.5),IFERROR(MATCH($D67,{"Low","Medium","High","Vital"},0)/4,0.5)),3))</f>
        <v/>
      </c>
      <c r="K67" s="8" t="str">
        <f aca="false">IF($B67="","",MAX($J67,_xlfn.MAXIFS($J$2:$J$501,$E$2:$E$501,$B67,$A$2:$A$501,"&lt;&gt;Yes")))</f>
        <v/>
      </c>
      <c r="L67" s="11" t="n">
        <f aca="true">IF($B67="",-1,IF($I67&lt;&gt;"Yes",0,ROUND(IF($G67="",$K67,IF(($G67-TODAY())&lt;=0,3+$K67+MIN(0.25*-($G67-TODAY()),1),$K67+IF(($G67-TODAY())&lt;=LeadDays,((LeadDays-($G67-TODAY()))/LeadDays)^2,0))),2)))</f>
        <v>-1</v>
      </c>
    </row>
    <row r="68" customFormat="false" ht="15" hidden="false" customHeight="false" outlineLevel="0" collapsed="false">
      <c r="A68" s="7"/>
      <c r="B68" s="7"/>
      <c r="C68" s="7"/>
      <c r="D68" s="7"/>
      <c r="E68" s="7"/>
      <c r="F68" s="9"/>
      <c r="G68" s="9"/>
      <c r="H68" s="7"/>
      <c r="I68" s="10" t="str">
        <f aca="true">IF($B68="","",IF($A68="Yes","Done",IF(OR(AND($F68&lt;&gt;"",$F68&gt;TODAY()),AND($E68&lt;&gt;"",IFERROR(INDEX($A$2:$A$501,MATCH($E68,$B$2:$B$501,0)),"Yes")&lt;&gt;"Yes")),"Waiting","Yes")))</f>
        <v/>
      </c>
      <c r="J68" s="8" t="str">
        <f aca="false">IF($B68="","",ROUND(IF(ISNUMBER(INDEX(Projects!$D$2:$D$201,MATCH($C68,Projects!$A$2:$A$201,0))),ParentWeight*INDEX(Projects!$D$2:$D$201,MATCH($C68,Projects!$A$2:$A$201,0))+(1-ParentWeight)*IFERROR(MATCH($D68,{"Low","Medium","High","Vital"},0)/4,0.5),IFERROR(MATCH($D68,{"Low","Medium","High","Vital"},0)/4,0.5)),3))</f>
        <v/>
      </c>
      <c r="K68" s="8" t="str">
        <f aca="false">IF($B68="","",MAX($J68,_xlfn.MAXIFS($J$2:$J$501,$E$2:$E$501,$B68,$A$2:$A$501,"&lt;&gt;Yes")))</f>
        <v/>
      </c>
      <c r="L68" s="11" t="n">
        <f aca="true">IF($B68="",-1,IF($I68&lt;&gt;"Yes",0,ROUND(IF($G68="",$K68,IF(($G68-TODAY())&lt;=0,3+$K68+MIN(0.25*-($G68-TODAY()),1),$K68+IF(($G68-TODAY())&lt;=LeadDays,((LeadDays-($G68-TODAY()))/LeadDays)^2,0))),2)))</f>
        <v>-1</v>
      </c>
    </row>
    <row r="69" customFormat="false" ht="15" hidden="false" customHeight="false" outlineLevel="0" collapsed="false">
      <c r="A69" s="7"/>
      <c r="B69" s="7"/>
      <c r="C69" s="7"/>
      <c r="D69" s="7"/>
      <c r="E69" s="7"/>
      <c r="F69" s="9"/>
      <c r="G69" s="9"/>
      <c r="H69" s="7"/>
      <c r="I69" s="10" t="str">
        <f aca="true">IF($B69="","",IF($A69="Yes","Done",IF(OR(AND($F69&lt;&gt;"",$F69&gt;TODAY()),AND($E69&lt;&gt;"",IFERROR(INDEX($A$2:$A$501,MATCH($E69,$B$2:$B$501,0)),"Yes")&lt;&gt;"Yes")),"Waiting","Yes")))</f>
        <v/>
      </c>
      <c r="J69" s="8" t="str">
        <f aca="false">IF($B69="","",ROUND(IF(ISNUMBER(INDEX(Projects!$D$2:$D$201,MATCH($C69,Projects!$A$2:$A$201,0))),ParentWeight*INDEX(Projects!$D$2:$D$201,MATCH($C69,Projects!$A$2:$A$201,0))+(1-ParentWeight)*IFERROR(MATCH($D69,{"Low","Medium","High","Vital"},0)/4,0.5),IFERROR(MATCH($D69,{"Low","Medium","High","Vital"},0)/4,0.5)),3))</f>
        <v/>
      </c>
      <c r="K69" s="8" t="str">
        <f aca="false">IF($B69="","",MAX($J69,_xlfn.MAXIFS($J$2:$J$501,$E$2:$E$501,$B69,$A$2:$A$501,"&lt;&gt;Yes")))</f>
        <v/>
      </c>
      <c r="L69" s="11" t="n">
        <f aca="true">IF($B69="",-1,IF($I69&lt;&gt;"Yes",0,ROUND(IF($G69="",$K69,IF(($G69-TODAY())&lt;=0,3+$K69+MIN(0.25*-($G69-TODAY()),1),$K69+IF(($G69-TODAY())&lt;=LeadDays,((LeadDays-($G69-TODAY()))/LeadDays)^2,0))),2)))</f>
        <v>-1</v>
      </c>
    </row>
    <row r="70" customFormat="false" ht="15" hidden="false" customHeight="false" outlineLevel="0" collapsed="false">
      <c r="A70" s="7"/>
      <c r="B70" s="7"/>
      <c r="C70" s="7"/>
      <c r="D70" s="7"/>
      <c r="E70" s="7"/>
      <c r="F70" s="9"/>
      <c r="G70" s="9"/>
      <c r="H70" s="7"/>
      <c r="I70" s="10" t="str">
        <f aca="true">IF($B70="","",IF($A70="Yes","Done",IF(OR(AND($F70&lt;&gt;"",$F70&gt;TODAY()),AND($E70&lt;&gt;"",IFERROR(INDEX($A$2:$A$501,MATCH($E70,$B$2:$B$501,0)),"Yes")&lt;&gt;"Yes")),"Waiting","Yes")))</f>
        <v/>
      </c>
      <c r="J70" s="8" t="str">
        <f aca="false">IF($B70="","",ROUND(IF(ISNUMBER(INDEX(Projects!$D$2:$D$201,MATCH($C70,Projects!$A$2:$A$201,0))),ParentWeight*INDEX(Projects!$D$2:$D$201,MATCH($C70,Projects!$A$2:$A$201,0))+(1-ParentWeight)*IFERROR(MATCH($D70,{"Low","Medium","High","Vital"},0)/4,0.5),IFERROR(MATCH($D70,{"Low","Medium","High","Vital"},0)/4,0.5)),3))</f>
        <v/>
      </c>
      <c r="K70" s="8" t="str">
        <f aca="false">IF($B70="","",MAX($J70,_xlfn.MAXIFS($J$2:$J$501,$E$2:$E$501,$B70,$A$2:$A$501,"&lt;&gt;Yes")))</f>
        <v/>
      </c>
      <c r="L70" s="11" t="n">
        <f aca="true">IF($B70="",-1,IF($I70&lt;&gt;"Yes",0,ROUND(IF($G70="",$K70,IF(($G70-TODAY())&lt;=0,3+$K70+MIN(0.25*-($G70-TODAY()),1),$K70+IF(($G70-TODAY())&lt;=LeadDays,((LeadDays-($G70-TODAY()))/LeadDays)^2,0))),2)))</f>
        <v>-1</v>
      </c>
    </row>
    <row r="71" customFormat="false" ht="15" hidden="false" customHeight="false" outlineLevel="0" collapsed="false">
      <c r="A71" s="7"/>
      <c r="B71" s="7"/>
      <c r="C71" s="7"/>
      <c r="D71" s="7"/>
      <c r="E71" s="7"/>
      <c r="F71" s="9"/>
      <c r="G71" s="9"/>
      <c r="H71" s="7"/>
      <c r="I71" s="10" t="str">
        <f aca="true">IF($B71="","",IF($A71="Yes","Done",IF(OR(AND($F71&lt;&gt;"",$F71&gt;TODAY()),AND($E71&lt;&gt;"",IFERROR(INDEX($A$2:$A$501,MATCH($E71,$B$2:$B$501,0)),"Yes")&lt;&gt;"Yes")),"Waiting","Yes")))</f>
        <v/>
      </c>
      <c r="J71" s="8" t="str">
        <f aca="false">IF($B71="","",ROUND(IF(ISNUMBER(INDEX(Projects!$D$2:$D$201,MATCH($C71,Projects!$A$2:$A$201,0))),ParentWeight*INDEX(Projects!$D$2:$D$201,MATCH($C71,Projects!$A$2:$A$201,0))+(1-ParentWeight)*IFERROR(MATCH($D71,{"Low","Medium","High","Vital"},0)/4,0.5),IFERROR(MATCH($D71,{"Low","Medium","High","Vital"},0)/4,0.5)),3))</f>
        <v/>
      </c>
      <c r="K71" s="8" t="str">
        <f aca="false">IF($B71="","",MAX($J71,_xlfn.MAXIFS($J$2:$J$501,$E$2:$E$501,$B71,$A$2:$A$501,"&lt;&gt;Yes")))</f>
        <v/>
      </c>
      <c r="L71" s="11" t="n">
        <f aca="true">IF($B71="",-1,IF($I71&lt;&gt;"Yes",0,ROUND(IF($G71="",$K71,IF(($G71-TODAY())&lt;=0,3+$K71+MIN(0.25*-($G71-TODAY()),1),$K71+IF(($G71-TODAY())&lt;=LeadDays,((LeadDays-($G71-TODAY()))/LeadDays)^2,0))),2)))</f>
        <v>-1</v>
      </c>
    </row>
    <row r="72" customFormat="false" ht="15" hidden="false" customHeight="false" outlineLevel="0" collapsed="false">
      <c r="A72" s="7"/>
      <c r="B72" s="7"/>
      <c r="C72" s="7"/>
      <c r="D72" s="7"/>
      <c r="E72" s="7"/>
      <c r="F72" s="9"/>
      <c r="G72" s="9"/>
      <c r="H72" s="7"/>
      <c r="I72" s="10" t="str">
        <f aca="true">IF($B72="","",IF($A72="Yes","Done",IF(OR(AND($F72&lt;&gt;"",$F72&gt;TODAY()),AND($E72&lt;&gt;"",IFERROR(INDEX($A$2:$A$501,MATCH($E72,$B$2:$B$501,0)),"Yes")&lt;&gt;"Yes")),"Waiting","Yes")))</f>
        <v/>
      </c>
      <c r="J72" s="8" t="str">
        <f aca="false">IF($B72="","",ROUND(IF(ISNUMBER(INDEX(Projects!$D$2:$D$201,MATCH($C72,Projects!$A$2:$A$201,0))),ParentWeight*INDEX(Projects!$D$2:$D$201,MATCH($C72,Projects!$A$2:$A$201,0))+(1-ParentWeight)*IFERROR(MATCH($D72,{"Low","Medium","High","Vital"},0)/4,0.5),IFERROR(MATCH($D72,{"Low","Medium","High","Vital"},0)/4,0.5)),3))</f>
        <v/>
      </c>
      <c r="K72" s="8" t="str">
        <f aca="false">IF($B72="","",MAX($J72,_xlfn.MAXIFS($J$2:$J$501,$E$2:$E$501,$B72,$A$2:$A$501,"&lt;&gt;Yes")))</f>
        <v/>
      </c>
      <c r="L72" s="11" t="n">
        <f aca="true">IF($B72="",-1,IF($I72&lt;&gt;"Yes",0,ROUND(IF($G72="",$K72,IF(($G72-TODAY())&lt;=0,3+$K72+MIN(0.25*-($G72-TODAY()),1),$K72+IF(($G72-TODAY())&lt;=LeadDays,((LeadDays-($G72-TODAY()))/LeadDays)^2,0))),2)))</f>
        <v>-1</v>
      </c>
    </row>
    <row r="73" customFormat="false" ht="15" hidden="false" customHeight="false" outlineLevel="0" collapsed="false">
      <c r="A73" s="7"/>
      <c r="B73" s="7"/>
      <c r="C73" s="7"/>
      <c r="D73" s="7"/>
      <c r="E73" s="7"/>
      <c r="F73" s="9"/>
      <c r="G73" s="9"/>
      <c r="H73" s="7"/>
      <c r="I73" s="10" t="str">
        <f aca="true">IF($B73="","",IF($A73="Yes","Done",IF(OR(AND($F73&lt;&gt;"",$F73&gt;TODAY()),AND($E73&lt;&gt;"",IFERROR(INDEX($A$2:$A$501,MATCH($E73,$B$2:$B$501,0)),"Yes")&lt;&gt;"Yes")),"Waiting","Yes")))</f>
        <v/>
      </c>
      <c r="J73" s="8" t="str">
        <f aca="false">IF($B73="","",ROUND(IF(ISNUMBER(INDEX(Projects!$D$2:$D$201,MATCH($C73,Projects!$A$2:$A$201,0))),ParentWeight*INDEX(Projects!$D$2:$D$201,MATCH($C73,Projects!$A$2:$A$201,0))+(1-ParentWeight)*IFERROR(MATCH($D73,{"Low","Medium","High","Vital"},0)/4,0.5),IFERROR(MATCH($D73,{"Low","Medium","High","Vital"},0)/4,0.5)),3))</f>
        <v/>
      </c>
      <c r="K73" s="8" t="str">
        <f aca="false">IF($B73="","",MAX($J73,_xlfn.MAXIFS($J$2:$J$501,$E$2:$E$501,$B73,$A$2:$A$501,"&lt;&gt;Yes")))</f>
        <v/>
      </c>
      <c r="L73" s="11" t="n">
        <f aca="true">IF($B73="",-1,IF($I73&lt;&gt;"Yes",0,ROUND(IF($G73="",$K73,IF(($G73-TODAY())&lt;=0,3+$K73+MIN(0.25*-($G73-TODAY()),1),$K73+IF(($G73-TODAY())&lt;=LeadDays,((LeadDays-($G73-TODAY()))/LeadDays)^2,0))),2)))</f>
        <v>-1</v>
      </c>
    </row>
    <row r="74" customFormat="false" ht="15" hidden="false" customHeight="false" outlineLevel="0" collapsed="false">
      <c r="A74" s="7"/>
      <c r="B74" s="7"/>
      <c r="C74" s="7"/>
      <c r="D74" s="7"/>
      <c r="E74" s="7"/>
      <c r="F74" s="9"/>
      <c r="G74" s="9"/>
      <c r="H74" s="7"/>
      <c r="I74" s="10" t="str">
        <f aca="true">IF($B74="","",IF($A74="Yes","Done",IF(OR(AND($F74&lt;&gt;"",$F74&gt;TODAY()),AND($E74&lt;&gt;"",IFERROR(INDEX($A$2:$A$501,MATCH($E74,$B$2:$B$501,0)),"Yes")&lt;&gt;"Yes")),"Waiting","Yes")))</f>
        <v/>
      </c>
      <c r="J74" s="8" t="str">
        <f aca="false">IF($B74="","",ROUND(IF(ISNUMBER(INDEX(Projects!$D$2:$D$201,MATCH($C74,Projects!$A$2:$A$201,0))),ParentWeight*INDEX(Projects!$D$2:$D$201,MATCH($C74,Projects!$A$2:$A$201,0))+(1-ParentWeight)*IFERROR(MATCH($D74,{"Low","Medium","High","Vital"},0)/4,0.5),IFERROR(MATCH($D74,{"Low","Medium","High","Vital"},0)/4,0.5)),3))</f>
        <v/>
      </c>
      <c r="K74" s="8" t="str">
        <f aca="false">IF($B74="","",MAX($J74,_xlfn.MAXIFS($J$2:$J$501,$E$2:$E$501,$B74,$A$2:$A$501,"&lt;&gt;Yes")))</f>
        <v/>
      </c>
      <c r="L74" s="11" t="n">
        <f aca="true">IF($B74="",-1,IF($I74&lt;&gt;"Yes",0,ROUND(IF($G74="",$K74,IF(($G74-TODAY())&lt;=0,3+$K74+MIN(0.25*-($G74-TODAY()),1),$K74+IF(($G74-TODAY())&lt;=LeadDays,((LeadDays-($G74-TODAY()))/LeadDays)^2,0))),2)))</f>
        <v>-1</v>
      </c>
    </row>
    <row r="75" customFormat="false" ht="15" hidden="false" customHeight="false" outlineLevel="0" collapsed="false">
      <c r="A75" s="7"/>
      <c r="B75" s="7"/>
      <c r="C75" s="7"/>
      <c r="D75" s="7"/>
      <c r="E75" s="7"/>
      <c r="F75" s="9"/>
      <c r="G75" s="9"/>
      <c r="H75" s="7"/>
      <c r="I75" s="10" t="str">
        <f aca="true">IF($B75="","",IF($A75="Yes","Done",IF(OR(AND($F75&lt;&gt;"",$F75&gt;TODAY()),AND($E75&lt;&gt;"",IFERROR(INDEX($A$2:$A$501,MATCH($E75,$B$2:$B$501,0)),"Yes")&lt;&gt;"Yes")),"Waiting","Yes")))</f>
        <v/>
      </c>
      <c r="J75" s="8" t="str">
        <f aca="false">IF($B75="","",ROUND(IF(ISNUMBER(INDEX(Projects!$D$2:$D$201,MATCH($C75,Projects!$A$2:$A$201,0))),ParentWeight*INDEX(Projects!$D$2:$D$201,MATCH($C75,Projects!$A$2:$A$201,0))+(1-ParentWeight)*IFERROR(MATCH($D75,{"Low","Medium","High","Vital"},0)/4,0.5),IFERROR(MATCH($D75,{"Low","Medium","High","Vital"},0)/4,0.5)),3))</f>
        <v/>
      </c>
      <c r="K75" s="8" t="str">
        <f aca="false">IF($B75="","",MAX($J75,_xlfn.MAXIFS($J$2:$J$501,$E$2:$E$501,$B75,$A$2:$A$501,"&lt;&gt;Yes")))</f>
        <v/>
      </c>
      <c r="L75" s="11" t="n">
        <f aca="true">IF($B75="",-1,IF($I75&lt;&gt;"Yes",0,ROUND(IF($G75="",$K75,IF(($G75-TODAY())&lt;=0,3+$K75+MIN(0.25*-($G75-TODAY()),1),$K75+IF(($G75-TODAY())&lt;=LeadDays,((LeadDays-($G75-TODAY()))/LeadDays)^2,0))),2)))</f>
        <v>-1</v>
      </c>
    </row>
    <row r="76" customFormat="false" ht="15" hidden="false" customHeight="false" outlineLevel="0" collapsed="false">
      <c r="A76" s="7"/>
      <c r="B76" s="7"/>
      <c r="C76" s="7"/>
      <c r="D76" s="7"/>
      <c r="E76" s="7"/>
      <c r="F76" s="9"/>
      <c r="G76" s="9"/>
      <c r="H76" s="7"/>
      <c r="I76" s="10" t="str">
        <f aca="true">IF($B76="","",IF($A76="Yes","Done",IF(OR(AND($F76&lt;&gt;"",$F76&gt;TODAY()),AND($E76&lt;&gt;"",IFERROR(INDEX($A$2:$A$501,MATCH($E76,$B$2:$B$501,0)),"Yes")&lt;&gt;"Yes")),"Waiting","Yes")))</f>
        <v/>
      </c>
      <c r="J76" s="8" t="str">
        <f aca="false">IF($B76="","",ROUND(IF(ISNUMBER(INDEX(Projects!$D$2:$D$201,MATCH($C76,Projects!$A$2:$A$201,0))),ParentWeight*INDEX(Projects!$D$2:$D$201,MATCH($C76,Projects!$A$2:$A$201,0))+(1-ParentWeight)*IFERROR(MATCH($D76,{"Low","Medium","High","Vital"},0)/4,0.5),IFERROR(MATCH($D76,{"Low","Medium","High","Vital"},0)/4,0.5)),3))</f>
        <v/>
      </c>
      <c r="K76" s="8" t="str">
        <f aca="false">IF($B76="","",MAX($J76,_xlfn.MAXIFS($J$2:$J$501,$E$2:$E$501,$B76,$A$2:$A$501,"&lt;&gt;Yes")))</f>
        <v/>
      </c>
      <c r="L76" s="11" t="n">
        <f aca="true">IF($B76="",-1,IF($I76&lt;&gt;"Yes",0,ROUND(IF($G76="",$K76,IF(($G76-TODAY())&lt;=0,3+$K76+MIN(0.25*-($G76-TODAY()),1),$K76+IF(($G76-TODAY())&lt;=LeadDays,((LeadDays-($G76-TODAY()))/LeadDays)^2,0))),2)))</f>
        <v>-1</v>
      </c>
    </row>
    <row r="77" customFormat="false" ht="15" hidden="false" customHeight="false" outlineLevel="0" collapsed="false">
      <c r="A77" s="7"/>
      <c r="B77" s="7"/>
      <c r="C77" s="7"/>
      <c r="D77" s="7"/>
      <c r="E77" s="7"/>
      <c r="F77" s="9"/>
      <c r="G77" s="9"/>
      <c r="H77" s="7"/>
      <c r="I77" s="10" t="str">
        <f aca="true">IF($B77="","",IF($A77="Yes","Done",IF(OR(AND($F77&lt;&gt;"",$F77&gt;TODAY()),AND($E77&lt;&gt;"",IFERROR(INDEX($A$2:$A$501,MATCH($E77,$B$2:$B$501,0)),"Yes")&lt;&gt;"Yes")),"Waiting","Yes")))</f>
        <v/>
      </c>
      <c r="J77" s="8" t="str">
        <f aca="false">IF($B77="","",ROUND(IF(ISNUMBER(INDEX(Projects!$D$2:$D$201,MATCH($C77,Projects!$A$2:$A$201,0))),ParentWeight*INDEX(Projects!$D$2:$D$201,MATCH($C77,Projects!$A$2:$A$201,0))+(1-ParentWeight)*IFERROR(MATCH($D77,{"Low","Medium","High","Vital"},0)/4,0.5),IFERROR(MATCH($D77,{"Low","Medium","High","Vital"},0)/4,0.5)),3))</f>
        <v/>
      </c>
      <c r="K77" s="8" t="str">
        <f aca="false">IF($B77="","",MAX($J77,_xlfn.MAXIFS($J$2:$J$501,$E$2:$E$501,$B77,$A$2:$A$501,"&lt;&gt;Yes")))</f>
        <v/>
      </c>
      <c r="L77" s="11" t="n">
        <f aca="true">IF($B77="",-1,IF($I77&lt;&gt;"Yes",0,ROUND(IF($G77="",$K77,IF(($G77-TODAY())&lt;=0,3+$K77+MIN(0.25*-($G77-TODAY()),1),$K77+IF(($G77-TODAY())&lt;=LeadDays,((LeadDays-($G77-TODAY()))/LeadDays)^2,0))),2)))</f>
        <v>-1</v>
      </c>
    </row>
    <row r="78" customFormat="false" ht="15" hidden="false" customHeight="false" outlineLevel="0" collapsed="false">
      <c r="A78" s="7"/>
      <c r="B78" s="7"/>
      <c r="C78" s="7"/>
      <c r="D78" s="7"/>
      <c r="E78" s="7"/>
      <c r="F78" s="9"/>
      <c r="G78" s="9"/>
      <c r="H78" s="7"/>
      <c r="I78" s="10" t="str">
        <f aca="true">IF($B78="","",IF($A78="Yes","Done",IF(OR(AND($F78&lt;&gt;"",$F78&gt;TODAY()),AND($E78&lt;&gt;"",IFERROR(INDEX($A$2:$A$501,MATCH($E78,$B$2:$B$501,0)),"Yes")&lt;&gt;"Yes")),"Waiting","Yes")))</f>
        <v/>
      </c>
      <c r="J78" s="8" t="str">
        <f aca="false">IF($B78="","",ROUND(IF(ISNUMBER(INDEX(Projects!$D$2:$D$201,MATCH($C78,Projects!$A$2:$A$201,0))),ParentWeight*INDEX(Projects!$D$2:$D$201,MATCH($C78,Projects!$A$2:$A$201,0))+(1-ParentWeight)*IFERROR(MATCH($D78,{"Low","Medium","High","Vital"},0)/4,0.5),IFERROR(MATCH($D78,{"Low","Medium","High","Vital"},0)/4,0.5)),3))</f>
        <v/>
      </c>
      <c r="K78" s="8" t="str">
        <f aca="false">IF($B78="","",MAX($J78,_xlfn.MAXIFS($J$2:$J$501,$E$2:$E$501,$B78,$A$2:$A$501,"&lt;&gt;Yes")))</f>
        <v/>
      </c>
      <c r="L78" s="11" t="n">
        <f aca="true">IF($B78="",-1,IF($I78&lt;&gt;"Yes",0,ROUND(IF($G78="",$K78,IF(($G78-TODAY())&lt;=0,3+$K78+MIN(0.25*-($G78-TODAY()),1),$K78+IF(($G78-TODAY())&lt;=LeadDays,((LeadDays-($G78-TODAY()))/LeadDays)^2,0))),2)))</f>
        <v>-1</v>
      </c>
    </row>
    <row r="79" customFormat="false" ht="15" hidden="false" customHeight="false" outlineLevel="0" collapsed="false">
      <c r="A79" s="7"/>
      <c r="B79" s="7"/>
      <c r="C79" s="7"/>
      <c r="D79" s="7"/>
      <c r="E79" s="7"/>
      <c r="F79" s="9"/>
      <c r="G79" s="9"/>
      <c r="H79" s="7"/>
      <c r="I79" s="10" t="str">
        <f aca="true">IF($B79="","",IF($A79="Yes","Done",IF(OR(AND($F79&lt;&gt;"",$F79&gt;TODAY()),AND($E79&lt;&gt;"",IFERROR(INDEX($A$2:$A$501,MATCH($E79,$B$2:$B$501,0)),"Yes")&lt;&gt;"Yes")),"Waiting","Yes")))</f>
        <v/>
      </c>
      <c r="J79" s="8" t="str">
        <f aca="false">IF($B79="","",ROUND(IF(ISNUMBER(INDEX(Projects!$D$2:$D$201,MATCH($C79,Projects!$A$2:$A$201,0))),ParentWeight*INDEX(Projects!$D$2:$D$201,MATCH($C79,Projects!$A$2:$A$201,0))+(1-ParentWeight)*IFERROR(MATCH($D79,{"Low","Medium","High","Vital"},0)/4,0.5),IFERROR(MATCH($D79,{"Low","Medium","High","Vital"},0)/4,0.5)),3))</f>
        <v/>
      </c>
      <c r="K79" s="8" t="str">
        <f aca="false">IF($B79="","",MAX($J79,_xlfn.MAXIFS($J$2:$J$501,$E$2:$E$501,$B79,$A$2:$A$501,"&lt;&gt;Yes")))</f>
        <v/>
      </c>
      <c r="L79" s="11" t="n">
        <f aca="true">IF($B79="",-1,IF($I79&lt;&gt;"Yes",0,ROUND(IF($G79="",$K79,IF(($G79-TODAY())&lt;=0,3+$K79+MIN(0.25*-($G79-TODAY()),1),$K79+IF(($G79-TODAY())&lt;=LeadDays,((LeadDays-($G79-TODAY()))/LeadDays)^2,0))),2)))</f>
        <v>-1</v>
      </c>
    </row>
    <row r="80" customFormat="false" ht="15" hidden="false" customHeight="false" outlineLevel="0" collapsed="false">
      <c r="A80" s="7"/>
      <c r="B80" s="7"/>
      <c r="C80" s="7"/>
      <c r="D80" s="7"/>
      <c r="E80" s="7"/>
      <c r="F80" s="9"/>
      <c r="G80" s="9"/>
      <c r="H80" s="7"/>
      <c r="I80" s="10" t="str">
        <f aca="true">IF($B80="","",IF($A80="Yes","Done",IF(OR(AND($F80&lt;&gt;"",$F80&gt;TODAY()),AND($E80&lt;&gt;"",IFERROR(INDEX($A$2:$A$501,MATCH($E80,$B$2:$B$501,0)),"Yes")&lt;&gt;"Yes")),"Waiting","Yes")))</f>
        <v/>
      </c>
      <c r="J80" s="8" t="str">
        <f aca="false">IF($B80="","",ROUND(IF(ISNUMBER(INDEX(Projects!$D$2:$D$201,MATCH($C80,Projects!$A$2:$A$201,0))),ParentWeight*INDEX(Projects!$D$2:$D$201,MATCH($C80,Projects!$A$2:$A$201,0))+(1-ParentWeight)*IFERROR(MATCH($D80,{"Low","Medium","High","Vital"},0)/4,0.5),IFERROR(MATCH($D80,{"Low","Medium","High","Vital"},0)/4,0.5)),3))</f>
        <v/>
      </c>
      <c r="K80" s="8" t="str">
        <f aca="false">IF($B80="","",MAX($J80,_xlfn.MAXIFS($J$2:$J$501,$E$2:$E$501,$B80,$A$2:$A$501,"&lt;&gt;Yes")))</f>
        <v/>
      </c>
      <c r="L80" s="11" t="n">
        <f aca="true">IF($B80="",-1,IF($I80&lt;&gt;"Yes",0,ROUND(IF($G80="",$K80,IF(($G80-TODAY())&lt;=0,3+$K80+MIN(0.25*-($G80-TODAY()),1),$K80+IF(($G80-TODAY())&lt;=LeadDays,((LeadDays-($G80-TODAY()))/LeadDays)^2,0))),2)))</f>
        <v>-1</v>
      </c>
    </row>
    <row r="81" customFormat="false" ht="15" hidden="false" customHeight="false" outlineLevel="0" collapsed="false">
      <c r="A81" s="7"/>
      <c r="B81" s="7"/>
      <c r="C81" s="7"/>
      <c r="D81" s="7"/>
      <c r="E81" s="7"/>
      <c r="F81" s="9"/>
      <c r="G81" s="9"/>
      <c r="H81" s="7"/>
      <c r="I81" s="10" t="str">
        <f aca="true">IF($B81="","",IF($A81="Yes","Done",IF(OR(AND($F81&lt;&gt;"",$F81&gt;TODAY()),AND($E81&lt;&gt;"",IFERROR(INDEX($A$2:$A$501,MATCH($E81,$B$2:$B$501,0)),"Yes")&lt;&gt;"Yes")),"Waiting","Yes")))</f>
        <v/>
      </c>
      <c r="J81" s="8" t="str">
        <f aca="false">IF($B81="","",ROUND(IF(ISNUMBER(INDEX(Projects!$D$2:$D$201,MATCH($C81,Projects!$A$2:$A$201,0))),ParentWeight*INDEX(Projects!$D$2:$D$201,MATCH($C81,Projects!$A$2:$A$201,0))+(1-ParentWeight)*IFERROR(MATCH($D81,{"Low","Medium","High","Vital"},0)/4,0.5),IFERROR(MATCH($D81,{"Low","Medium","High","Vital"},0)/4,0.5)),3))</f>
        <v/>
      </c>
      <c r="K81" s="8" t="str">
        <f aca="false">IF($B81="","",MAX($J81,_xlfn.MAXIFS($J$2:$J$501,$E$2:$E$501,$B81,$A$2:$A$501,"&lt;&gt;Yes")))</f>
        <v/>
      </c>
      <c r="L81" s="11" t="n">
        <f aca="true">IF($B81="",-1,IF($I81&lt;&gt;"Yes",0,ROUND(IF($G81="",$K81,IF(($G81-TODAY())&lt;=0,3+$K81+MIN(0.25*-($G81-TODAY()),1),$K81+IF(($G81-TODAY())&lt;=LeadDays,((LeadDays-($G81-TODAY()))/LeadDays)^2,0))),2)))</f>
        <v>-1</v>
      </c>
    </row>
    <row r="82" customFormat="false" ht="15" hidden="false" customHeight="false" outlineLevel="0" collapsed="false">
      <c r="A82" s="7"/>
      <c r="B82" s="7"/>
      <c r="C82" s="7"/>
      <c r="D82" s="7"/>
      <c r="E82" s="7"/>
      <c r="F82" s="9"/>
      <c r="G82" s="9"/>
      <c r="H82" s="7"/>
      <c r="I82" s="10" t="str">
        <f aca="true">IF($B82="","",IF($A82="Yes","Done",IF(OR(AND($F82&lt;&gt;"",$F82&gt;TODAY()),AND($E82&lt;&gt;"",IFERROR(INDEX($A$2:$A$501,MATCH($E82,$B$2:$B$501,0)),"Yes")&lt;&gt;"Yes")),"Waiting","Yes")))</f>
        <v/>
      </c>
      <c r="J82" s="8" t="str">
        <f aca="false">IF($B82="","",ROUND(IF(ISNUMBER(INDEX(Projects!$D$2:$D$201,MATCH($C82,Projects!$A$2:$A$201,0))),ParentWeight*INDEX(Projects!$D$2:$D$201,MATCH($C82,Projects!$A$2:$A$201,0))+(1-ParentWeight)*IFERROR(MATCH($D82,{"Low","Medium","High","Vital"},0)/4,0.5),IFERROR(MATCH($D82,{"Low","Medium","High","Vital"},0)/4,0.5)),3))</f>
        <v/>
      </c>
      <c r="K82" s="8" t="str">
        <f aca="false">IF($B82="","",MAX($J82,_xlfn.MAXIFS($J$2:$J$501,$E$2:$E$501,$B82,$A$2:$A$501,"&lt;&gt;Yes")))</f>
        <v/>
      </c>
      <c r="L82" s="11" t="n">
        <f aca="true">IF($B82="",-1,IF($I82&lt;&gt;"Yes",0,ROUND(IF($G82="",$K82,IF(($G82-TODAY())&lt;=0,3+$K82+MIN(0.25*-($G82-TODAY()),1),$K82+IF(($G82-TODAY())&lt;=LeadDays,((LeadDays-($G82-TODAY()))/LeadDays)^2,0))),2)))</f>
        <v>-1</v>
      </c>
    </row>
    <row r="83" customFormat="false" ht="15" hidden="false" customHeight="false" outlineLevel="0" collapsed="false">
      <c r="A83" s="7"/>
      <c r="B83" s="7"/>
      <c r="C83" s="7"/>
      <c r="D83" s="7"/>
      <c r="E83" s="7"/>
      <c r="F83" s="9"/>
      <c r="G83" s="9"/>
      <c r="H83" s="7"/>
      <c r="I83" s="10" t="str">
        <f aca="true">IF($B83="","",IF($A83="Yes","Done",IF(OR(AND($F83&lt;&gt;"",$F83&gt;TODAY()),AND($E83&lt;&gt;"",IFERROR(INDEX($A$2:$A$501,MATCH($E83,$B$2:$B$501,0)),"Yes")&lt;&gt;"Yes")),"Waiting","Yes")))</f>
        <v/>
      </c>
      <c r="J83" s="8" t="str">
        <f aca="false">IF($B83="","",ROUND(IF(ISNUMBER(INDEX(Projects!$D$2:$D$201,MATCH($C83,Projects!$A$2:$A$201,0))),ParentWeight*INDEX(Projects!$D$2:$D$201,MATCH($C83,Projects!$A$2:$A$201,0))+(1-ParentWeight)*IFERROR(MATCH($D83,{"Low","Medium","High","Vital"},0)/4,0.5),IFERROR(MATCH($D83,{"Low","Medium","High","Vital"},0)/4,0.5)),3))</f>
        <v/>
      </c>
      <c r="K83" s="8" t="str">
        <f aca="false">IF($B83="","",MAX($J83,_xlfn.MAXIFS($J$2:$J$501,$E$2:$E$501,$B83,$A$2:$A$501,"&lt;&gt;Yes")))</f>
        <v/>
      </c>
      <c r="L83" s="11" t="n">
        <f aca="true">IF($B83="",-1,IF($I83&lt;&gt;"Yes",0,ROUND(IF($G83="",$K83,IF(($G83-TODAY())&lt;=0,3+$K83+MIN(0.25*-($G83-TODAY()),1),$K83+IF(($G83-TODAY())&lt;=LeadDays,((LeadDays-($G83-TODAY()))/LeadDays)^2,0))),2)))</f>
        <v>-1</v>
      </c>
    </row>
    <row r="84" customFormat="false" ht="15" hidden="false" customHeight="false" outlineLevel="0" collapsed="false">
      <c r="A84" s="7"/>
      <c r="B84" s="7"/>
      <c r="C84" s="7"/>
      <c r="D84" s="7"/>
      <c r="E84" s="7"/>
      <c r="F84" s="9"/>
      <c r="G84" s="9"/>
      <c r="H84" s="7"/>
      <c r="I84" s="10" t="str">
        <f aca="true">IF($B84="","",IF($A84="Yes","Done",IF(OR(AND($F84&lt;&gt;"",$F84&gt;TODAY()),AND($E84&lt;&gt;"",IFERROR(INDEX($A$2:$A$501,MATCH($E84,$B$2:$B$501,0)),"Yes")&lt;&gt;"Yes")),"Waiting","Yes")))</f>
        <v/>
      </c>
      <c r="J84" s="8" t="str">
        <f aca="false">IF($B84="","",ROUND(IF(ISNUMBER(INDEX(Projects!$D$2:$D$201,MATCH($C84,Projects!$A$2:$A$201,0))),ParentWeight*INDEX(Projects!$D$2:$D$201,MATCH($C84,Projects!$A$2:$A$201,0))+(1-ParentWeight)*IFERROR(MATCH($D84,{"Low","Medium","High","Vital"},0)/4,0.5),IFERROR(MATCH($D84,{"Low","Medium","High","Vital"},0)/4,0.5)),3))</f>
        <v/>
      </c>
      <c r="K84" s="8" t="str">
        <f aca="false">IF($B84="","",MAX($J84,_xlfn.MAXIFS($J$2:$J$501,$E$2:$E$501,$B84,$A$2:$A$501,"&lt;&gt;Yes")))</f>
        <v/>
      </c>
      <c r="L84" s="11" t="n">
        <f aca="true">IF($B84="",-1,IF($I84&lt;&gt;"Yes",0,ROUND(IF($G84="",$K84,IF(($G84-TODAY())&lt;=0,3+$K84+MIN(0.25*-($G84-TODAY()),1),$K84+IF(($G84-TODAY())&lt;=LeadDays,((LeadDays-($G84-TODAY()))/LeadDays)^2,0))),2)))</f>
        <v>-1</v>
      </c>
    </row>
    <row r="85" customFormat="false" ht="15" hidden="false" customHeight="false" outlineLevel="0" collapsed="false">
      <c r="A85" s="7"/>
      <c r="B85" s="7"/>
      <c r="C85" s="7"/>
      <c r="D85" s="7"/>
      <c r="E85" s="7"/>
      <c r="F85" s="9"/>
      <c r="G85" s="9"/>
      <c r="H85" s="7"/>
      <c r="I85" s="10" t="str">
        <f aca="true">IF($B85="","",IF($A85="Yes","Done",IF(OR(AND($F85&lt;&gt;"",$F85&gt;TODAY()),AND($E85&lt;&gt;"",IFERROR(INDEX($A$2:$A$501,MATCH($E85,$B$2:$B$501,0)),"Yes")&lt;&gt;"Yes")),"Waiting","Yes")))</f>
        <v/>
      </c>
      <c r="J85" s="8" t="str">
        <f aca="false">IF($B85="","",ROUND(IF(ISNUMBER(INDEX(Projects!$D$2:$D$201,MATCH($C85,Projects!$A$2:$A$201,0))),ParentWeight*INDEX(Projects!$D$2:$D$201,MATCH($C85,Projects!$A$2:$A$201,0))+(1-ParentWeight)*IFERROR(MATCH($D85,{"Low","Medium","High","Vital"},0)/4,0.5),IFERROR(MATCH($D85,{"Low","Medium","High","Vital"},0)/4,0.5)),3))</f>
        <v/>
      </c>
      <c r="K85" s="8" t="str">
        <f aca="false">IF($B85="","",MAX($J85,_xlfn.MAXIFS($J$2:$J$501,$E$2:$E$501,$B85,$A$2:$A$501,"&lt;&gt;Yes")))</f>
        <v/>
      </c>
      <c r="L85" s="11" t="n">
        <f aca="true">IF($B85="",-1,IF($I85&lt;&gt;"Yes",0,ROUND(IF($G85="",$K85,IF(($G85-TODAY())&lt;=0,3+$K85+MIN(0.25*-($G85-TODAY()),1),$K85+IF(($G85-TODAY())&lt;=LeadDays,((LeadDays-($G85-TODAY()))/LeadDays)^2,0))),2)))</f>
        <v>-1</v>
      </c>
    </row>
    <row r="86" customFormat="false" ht="15" hidden="false" customHeight="false" outlineLevel="0" collapsed="false">
      <c r="A86" s="7"/>
      <c r="B86" s="7"/>
      <c r="C86" s="7"/>
      <c r="D86" s="7"/>
      <c r="E86" s="7"/>
      <c r="F86" s="9"/>
      <c r="G86" s="9"/>
      <c r="H86" s="7"/>
      <c r="I86" s="10" t="str">
        <f aca="true">IF($B86="","",IF($A86="Yes","Done",IF(OR(AND($F86&lt;&gt;"",$F86&gt;TODAY()),AND($E86&lt;&gt;"",IFERROR(INDEX($A$2:$A$501,MATCH($E86,$B$2:$B$501,0)),"Yes")&lt;&gt;"Yes")),"Waiting","Yes")))</f>
        <v/>
      </c>
      <c r="J86" s="8" t="str">
        <f aca="false">IF($B86="","",ROUND(IF(ISNUMBER(INDEX(Projects!$D$2:$D$201,MATCH($C86,Projects!$A$2:$A$201,0))),ParentWeight*INDEX(Projects!$D$2:$D$201,MATCH($C86,Projects!$A$2:$A$201,0))+(1-ParentWeight)*IFERROR(MATCH($D86,{"Low","Medium","High","Vital"},0)/4,0.5),IFERROR(MATCH($D86,{"Low","Medium","High","Vital"},0)/4,0.5)),3))</f>
        <v/>
      </c>
      <c r="K86" s="8" t="str">
        <f aca="false">IF($B86="","",MAX($J86,_xlfn.MAXIFS($J$2:$J$501,$E$2:$E$501,$B86,$A$2:$A$501,"&lt;&gt;Yes")))</f>
        <v/>
      </c>
      <c r="L86" s="11" t="n">
        <f aca="true">IF($B86="",-1,IF($I86&lt;&gt;"Yes",0,ROUND(IF($G86="",$K86,IF(($G86-TODAY())&lt;=0,3+$K86+MIN(0.25*-($G86-TODAY()),1),$K86+IF(($G86-TODAY())&lt;=LeadDays,((LeadDays-($G86-TODAY()))/LeadDays)^2,0))),2)))</f>
        <v>-1</v>
      </c>
    </row>
    <row r="87" customFormat="false" ht="15" hidden="false" customHeight="false" outlineLevel="0" collapsed="false">
      <c r="A87" s="7"/>
      <c r="B87" s="7"/>
      <c r="C87" s="7"/>
      <c r="D87" s="7"/>
      <c r="E87" s="7"/>
      <c r="F87" s="9"/>
      <c r="G87" s="9"/>
      <c r="H87" s="7"/>
      <c r="I87" s="10" t="str">
        <f aca="true">IF($B87="","",IF($A87="Yes","Done",IF(OR(AND($F87&lt;&gt;"",$F87&gt;TODAY()),AND($E87&lt;&gt;"",IFERROR(INDEX($A$2:$A$501,MATCH($E87,$B$2:$B$501,0)),"Yes")&lt;&gt;"Yes")),"Waiting","Yes")))</f>
        <v/>
      </c>
      <c r="J87" s="8" t="str">
        <f aca="false">IF($B87="","",ROUND(IF(ISNUMBER(INDEX(Projects!$D$2:$D$201,MATCH($C87,Projects!$A$2:$A$201,0))),ParentWeight*INDEX(Projects!$D$2:$D$201,MATCH($C87,Projects!$A$2:$A$201,0))+(1-ParentWeight)*IFERROR(MATCH($D87,{"Low","Medium","High","Vital"},0)/4,0.5),IFERROR(MATCH($D87,{"Low","Medium","High","Vital"},0)/4,0.5)),3))</f>
        <v/>
      </c>
      <c r="K87" s="8" t="str">
        <f aca="false">IF($B87="","",MAX($J87,_xlfn.MAXIFS($J$2:$J$501,$E$2:$E$501,$B87,$A$2:$A$501,"&lt;&gt;Yes")))</f>
        <v/>
      </c>
      <c r="L87" s="11" t="n">
        <f aca="true">IF($B87="",-1,IF($I87&lt;&gt;"Yes",0,ROUND(IF($G87="",$K87,IF(($G87-TODAY())&lt;=0,3+$K87+MIN(0.25*-($G87-TODAY()),1),$K87+IF(($G87-TODAY())&lt;=LeadDays,((LeadDays-($G87-TODAY()))/LeadDays)^2,0))),2)))</f>
        <v>-1</v>
      </c>
    </row>
    <row r="88" customFormat="false" ht="15" hidden="false" customHeight="false" outlineLevel="0" collapsed="false">
      <c r="A88" s="7"/>
      <c r="B88" s="7"/>
      <c r="C88" s="7"/>
      <c r="D88" s="7"/>
      <c r="E88" s="7"/>
      <c r="F88" s="9"/>
      <c r="G88" s="9"/>
      <c r="H88" s="7"/>
      <c r="I88" s="10" t="str">
        <f aca="true">IF($B88="","",IF($A88="Yes","Done",IF(OR(AND($F88&lt;&gt;"",$F88&gt;TODAY()),AND($E88&lt;&gt;"",IFERROR(INDEX($A$2:$A$501,MATCH($E88,$B$2:$B$501,0)),"Yes")&lt;&gt;"Yes")),"Waiting","Yes")))</f>
        <v/>
      </c>
      <c r="J88" s="8" t="str">
        <f aca="false">IF($B88="","",ROUND(IF(ISNUMBER(INDEX(Projects!$D$2:$D$201,MATCH($C88,Projects!$A$2:$A$201,0))),ParentWeight*INDEX(Projects!$D$2:$D$201,MATCH($C88,Projects!$A$2:$A$201,0))+(1-ParentWeight)*IFERROR(MATCH($D88,{"Low","Medium","High","Vital"},0)/4,0.5),IFERROR(MATCH($D88,{"Low","Medium","High","Vital"},0)/4,0.5)),3))</f>
        <v/>
      </c>
      <c r="K88" s="8" t="str">
        <f aca="false">IF($B88="","",MAX($J88,_xlfn.MAXIFS($J$2:$J$501,$E$2:$E$501,$B88,$A$2:$A$501,"&lt;&gt;Yes")))</f>
        <v/>
      </c>
      <c r="L88" s="11" t="n">
        <f aca="true">IF($B88="",-1,IF($I88&lt;&gt;"Yes",0,ROUND(IF($G88="",$K88,IF(($G88-TODAY())&lt;=0,3+$K88+MIN(0.25*-($G88-TODAY()),1),$K88+IF(($G88-TODAY())&lt;=LeadDays,((LeadDays-($G88-TODAY()))/LeadDays)^2,0))),2)))</f>
        <v>-1</v>
      </c>
    </row>
    <row r="89" customFormat="false" ht="15" hidden="false" customHeight="false" outlineLevel="0" collapsed="false">
      <c r="A89" s="7"/>
      <c r="B89" s="7"/>
      <c r="C89" s="7"/>
      <c r="D89" s="7"/>
      <c r="E89" s="7"/>
      <c r="F89" s="9"/>
      <c r="G89" s="9"/>
      <c r="H89" s="7"/>
      <c r="I89" s="10" t="str">
        <f aca="true">IF($B89="","",IF($A89="Yes","Done",IF(OR(AND($F89&lt;&gt;"",$F89&gt;TODAY()),AND($E89&lt;&gt;"",IFERROR(INDEX($A$2:$A$501,MATCH($E89,$B$2:$B$501,0)),"Yes")&lt;&gt;"Yes")),"Waiting","Yes")))</f>
        <v/>
      </c>
      <c r="J89" s="8" t="str">
        <f aca="false">IF($B89="","",ROUND(IF(ISNUMBER(INDEX(Projects!$D$2:$D$201,MATCH($C89,Projects!$A$2:$A$201,0))),ParentWeight*INDEX(Projects!$D$2:$D$201,MATCH($C89,Projects!$A$2:$A$201,0))+(1-ParentWeight)*IFERROR(MATCH($D89,{"Low","Medium","High","Vital"},0)/4,0.5),IFERROR(MATCH($D89,{"Low","Medium","High","Vital"},0)/4,0.5)),3))</f>
        <v/>
      </c>
      <c r="K89" s="8" t="str">
        <f aca="false">IF($B89="","",MAX($J89,_xlfn.MAXIFS($J$2:$J$501,$E$2:$E$501,$B89,$A$2:$A$501,"&lt;&gt;Yes")))</f>
        <v/>
      </c>
      <c r="L89" s="11" t="n">
        <f aca="true">IF($B89="",-1,IF($I89&lt;&gt;"Yes",0,ROUND(IF($G89="",$K89,IF(($G89-TODAY())&lt;=0,3+$K89+MIN(0.25*-($G89-TODAY()),1),$K89+IF(($G89-TODAY())&lt;=LeadDays,((LeadDays-($G89-TODAY()))/LeadDays)^2,0))),2)))</f>
        <v>-1</v>
      </c>
    </row>
    <row r="90" customFormat="false" ht="15" hidden="false" customHeight="false" outlineLevel="0" collapsed="false">
      <c r="A90" s="7"/>
      <c r="B90" s="7"/>
      <c r="C90" s="7"/>
      <c r="D90" s="7"/>
      <c r="E90" s="7"/>
      <c r="F90" s="9"/>
      <c r="G90" s="9"/>
      <c r="H90" s="7"/>
      <c r="I90" s="10" t="str">
        <f aca="true">IF($B90="","",IF($A90="Yes","Done",IF(OR(AND($F90&lt;&gt;"",$F90&gt;TODAY()),AND($E90&lt;&gt;"",IFERROR(INDEX($A$2:$A$501,MATCH($E90,$B$2:$B$501,0)),"Yes")&lt;&gt;"Yes")),"Waiting","Yes")))</f>
        <v/>
      </c>
      <c r="J90" s="8" t="str">
        <f aca="false">IF($B90="","",ROUND(IF(ISNUMBER(INDEX(Projects!$D$2:$D$201,MATCH($C90,Projects!$A$2:$A$201,0))),ParentWeight*INDEX(Projects!$D$2:$D$201,MATCH($C90,Projects!$A$2:$A$201,0))+(1-ParentWeight)*IFERROR(MATCH($D90,{"Low","Medium","High","Vital"},0)/4,0.5),IFERROR(MATCH($D90,{"Low","Medium","High","Vital"},0)/4,0.5)),3))</f>
        <v/>
      </c>
      <c r="K90" s="8" t="str">
        <f aca="false">IF($B90="","",MAX($J90,_xlfn.MAXIFS($J$2:$J$501,$E$2:$E$501,$B90,$A$2:$A$501,"&lt;&gt;Yes")))</f>
        <v/>
      </c>
      <c r="L90" s="11" t="n">
        <f aca="true">IF($B90="",-1,IF($I90&lt;&gt;"Yes",0,ROUND(IF($G90="",$K90,IF(($G90-TODAY())&lt;=0,3+$K90+MIN(0.25*-($G90-TODAY()),1),$K90+IF(($G90-TODAY())&lt;=LeadDays,((LeadDays-($G90-TODAY()))/LeadDays)^2,0))),2)))</f>
        <v>-1</v>
      </c>
    </row>
    <row r="91" customFormat="false" ht="15" hidden="false" customHeight="false" outlineLevel="0" collapsed="false">
      <c r="A91" s="7"/>
      <c r="B91" s="7"/>
      <c r="C91" s="7"/>
      <c r="D91" s="7"/>
      <c r="E91" s="7"/>
      <c r="F91" s="9"/>
      <c r="G91" s="9"/>
      <c r="H91" s="7"/>
      <c r="I91" s="10" t="str">
        <f aca="true">IF($B91="","",IF($A91="Yes","Done",IF(OR(AND($F91&lt;&gt;"",$F91&gt;TODAY()),AND($E91&lt;&gt;"",IFERROR(INDEX($A$2:$A$501,MATCH($E91,$B$2:$B$501,0)),"Yes")&lt;&gt;"Yes")),"Waiting","Yes")))</f>
        <v/>
      </c>
      <c r="J91" s="8" t="str">
        <f aca="false">IF($B91="","",ROUND(IF(ISNUMBER(INDEX(Projects!$D$2:$D$201,MATCH($C91,Projects!$A$2:$A$201,0))),ParentWeight*INDEX(Projects!$D$2:$D$201,MATCH($C91,Projects!$A$2:$A$201,0))+(1-ParentWeight)*IFERROR(MATCH($D91,{"Low","Medium","High","Vital"},0)/4,0.5),IFERROR(MATCH($D91,{"Low","Medium","High","Vital"},0)/4,0.5)),3))</f>
        <v/>
      </c>
      <c r="K91" s="8" t="str">
        <f aca="false">IF($B91="","",MAX($J91,_xlfn.MAXIFS($J$2:$J$501,$E$2:$E$501,$B91,$A$2:$A$501,"&lt;&gt;Yes")))</f>
        <v/>
      </c>
      <c r="L91" s="11" t="n">
        <f aca="true">IF($B91="",-1,IF($I91&lt;&gt;"Yes",0,ROUND(IF($G91="",$K91,IF(($G91-TODAY())&lt;=0,3+$K91+MIN(0.25*-($G91-TODAY()),1),$K91+IF(($G91-TODAY())&lt;=LeadDays,((LeadDays-($G91-TODAY()))/LeadDays)^2,0))),2)))</f>
        <v>-1</v>
      </c>
    </row>
    <row r="92" customFormat="false" ht="15" hidden="false" customHeight="false" outlineLevel="0" collapsed="false">
      <c r="A92" s="7"/>
      <c r="B92" s="7"/>
      <c r="C92" s="7"/>
      <c r="D92" s="7"/>
      <c r="E92" s="7"/>
      <c r="F92" s="9"/>
      <c r="G92" s="9"/>
      <c r="H92" s="7"/>
      <c r="I92" s="10" t="str">
        <f aca="true">IF($B92="","",IF($A92="Yes","Done",IF(OR(AND($F92&lt;&gt;"",$F92&gt;TODAY()),AND($E92&lt;&gt;"",IFERROR(INDEX($A$2:$A$501,MATCH($E92,$B$2:$B$501,0)),"Yes")&lt;&gt;"Yes")),"Waiting","Yes")))</f>
        <v/>
      </c>
      <c r="J92" s="8" t="str">
        <f aca="false">IF($B92="","",ROUND(IF(ISNUMBER(INDEX(Projects!$D$2:$D$201,MATCH($C92,Projects!$A$2:$A$201,0))),ParentWeight*INDEX(Projects!$D$2:$D$201,MATCH($C92,Projects!$A$2:$A$201,0))+(1-ParentWeight)*IFERROR(MATCH($D92,{"Low","Medium","High","Vital"},0)/4,0.5),IFERROR(MATCH($D92,{"Low","Medium","High","Vital"},0)/4,0.5)),3))</f>
        <v/>
      </c>
      <c r="K92" s="8" t="str">
        <f aca="false">IF($B92="","",MAX($J92,_xlfn.MAXIFS($J$2:$J$501,$E$2:$E$501,$B92,$A$2:$A$501,"&lt;&gt;Yes")))</f>
        <v/>
      </c>
      <c r="L92" s="11" t="n">
        <f aca="true">IF($B92="",-1,IF($I92&lt;&gt;"Yes",0,ROUND(IF($G92="",$K92,IF(($G92-TODAY())&lt;=0,3+$K92+MIN(0.25*-($G92-TODAY()),1),$K92+IF(($G92-TODAY())&lt;=LeadDays,((LeadDays-($G92-TODAY()))/LeadDays)^2,0))),2)))</f>
        <v>-1</v>
      </c>
    </row>
    <row r="93" customFormat="false" ht="15" hidden="false" customHeight="false" outlineLevel="0" collapsed="false">
      <c r="A93" s="7"/>
      <c r="B93" s="7"/>
      <c r="C93" s="7"/>
      <c r="D93" s="7"/>
      <c r="E93" s="7"/>
      <c r="F93" s="9"/>
      <c r="G93" s="9"/>
      <c r="H93" s="7"/>
      <c r="I93" s="10" t="str">
        <f aca="true">IF($B93="","",IF($A93="Yes","Done",IF(OR(AND($F93&lt;&gt;"",$F93&gt;TODAY()),AND($E93&lt;&gt;"",IFERROR(INDEX($A$2:$A$501,MATCH($E93,$B$2:$B$501,0)),"Yes")&lt;&gt;"Yes")),"Waiting","Yes")))</f>
        <v/>
      </c>
      <c r="J93" s="8" t="str">
        <f aca="false">IF($B93="","",ROUND(IF(ISNUMBER(INDEX(Projects!$D$2:$D$201,MATCH($C93,Projects!$A$2:$A$201,0))),ParentWeight*INDEX(Projects!$D$2:$D$201,MATCH($C93,Projects!$A$2:$A$201,0))+(1-ParentWeight)*IFERROR(MATCH($D93,{"Low","Medium","High","Vital"},0)/4,0.5),IFERROR(MATCH($D93,{"Low","Medium","High","Vital"},0)/4,0.5)),3))</f>
        <v/>
      </c>
      <c r="K93" s="8" t="str">
        <f aca="false">IF($B93="","",MAX($J93,_xlfn.MAXIFS($J$2:$J$501,$E$2:$E$501,$B93,$A$2:$A$501,"&lt;&gt;Yes")))</f>
        <v/>
      </c>
      <c r="L93" s="11" t="n">
        <f aca="true">IF($B93="",-1,IF($I93&lt;&gt;"Yes",0,ROUND(IF($G93="",$K93,IF(($G93-TODAY())&lt;=0,3+$K93+MIN(0.25*-($G93-TODAY()),1),$K93+IF(($G93-TODAY())&lt;=LeadDays,((LeadDays-($G93-TODAY()))/LeadDays)^2,0))),2)))</f>
        <v>-1</v>
      </c>
    </row>
    <row r="94" customFormat="false" ht="15" hidden="false" customHeight="false" outlineLevel="0" collapsed="false">
      <c r="A94" s="7"/>
      <c r="B94" s="7"/>
      <c r="C94" s="7"/>
      <c r="D94" s="7"/>
      <c r="E94" s="7"/>
      <c r="F94" s="9"/>
      <c r="G94" s="9"/>
      <c r="H94" s="7"/>
      <c r="I94" s="10" t="str">
        <f aca="true">IF($B94="","",IF($A94="Yes","Done",IF(OR(AND($F94&lt;&gt;"",$F94&gt;TODAY()),AND($E94&lt;&gt;"",IFERROR(INDEX($A$2:$A$501,MATCH($E94,$B$2:$B$501,0)),"Yes")&lt;&gt;"Yes")),"Waiting","Yes")))</f>
        <v/>
      </c>
      <c r="J94" s="8" t="str">
        <f aca="false">IF($B94="","",ROUND(IF(ISNUMBER(INDEX(Projects!$D$2:$D$201,MATCH($C94,Projects!$A$2:$A$201,0))),ParentWeight*INDEX(Projects!$D$2:$D$201,MATCH($C94,Projects!$A$2:$A$201,0))+(1-ParentWeight)*IFERROR(MATCH($D94,{"Low","Medium","High","Vital"},0)/4,0.5),IFERROR(MATCH($D94,{"Low","Medium","High","Vital"},0)/4,0.5)),3))</f>
        <v/>
      </c>
      <c r="K94" s="8" t="str">
        <f aca="false">IF($B94="","",MAX($J94,_xlfn.MAXIFS($J$2:$J$501,$E$2:$E$501,$B94,$A$2:$A$501,"&lt;&gt;Yes")))</f>
        <v/>
      </c>
      <c r="L94" s="11" t="n">
        <f aca="true">IF($B94="",-1,IF($I94&lt;&gt;"Yes",0,ROUND(IF($G94="",$K94,IF(($G94-TODAY())&lt;=0,3+$K94+MIN(0.25*-($G94-TODAY()),1),$K94+IF(($G94-TODAY())&lt;=LeadDays,((LeadDays-($G94-TODAY()))/LeadDays)^2,0))),2)))</f>
        <v>-1</v>
      </c>
    </row>
    <row r="95" customFormat="false" ht="15" hidden="false" customHeight="false" outlineLevel="0" collapsed="false">
      <c r="A95" s="7"/>
      <c r="B95" s="7"/>
      <c r="C95" s="7"/>
      <c r="D95" s="7"/>
      <c r="E95" s="7"/>
      <c r="F95" s="9"/>
      <c r="G95" s="9"/>
      <c r="H95" s="7"/>
      <c r="I95" s="10" t="str">
        <f aca="true">IF($B95="","",IF($A95="Yes","Done",IF(OR(AND($F95&lt;&gt;"",$F95&gt;TODAY()),AND($E95&lt;&gt;"",IFERROR(INDEX($A$2:$A$501,MATCH($E95,$B$2:$B$501,0)),"Yes")&lt;&gt;"Yes")),"Waiting","Yes")))</f>
        <v/>
      </c>
      <c r="J95" s="8" t="str">
        <f aca="false">IF($B95="","",ROUND(IF(ISNUMBER(INDEX(Projects!$D$2:$D$201,MATCH($C95,Projects!$A$2:$A$201,0))),ParentWeight*INDEX(Projects!$D$2:$D$201,MATCH($C95,Projects!$A$2:$A$201,0))+(1-ParentWeight)*IFERROR(MATCH($D95,{"Low","Medium","High","Vital"},0)/4,0.5),IFERROR(MATCH($D95,{"Low","Medium","High","Vital"},0)/4,0.5)),3))</f>
        <v/>
      </c>
      <c r="K95" s="8" t="str">
        <f aca="false">IF($B95="","",MAX($J95,_xlfn.MAXIFS($J$2:$J$501,$E$2:$E$501,$B95,$A$2:$A$501,"&lt;&gt;Yes")))</f>
        <v/>
      </c>
      <c r="L95" s="11" t="n">
        <f aca="true">IF($B95="",-1,IF($I95&lt;&gt;"Yes",0,ROUND(IF($G95="",$K95,IF(($G95-TODAY())&lt;=0,3+$K95+MIN(0.25*-($G95-TODAY()),1),$K95+IF(($G95-TODAY())&lt;=LeadDays,((LeadDays-($G95-TODAY()))/LeadDays)^2,0))),2)))</f>
        <v>-1</v>
      </c>
    </row>
    <row r="96" customFormat="false" ht="15" hidden="false" customHeight="false" outlineLevel="0" collapsed="false">
      <c r="A96" s="7"/>
      <c r="B96" s="7"/>
      <c r="C96" s="7"/>
      <c r="D96" s="7"/>
      <c r="E96" s="7"/>
      <c r="F96" s="9"/>
      <c r="G96" s="9"/>
      <c r="H96" s="7"/>
      <c r="I96" s="10" t="str">
        <f aca="true">IF($B96="","",IF($A96="Yes","Done",IF(OR(AND($F96&lt;&gt;"",$F96&gt;TODAY()),AND($E96&lt;&gt;"",IFERROR(INDEX($A$2:$A$501,MATCH($E96,$B$2:$B$501,0)),"Yes")&lt;&gt;"Yes")),"Waiting","Yes")))</f>
        <v/>
      </c>
      <c r="J96" s="8" t="str">
        <f aca="false">IF($B96="","",ROUND(IF(ISNUMBER(INDEX(Projects!$D$2:$D$201,MATCH($C96,Projects!$A$2:$A$201,0))),ParentWeight*INDEX(Projects!$D$2:$D$201,MATCH($C96,Projects!$A$2:$A$201,0))+(1-ParentWeight)*IFERROR(MATCH($D96,{"Low","Medium","High","Vital"},0)/4,0.5),IFERROR(MATCH($D96,{"Low","Medium","High","Vital"},0)/4,0.5)),3))</f>
        <v/>
      </c>
      <c r="K96" s="8" t="str">
        <f aca="false">IF($B96="","",MAX($J96,_xlfn.MAXIFS($J$2:$J$501,$E$2:$E$501,$B96,$A$2:$A$501,"&lt;&gt;Yes")))</f>
        <v/>
      </c>
      <c r="L96" s="11" t="n">
        <f aca="true">IF($B96="",-1,IF($I96&lt;&gt;"Yes",0,ROUND(IF($G96="",$K96,IF(($G96-TODAY())&lt;=0,3+$K96+MIN(0.25*-($G96-TODAY()),1),$K96+IF(($G96-TODAY())&lt;=LeadDays,((LeadDays-($G96-TODAY()))/LeadDays)^2,0))),2)))</f>
        <v>-1</v>
      </c>
    </row>
    <row r="97" customFormat="false" ht="15" hidden="false" customHeight="false" outlineLevel="0" collapsed="false">
      <c r="A97" s="7"/>
      <c r="B97" s="7"/>
      <c r="C97" s="7"/>
      <c r="D97" s="7"/>
      <c r="E97" s="7"/>
      <c r="F97" s="9"/>
      <c r="G97" s="9"/>
      <c r="H97" s="7"/>
      <c r="I97" s="10" t="str">
        <f aca="true">IF($B97="","",IF($A97="Yes","Done",IF(OR(AND($F97&lt;&gt;"",$F97&gt;TODAY()),AND($E97&lt;&gt;"",IFERROR(INDEX($A$2:$A$501,MATCH($E97,$B$2:$B$501,0)),"Yes")&lt;&gt;"Yes")),"Waiting","Yes")))</f>
        <v/>
      </c>
      <c r="J97" s="8" t="str">
        <f aca="false">IF($B97="","",ROUND(IF(ISNUMBER(INDEX(Projects!$D$2:$D$201,MATCH($C97,Projects!$A$2:$A$201,0))),ParentWeight*INDEX(Projects!$D$2:$D$201,MATCH($C97,Projects!$A$2:$A$201,0))+(1-ParentWeight)*IFERROR(MATCH($D97,{"Low","Medium","High","Vital"},0)/4,0.5),IFERROR(MATCH($D97,{"Low","Medium","High","Vital"},0)/4,0.5)),3))</f>
        <v/>
      </c>
      <c r="K97" s="8" t="str">
        <f aca="false">IF($B97="","",MAX($J97,_xlfn.MAXIFS($J$2:$J$501,$E$2:$E$501,$B97,$A$2:$A$501,"&lt;&gt;Yes")))</f>
        <v/>
      </c>
      <c r="L97" s="11" t="n">
        <f aca="true">IF($B97="",-1,IF($I97&lt;&gt;"Yes",0,ROUND(IF($G97="",$K97,IF(($G97-TODAY())&lt;=0,3+$K97+MIN(0.25*-($G97-TODAY()),1),$K97+IF(($G97-TODAY())&lt;=LeadDays,((LeadDays-($G97-TODAY()))/LeadDays)^2,0))),2)))</f>
        <v>-1</v>
      </c>
    </row>
    <row r="98" customFormat="false" ht="15" hidden="false" customHeight="false" outlineLevel="0" collapsed="false">
      <c r="A98" s="7"/>
      <c r="B98" s="7"/>
      <c r="C98" s="7"/>
      <c r="D98" s="7"/>
      <c r="E98" s="7"/>
      <c r="F98" s="9"/>
      <c r="G98" s="9"/>
      <c r="H98" s="7"/>
      <c r="I98" s="10" t="str">
        <f aca="true">IF($B98="","",IF($A98="Yes","Done",IF(OR(AND($F98&lt;&gt;"",$F98&gt;TODAY()),AND($E98&lt;&gt;"",IFERROR(INDEX($A$2:$A$501,MATCH($E98,$B$2:$B$501,0)),"Yes")&lt;&gt;"Yes")),"Waiting","Yes")))</f>
        <v/>
      </c>
      <c r="J98" s="8" t="str">
        <f aca="false">IF($B98="","",ROUND(IF(ISNUMBER(INDEX(Projects!$D$2:$D$201,MATCH($C98,Projects!$A$2:$A$201,0))),ParentWeight*INDEX(Projects!$D$2:$D$201,MATCH($C98,Projects!$A$2:$A$201,0))+(1-ParentWeight)*IFERROR(MATCH($D98,{"Low","Medium","High","Vital"},0)/4,0.5),IFERROR(MATCH($D98,{"Low","Medium","High","Vital"},0)/4,0.5)),3))</f>
        <v/>
      </c>
      <c r="K98" s="8" t="str">
        <f aca="false">IF($B98="","",MAX($J98,_xlfn.MAXIFS($J$2:$J$501,$E$2:$E$501,$B98,$A$2:$A$501,"&lt;&gt;Yes")))</f>
        <v/>
      </c>
      <c r="L98" s="11" t="n">
        <f aca="true">IF($B98="",-1,IF($I98&lt;&gt;"Yes",0,ROUND(IF($G98="",$K98,IF(($G98-TODAY())&lt;=0,3+$K98+MIN(0.25*-($G98-TODAY()),1),$K98+IF(($G98-TODAY())&lt;=LeadDays,((LeadDays-($G98-TODAY()))/LeadDays)^2,0))),2)))</f>
        <v>-1</v>
      </c>
    </row>
    <row r="99" customFormat="false" ht="15" hidden="false" customHeight="false" outlineLevel="0" collapsed="false">
      <c r="A99" s="7"/>
      <c r="B99" s="7"/>
      <c r="C99" s="7"/>
      <c r="D99" s="7"/>
      <c r="E99" s="7"/>
      <c r="F99" s="9"/>
      <c r="G99" s="9"/>
      <c r="H99" s="7"/>
      <c r="I99" s="10" t="str">
        <f aca="true">IF($B99="","",IF($A99="Yes","Done",IF(OR(AND($F99&lt;&gt;"",$F99&gt;TODAY()),AND($E99&lt;&gt;"",IFERROR(INDEX($A$2:$A$501,MATCH($E99,$B$2:$B$501,0)),"Yes")&lt;&gt;"Yes")),"Waiting","Yes")))</f>
        <v/>
      </c>
      <c r="J99" s="8" t="str">
        <f aca="false">IF($B99="","",ROUND(IF(ISNUMBER(INDEX(Projects!$D$2:$D$201,MATCH($C99,Projects!$A$2:$A$201,0))),ParentWeight*INDEX(Projects!$D$2:$D$201,MATCH($C99,Projects!$A$2:$A$201,0))+(1-ParentWeight)*IFERROR(MATCH($D99,{"Low","Medium","High","Vital"},0)/4,0.5),IFERROR(MATCH($D99,{"Low","Medium","High","Vital"},0)/4,0.5)),3))</f>
        <v/>
      </c>
      <c r="K99" s="8" t="str">
        <f aca="false">IF($B99="","",MAX($J99,_xlfn.MAXIFS($J$2:$J$501,$E$2:$E$501,$B99,$A$2:$A$501,"&lt;&gt;Yes")))</f>
        <v/>
      </c>
      <c r="L99" s="11" t="n">
        <f aca="true">IF($B99="",-1,IF($I99&lt;&gt;"Yes",0,ROUND(IF($G99="",$K99,IF(($G99-TODAY())&lt;=0,3+$K99+MIN(0.25*-($G99-TODAY()),1),$K99+IF(($G99-TODAY())&lt;=LeadDays,((LeadDays-($G99-TODAY()))/LeadDays)^2,0))),2)))</f>
        <v>-1</v>
      </c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9"/>
      <c r="G100" s="9"/>
      <c r="H100" s="7"/>
      <c r="I100" s="10" t="str">
        <f aca="true">IF($B100="","",IF($A100="Yes","Done",IF(OR(AND($F100&lt;&gt;"",$F100&gt;TODAY()),AND($E100&lt;&gt;"",IFERROR(INDEX($A$2:$A$501,MATCH($E100,$B$2:$B$501,0)),"Yes")&lt;&gt;"Yes")),"Waiting","Yes")))</f>
        <v/>
      </c>
      <c r="J100" s="8" t="str">
        <f aca="false">IF($B100="","",ROUND(IF(ISNUMBER(INDEX(Projects!$D$2:$D$201,MATCH($C100,Projects!$A$2:$A$201,0))),ParentWeight*INDEX(Projects!$D$2:$D$201,MATCH($C100,Projects!$A$2:$A$201,0))+(1-ParentWeight)*IFERROR(MATCH($D100,{"Low","Medium","High","Vital"},0)/4,0.5),IFERROR(MATCH($D100,{"Low","Medium","High","Vital"},0)/4,0.5)),3))</f>
        <v/>
      </c>
      <c r="K100" s="8" t="str">
        <f aca="false">IF($B100="","",MAX($J100,_xlfn.MAXIFS($J$2:$J$501,$E$2:$E$501,$B100,$A$2:$A$501,"&lt;&gt;Yes")))</f>
        <v/>
      </c>
      <c r="L100" s="11" t="n">
        <f aca="true">IF($B100="",-1,IF($I100&lt;&gt;"Yes",0,ROUND(IF($G100="",$K100,IF(($G100-TODAY())&lt;=0,3+$K100+MIN(0.25*-($G100-TODAY()),1),$K100+IF(($G100-TODAY())&lt;=LeadDays,((LeadDays-($G100-TODAY()))/LeadDays)^2,0))),2)))</f>
        <v>-1</v>
      </c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9"/>
      <c r="G101" s="9"/>
      <c r="H101" s="7"/>
      <c r="I101" s="10" t="str">
        <f aca="true">IF($B101="","",IF($A101="Yes","Done",IF(OR(AND($F101&lt;&gt;"",$F101&gt;TODAY()),AND($E101&lt;&gt;"",IFERROR(INDEX($A$2:$A$501,MATCH($E101,$B$2:$B$501,0)),"Yes")&lt;&gt;"Yes")),"Waiting","Yes")))</f>
        <v/>
      </c>
      <c r="J101" s="8" t="str">
        <f aca="false">IF($B101="","",ROUND(IF(ISNUMBER(INDEX(Projects!$D$2:$D$201,MATCH($C101,Projects!$A$2:$A$201,0))),ParentWeight*INDEX(Projects!$D$2:$D$201,MATCH($C101,Projects!$A$2:$A$201,0))+(1-ParentWeight)*IFERROR(MATCH($D101,{"Low","Medium","High","Vital"},0)/4,0.5),IFERROR(MATCH($D101,{"Low","Medium","High","Vital"},0)/4,0.5)),3))</f>
        <v/>
      </c>
      <c r="K101" s="8" t="str">
        <f aca="false">IF($B101="","",MAX($J101,_xlfn.MAXIFS($J$2:$J$501,$E$2:$E$501,$B101,$A$2:$A$501,"&lt;&gt;Yes")))</f>
        <v/>
      </c>
      <c r="L101" s="11" t="n">
        <f aca="true">IF($B101="",-1,IF($I101&lt;&gt;"Yes",0,ROUND(IF($G101="",$K101,IF(($G101-TODAY())&lt;=0,3+$K101+MIN(0.25*-($G101-TODAY()),1),$K101+IF(($G101-TODAY())&lt;=LeadDays,((LeadDays-($G101-TODAY()))/LeadDays)^2,0))),2)))</f>
        <v>-1</v>
      </c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9"/>
      <c r="G102" s="9"/>
      <c r="H102" s="7"/>
      <c r="I102" s="10" t="str">
        <f aca="true">IF($B102="","",IF($A102="Yes","Done",IF(OR(AND($F102&lt;&gt;"",$F102&gt;TODAY()),AND($E102&lt;&gt;"",IFERROR(INDEX($A$2:$A$501,MATCH($E102,$B$2:$B$501,0)),"Yes")&lt;&gt;"Yes")),"Waiting","Yes")))</f>
        <v/>
      </c>
      <c r="J102" s="8" t="str">
        <f aca="false">IF($B102="","",ROUND(IF(ISNUMBER(INDEX(Projects!$D$2:$D$201,MATCH($C102,Projects!$A$2:$A$201,0))),ParentWeight*INDEX(Projects!$D$2:$D$201,MATCH($C102,Projects!$A$2:$A$201,0))+(1-ParentWeight)*IFERROR(MATCH($D102,{"Low","Medium","High","Vital"},0)/4,0.5),IFERROR(MATCH($D102,{"Low","Medium","High","Vital"},0)/4,0.5)),3))</f>
        <v/>
      </c>
      <c r="K102" s="8" t="str">
        <f aca="false">IF($B102="","",MAX($J102,_xlfn.MAXIFS($J$2:$J$501,$E$2:$E$501,$B102,$A$2:$A$501,"&lt;&gt;Yes")))</f>
        <v/>
      </c>
      <c r="L102" s="11" t="n">
        <f aca="true">IF($B102="",-1,IF($I102&lt;&gt;"Yes",0,ROUND(IF($G102="",$K102,IF(($G102-TODAY())&lt;=0,3+$K102+MIN(0.25*-($G102-TODAY()),1),$K102+IF(($G102-TODAY())&lt;=LeadDays,((LeadDays-($G102-TODAY()))/LeadDays)^2,0))),2)))</f>
        <v>-1</v>
      </c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9"/>
      <c r="G103" s="9"/>
      <c r="H103" s="7"/>
      <c r="I103" s="10" t="str">
        <f aca="true">IF($B103="","",IF($A103="Yes","Done",IF(OR(AND($F103&lt;&gt;"",$F103&gt;TODAY()),AND($E103&lt;&gt;"",IFERROR(INDEX($A$2:$A$501,MATCH($E103,$B$2:$B$501,0)),"Yes")&lt;&gt;"Yes")),"Waiting","Yes")))</f>
        <v/>
      </c>
      <c r="J103" s="8" t="str">
        <f aca="false">IF($B103="","",ROUND(IF(ISNUMBER(INDEX(Projects!$D$2:$D$201,MATCH($C103,Projects!$A$2:$A$201,0))),ParentWeight*INDEX(Projects!$D$2:$D$201,MATCH($C103,Projects!$A$2:$A$201,0))+(1-ParentWeight)*IFERROR(MATCH($D103,{"Low","Medium","High","Vital"},0)/4,0.5),IFERROR(MATCH($D103,{"Low","Medium","High","Vital"},0)/4,0.5)),3))</f>
        <v/>
      </c>
      <c r="K103" s="8" t="str">
        <f aca="false">IF($B103="","",MAX($J103,_xlfn.MAXIFS($J$2:$J$501,$E$2:$E$501,$B103,$A$2:$A$501,"&lt;&gt;Yes")))</f>
        <v/>
      </c>
      <c r="L103" s="11" t="n">
        <f aca="true">IF($B103="",-1,IF($I103&lt;&gt;"Yes",0,ROUND(IF($G103="",$K103,IF(($G103-TODAY())&lt;=0,3+$K103+MIN(0.25*-($G103-TODAY()),1),$K103+IF(($G103-TODAY())&lt;=LeadDays,((LeadDays-($G103-TODAY()))/LeadDays)^2,0))),2)))</f>
        <v>-1</v>
      </c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9"/>
      <c r="G104" s="9"/>
      <c r="H104" s="7"/>
      <c r="I104" s="10" t="str">
        <f aca="true">IF($B104="","",IF($A104="Yes","Done",IF(OR(AND($F104&lt;&gt;"",$F104&gt;TODAY()),AND($E104&lt;&gt;"",IFERROR(INDEX($A$2:$A$501,MATCH($E104,$B$2:$B$501,0)),"Yes")&lt;&gt;"Yes")),"Waiting","Yes")))</f>
        <v/>
      </c>
      <c r="J104" s="8" t="str">
        <f aca="false">IF($B104="","",ROUND(IF(ISNUMBER(INDEX(Projects!$D$2:$D$201,MATCH($C104,Projects!$A$2:$A$201,0))),ParentWeight*INDEX(Projects!$D$2:$D$201,MATCH($C104,Projects!$A$2:$A$201,0))+(1-ParentWeight)*IFERROR(MATCH($D104,{"Low","Medium","High","Vital"},0)/4,0.5),IFERROR(MATCH($D104,{"Low","Medium","High","Vital"},0)/4,0.5)),3))</f>
        <v/>
      </c>
      <c r="K104" s="8" t="str">
        <f aca="false">IF($B104="","",MAX($J104,_xlfn.MAXIFS($J$2:$J$501,$E$2:$E$501,$B104,$A$2:$A$501,"&lt;&gt;Yes")))</f>
        <v/>
      </c>
      <c r="L104" s="11" t="n">
        <f aca="true">IF($B104="",-1,IF($I104&lt;&gt;"Yes",0,ROUND(IF($G104="",$K104,IF(($G104-TODAY())&lt;=0,3+$K104+MIN(0.25*-($G104-TODAY()),1),$K104+IF(($G104-TODAY())&lt;=LeadDays,((LeadDays-($G104-TODAY()))/LeadDays)^2,0))),2)))</f>
        <v>-1</v>
      </c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9"/>
      <c r="G105" s="9"/>
      <c r="H105" s="7"/>
      <c r="I105" s="10" t="str">
        <f aca="true">IF($B105="","",IF($A105="Yes","Done",IF(OR(AND($F105&lt;&gt;"",$F105&gt;TODAY()),AND($E105&lt;&gt;"",IFERROR(INDEX($A$2:$A$501,MATCH($E105,$B$2:$B$501,0)),"Yes")&lt;&gt;"Yes")),"Waiting","Yes")))</f>
        <v/>
      </c>
      <c r="J105" s="8" t="str">
        <f aca="false">IF($B105="","",ROUND(IF(ISNUMBER(INDEX(Projects!$D$2:$D$201,MATCH($C105,Projects!$A$2:$A$201,0))),ParentWeight*INDEX(Projects!$D$2:$D$201,MATCH($C105,Projects!$A$2:$A$201,0))+(1-ParentWeight)*IFERROR(MATCH($D105,{"Low","Medium","High","Vital"},0)/4,0.5),IFERROR(MATCH($D105,{"Low","Medium","High","Vital"},0)/4,0.5)),3))</f>
        <v/>
      </c>
      <c r="K105" s="8" t="str">
        <f aca="false">IF($B105="","",MAX($J105,_xlfn.MAXIFS($J$2:$J$501,$E$2:$E$501,$B105,$A$2:$A$501,"&lt;&gt;Yes")))</f>
        <v/>
      </c>
      <c r="L105" s="11" t="n">
        <f aca="true">IF($B105="",-1,IF($I105&lt;&gt;"Yes",0,ROUND(IF($G105="",$K105,IF(($G105-TODAY())&lt;=0,3+$K105+MIN(0.25*-($G105-TODAY()),1),$K105+IF(($G105-TODAY())&lt;=LeadDays,((LeadDays-($G105-TODAY()))/LeadDays)^2,0))),2)))</f>
        <v>-1</v>
      </c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9"/>
      <c r="G106" s="9"/>
      <c r="H106" s="7"/>
      <c r="I106" s="10" t="str">
        <f aca="true">IF($B106="","",IF($A106="Yes","Done",IF(OR(AND($F106&lt;&gt;"",$F106&gt;TODAY()),AND($E106&lt;&gt;"",IFERROR(INDEX($A$2:$A$501,MATCH($E106,$B$2:$B$501,0)),"Yes")&lt;&gt;"Yes")),"Waiting","Yes")))</f>
        <v/>
      </c>
      <c r="J106" s="8" t="str">
        <f aca="false">IF($B106="","",ROUND(IF(ISNUMBER(INDEX(Projects!$D$2:$D$201,MATCH($C106,Projects!$A$2:$A$201,0))),ParentWeight*INDEX(Projects!$D$2:$D$201,MATCH($C106,Projects!$A$2:$A$201,0))+(1-ParentWeight)*IFERROR(MATCH($D106,{"Low","Medium","High","Vital"},0)/4,0.5),IFERROR(MATCH($D106,{"Low","Medium","High","Vital"},0)/4,0.5)),3))</f>
        <v/>
      </c>
      <c r="K106" s="8" t="str">
        <f aca="false">IF($B106="","",MAX($J106,_xlfn.MAXIFS($J$2:$J$501,$E$2:$E$501,$B106,$A$2:$A$501,"&lt;&gt;Yes")))</f>
        <v/>
      </c>
      <c r="L106" s="11" t="n">
        <f aca="true">IF($B106="",-1,IF($I106&lt;&gt;"Yes",0,ROUND(IF($G106="",$K106,IF(($G106-TODAY())&lt;=0,3+$K106+MIN(0.25*-($G106-TODAY()),1),$K106+IF(($G106-TODAY())&lt;=LeadDays,((LeadDays-($G106-TODAY()))/LeadDays)^2,0))),2)))</f>
        <v>-1</v>
      </c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9"/>
      <c r="G107" s="9"/>
      <c r="H107" s="7"/>
      <c r="I107" s="10" t="str">
        <f aca="true">IF($B107="","",IF($A107="Yes","Done",IF(OR(AND($F107&lt;&gt;"",$F107&gt;TODAY()),AND($E107&lt;&gt;"",IFERROR(INDEX($A$2:$A$501,MATCH($E107,$B$2:$B$501,0)),"Yes")&lt;&gt;"Yes")),"Waiting","Yes")))</f>
        <v/>
      </c>
      <c r="J107" s="8" t="str">
        <f aca="false">IF($B107="","",ROUND(IF(ISNUMBER(INDEX(Projects!$D$2:$D$201,MATCH($C107,Projects!$A$2:$A$201,0))),ParentWeight*INDEX(Projects!$D$2:$D$201,MATCH($C107,Projects!$A$2:$A$201,0))+(1-ParentWeight)*IFERROR(MATCH($D107,{"Low","Medium","High","Vital"},0)/4,0.5),IFERROR(MATCH($D107,{"Low","Medium","High","Vital"},0)/4,0.5)),3))</f>
        <v/>
      </c>
      <c r="K107" s="8" t="str">
        <f aca="false">IF($B107="","",MAX($J107,_xlfn.MAXIFS($J$2:$J$501,$E$2:$E$501,$B107,$A$2:$A$501,"&lt;&gt;Yes")))</f>
        <v/>
      </c>
      <c r="L107" s="11" t="n">
        <f aca="true">IF($B107="",-1,IF($I107&lt;&gt;"Yes",0,ROUND(IF($G107="",$K107,IF(($G107-TODAY())&lt;=0,3+$K107+MIN(0.25*-($G107-TODAY()),1),$K107+IF(($G107-TODAY())&lt;=LeadDays,((LeadDays-($G107-TODAY()))/LeadDays)^2,0))),2)))</f>
        <v>-1</v>
      </c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9"/>
      <c r="G108" s="9"/>
      <c r="H108" s="7"/>
      <c r="I108" s="10" t="str">
        <f aca="true">IF($B108="","",IF($A108="Yes","Done",IF(OR(AND($F108&lt;&gt;"",$F108&gt;TODAY()),AND($E108&lt;&gt;"",IFERROR(INDEX($A$2:$A$501,MATCH($E108,$B$2:$B$501,0)),"Yes")&lt;&gt;"Yes")),"Waiting","Yes")))</f>
        <v/>
      </c>
      <c r="J108" s="8" t="str">
        <f aca="false">IF($B108="","",ROUND(IF(ISNUMBER(INDEX(Projects!$D$2:$D$201,MATCH($C108,Projects!$A$2:$A$201,0))),ParentWeight*INDEX(Projects!$D$2:$D$201,MATCH($C108,Projects!$A$2:$A$201,0))+(1-ParentWeight)*IFERROR(MATCH($D108,{"Low","Medium","High","Vital"},0)/4,0.5),IFERROR(MATCH($D108,{"Low","Medium","High","Vital"},0)/4,0.5)),3))</f>
        <v/>
      </c>
      <c r="K108" s="8" t="str">
        <f aca="false">IF($B108="","",MAX($J108,_xlfn.MAXIFS($J$2:$J$501,$E$2:$E$501,$B108,$A$2:$A$501,"&lt;&gt;Yes")))</f>
        <v/>
      </c>
      <c r="L108" s="11" t="n">
        <f aca="true">IF($B108="",-1,IF($I108&lt;&gt;"Yes",0,ROUND(IF($G108="",$K108,IF(($G108-TODAY())&lt;=0,3+$K108+MIN(0.25*-($G108-TODAY()),1),$K108+IF(($G108-TODAY())&lt;=LeadDays,((LeadDays-($G108-TODAY()))/LeadDays)^2,0))),2)))</f>
        <v>-1</v>
      </c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9"/>
      <c r="G109" s="9"/>
      <c r="H109" s="7"/>
      <c r="I109" s="10" t="str">
        <f aca="true">IF($B109="","",IF($A109="Yes","Done",IF(OR(AND($F109&lt;&gt;"",$F109&gt;TODAY()),AND($E109&lt;&gt;"",IFERROR(INDEX($A$2:$A$501,MATCH($E109,$B$2:$B$501,0)),"Yes")&lt;&gt;"Yes")),"Waiting","Yes")))</f>
        <v/>
      </c>
      <c r="J109" s="8" t="str">
        <f aca="false">IF($B109="","",ROUND(IF(ISNUMBER(INDEX(Projects!$D$2:$D$201,MATCH($C109,Projects!$A$2:$A$201,0))),ParentWeight*INDEX(Projects!$D$2:$D$201,MATCH($C109,Projects!$A$2:$A$201,0))+(1-ParentWeight)*IFERROR(MATCH($D109,{"Low","Medium","High","Vital"},0)/4,0.5),IFERROR(MATCH($D109,{"Low","Medium","High","Vital"},0)/4,0.5)),3))</f>
        <v/>
      </c>
      <c r="K109" s="8" t="str">
        <f aca="false">IF($B109="","",MAX($J109,_xlfn.MAXIFS($J$2:$J$501,$E$2:$E$501,$B109,$A$2:$A$501,"&lt;&gt;Yes")))</f>
        <v/>
      </c>
      <c r="L109" s="11" t="n">
        <f aca="true">IF($B109="",-1,IF($I109&lt;&gt;"Yes",0,ROUND(IF($G109="",$K109,IF(($G109-TODAY())&lt;=0,3+$K109+MIN(0.25*-($G109-TODAY()),1),$K109+IF(($G109-TODAY())&lt;=LeadDays,((LeadDays-($G109-TODAY()))/LeadDays)^2,0))),2)))</f>
        <v>-1</v>
      </c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9"/>
      <c r="G110" s="9"/>
      <c r="H110" s="7"/>
      <c r="I110" s="10" t="str">
        <f aca="true">IF($B110="","",IF($A110="Yes","Done",IF(OR(AND($F110&lt;&gt;"",$F110&gt;TODAY()),AND($E110&lt;&gt;"",IFERROR(INDEX($A$2:$A$501,MATCH($E110,$B$2:$B$501,0)),"Yes")&lt;&gt;"Yes")),"Waiting","Yes")))</f>
        <v/>
      </c>
      <c r="J110" s="8" t="str">
        <f aca="false">IF($B110="","",ROUND(IF(ISNUMBER(INDEX(Projects!$D$2:$D$201,MATCH($C110,Projects!$A$2:$A$201,0))),ParentWeight*INDEX(Projects!$D$2:$D$201,MATCH($C110,Projects!$A$2:$A$201,0))+(1-ParentWeight)*IFERROR(MATCH($D110,{"Low","Medium","High","Vital"},0)/4,0.5),IFERROR(MATCH($D110,{"Low","Medium","High","Vital"},0)/4,0.5)),3))</f>
        <v/>
      </c>
      <c r="K110" s="8" t="str">
        <f aca="false">IF($B110="","",MAX($J110,_xlfn.MAXIFS($J$2:$J$501,$E$2:$E$501,$B110,$A$2:$A$501,"&lt;&gt;Yes")))</f>
        <v/>
      </c>
      <c r="L110" s="11" t="n">
        <f aca="true">IF($B110="",-1,IF($I110&lt;&gt;"Yes",0,ROUND(IF($G110="",$K110,IF(($G110-TODAY())&lt;=0,3+$K110+MIN(0.25*-($G110-TODAY()),1),$K110+IF(($G110-TODAY())&lt;=LeadDays,((LeadDays-($G110-TODAY()))/LeadDays)^2,0))),2)))</f>
        <v>-1</v>
      </c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9"/>
      <c r="G111" s="9"/>
      <c r="H111" s="7"/>
      <c r="I111" s="10" t="str">
        <f aca="true">IF($B111="","",IF($A111="Yes","Done",IF(OR(AND($F111&lt;&gt;"",$F111&gt;TODAY()),AND($E111&lt;&gt;"",IFERROR(INDEX($A$2:$A$501,MATCH($E111,$B$2:$B$501,0)),"Yes")&lt;&gt;"Yes")),"Waiting","Yes")))</f>
        <v/>
      </c>
      <c r="J111" s="8" t="str">
        <f aca="false">IF($B111="","",ROUND(IF(ISNUMBER(INDEX(Projects!$D$2:$D$201,MATCH($C111,Projects!$A$2:$A$201,0))),ParentWeight*INDEX(Projects!$D$2:$D$201,MATCH($C111,Projects!$A$2:$A$201,0))+(1-ParentWeight)*IFERROR(MATCH($D111,{"Low","Medium","High","Vital"},0)/4,0.5),IFERROR(MATCH($D111,{"Low","Medium","High","Vital"},0)/4,0.5)),3))</f>
        <v/>
      </c>
      <c r="K111" s="8" t="str">
        <f aca="false">IF($B111="","",MAX($J111,_xlfn.MAXIFS($J$2:$J$501,$E$2:$E$501,$B111,$A$2:$A$501,"&lt;&gt;Yes")))</f>
        <v/>
      </c>
      <c r="L111" s="11" t="n">
        <f aca="true">IF($B111="",-1,IF($I111&lt;&gt;"Yes",0,ROUND(IF($G111="",$K111,IF(($G111-TODAY())&lt;=0,3+$K111+MIN(0.25*-($G111-TODAY()),1),$K111+IF(($G111-TODAY())&lt;=LeadDays,((LeadDays-($G111-TODAY()))/LeadDays)^2,0))),2)))</f>
        <v>-1</v>
      </c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9"/>
      <c r="G112" s="9"/>
      <c r="H112" s="7"/>
      <c r="I112" s="10" t="str">
        <f aca="true">IF($B112="","",IF($A112="Yes","Done",IF(OR(AND($F112&lt;&gt;"",$F112&gt;TODAY()),AND($E112&lt;&gt;"",IFERROR(INDEX($A$2:$A$501,MATCH($E112,$B$2:$B$501,0)),"Yes")&lt;&gt;"Yes")),"Waiting","Yes")))</f>
        <v/>
      </c>
      <c r="J112" s="8" t="str">
        <f aca="false">IF($B112="","",ROUND(IF(ISNUMBER(INDEX(Projects!$D$2:$D$201,MATCH($C112,Projects!$A$2:$A$201,0))),ParentWeight*INDEX(Projects!$D$2:$D$201,MATCH($C112,Projects!$A$2:$A$201,0))+(1-ParentWeight)*IFERROR(MATCH($D112,{"Low","Medium","High","Vital"},0)/4,0.5),IFERROR(MATCH($D112,{"Low","Medium","High","Vital"},0)/4,0.5)),3))</f>
        <v/>
      </c>
      <c r="K112" s="8" t="str">
        <f aca="false">IF($B112="","",MAX($J112,_xlfn.MAXIFS($J$2:$J$501,$E$2:$E$501,$B112,$A$2:$A$501,"&lt;&gt;Yes")))</f>
        <v/>
      </c>
      <c r="L112" s="11" t="n">
        <f aca="true">IF($B112="",-1,IF($I112&lt;&gt;"Yes",0,ROUND(IF($G112="",$K112,IF(($G112-TODAY())&lt;=0,3+$K112+MIN(0.25*-($G112-TODAY()),1),$K112+IF(($G112-TODAY())&lt;=LeadDays,((LeadDays-($G112-TODAY()))/LeadDays)^2,0))),2)))</f>
        <v>-1</v>
      </c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9"/>
      <c r="G113" s="9"/>
      <c r="H113" s="7"/>
      <c r="I113" s="10" t="str">
        <f aca="true">IF($B113="","",IF($A113="Yes","Done",IF(OR(AND($F113&lt;&gt;"",$F113&gt;TODAY()),AND($E113&lt;&gt;"",IFERROR(INDEX($A$2:$A$501,MATCH($E113,$B$2:$B$501,0)),"Yes")&lt;&gt;"Yes")),"Waiting","Yes")))</f>
        <v/>
      </c>
      <c r="J113" s="8" t="str">
        <f aca="false">IF($B113="","",ROUND(IF(ISNUMBER(INDEX(Projects!$D$2:$D$201,MATCH($C113,Projects!$A$2:$A$201,0))),ParentWeight*INDEX(Projects!$D$2:$D$201,MATCH($C113,Projects!$A$2:$A$201,0))+(1-ParentWeight)*IFERROR(MATCH($D113,{"Low","Medium","High","Vital"},0)/4,0.5),IFERROR(MATCH($D113,{"Low","Medium","High","Vital"},0)/4,0.5)),3))</f>
        <v/>
      </c>
      <c r="K113" s="8" t="str">
        <f aca="false">IF($B113="","",MAX($J113,_xlfn.MAXIFS($J$2:$J$501,$E$2:$E$501,$B113,$A$2:$A$501,"&lt;&gt;Yes")))</f>
        <v/>
      </c>
      <c r="L113" s="11" t="n">
        <f aca="true">IF($B113="",-1,IF($I113&lt;&gt;"Yes",0,ROUND(IF($G113="",$K113,IF(($G113-TODAY())&lt;=0,3+$K113+MIN(0.25*-($G113-TODAY()),1),$K113+IF(($G113-TODAY())&lt;=LeadDays,((LeadDays-($G113-TODAY()))/LeadDays)^2,0))),2)))</f>
        <v>-1</v>
      </c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9"/>
      <c r="G114" s="9"/>
      <c r="H114" s="7"/>
      <c r="I114" s="10" t="str">
        <f aca="true">IF($B114="","",IF($A114="Yes","Done",IF(OR(AND($F114&lt;&gt;"",$F114&gt;TODAY()),AND($E114&lt;&gt;"",IFERROR(INDEX($A$2:$A$501,MATCH($E114,$B$2:$B$501,0)),"Yes")&lt;&gt;"Yes")),"Waiting","Yes")))</f>
        <v/>
      </c>
      <c r="J114" s="8" t="str">
        <f aca="false">IF($B114="","",ROUND(IF(ISNUMBER(INDEX(Projects!$D$2:$D$201,MATCH($C114,Projects!$A$2:$A$201,0))),ParentWeight*INDEX(Projects!$D$2:$D$201,MATCH($C114,Projects!$A$2:$A$201,0))+(1-ParentWeight)*IFERROR(MATCH($D114,{"Low","Medium","High","Vital"},0)/4,0.5),IFERROR(MATCH($D114,{"Low","Medium","High","Vital"},0)/4,0.5)),3))</f>
        <v/>
      </c>
      <c r="K114" s="8" t="str">
        <f aca="false">IF($B114="","",MAX($J114,_xlfn.MAXIFS($J$2:$J$501,$E$2:$E$501,$B114,$A$2:$A$501,"&lt;&gt;Yes")))</f>
        <v/>
      </c>
      <c r="L114" s="11" t="n">
        <f aca="true">IF($B114="",-1,IF($I114&lt;&gt;"Yes",0,ROUND(IF($G114="",$K114,IF(($G114-TODAY())&lt;=0,3+$K114+MIN(0.25*-($G114-TODAY()),1),$K114+IF(($G114-TODAY())&lt;=LeadDays,((LeadDays-($G114-TODAY()))/LeadDays)^2,0))),2)))</f>
        <v>-1</v>
      </c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9"/>
      <c r="G115" s="9"/>
      <c r="H115" s="7"/>
      <c r="I115" s="10" t="str">
        <f aca="true">IF($B115="","",IF($A115="Yes","Done",IF(OR(AND($F115&lt;&gt;"",$F115&gt;TODAY()),AND($E115&lt;&gt;"",IFERROR(INDEX($A$2:$A$501,MATCH($E115,$B$2:$B$501,0)),"Yes")&lt;&gt;"Yes")),"Waiting","Yes")))</f>
        <v/>
      </c>
      <c r="J115" s="8" t="str">
        <f aca="false">IF($B115="","",ROUND(IF(ISNUMBER(INDEX(Projects!$D$2:$D$201,MATCH($C115,Projects!$A$2:$A$201,0))),ParentWeight*INDEX(Projects!$D$2:$D$201,MATCH($C115,Projects!$A$2:$A$201,0))+(1-ParentWeight)*IFERROR(MATCH($D115,{"Low","Medium","High","Vital"},0)/4,0.5),IFERROR(MATCH($D115,{"Low","Medium","High","Vital"},0)/4,0.5)),3))</f>
        <v/>
      </c>
      <c r="K115" s="8" t="str">
        <f aca="false">IF($B115="","",MAX($J115,_xlfn.MAXIFS($J$2:$J$501,$E$2:$E$501,$B115,$A$2:$A$501,"&lt;&gt;Yes")))</f>
        <v/>
      </c>
      <c r="L115" s="11" t="n">
        <f aca="true">IF($B115="",-1,IF($I115&lt;&gt;"Yes",0,ROUND(IF($G115="",$K115,IF(($G115-TODAY())&lt;=0,3+$K115+MIN(0.25*-($G115-TODAY()),1),$K115+IF(($G115-TODAY())&lt;=LeadDays,((LeadDays-($G115-TODAY()))/LeadDays)^2,0))),2)))</f>
        <v>-1</v>
      </c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9"/>
      <c r="G116" s="9"/>
      <c r="H116" s="7"/>
      <c r="I116" s="10" t="str">
        <f aca="true">IF($B116="","",IF($A116="Yes","Done",IF(OR(AND($F116&lt;&gt;"",$F116&gt;TODAY()),AND($E116&lt;&gt;"",IFERROR(INDEX($A$2:$A$501,MATCH($E116,$B$2:$B$501,0)),"Yes")&lt;&gt;"Yes")),"Waiting","Yes")))</f>
        <v/>
      </c>
      <c r="J116" s="8" t="str">
        <f aca="false">IF($B116="","",ROUND(IF(ISNUMBER(INDEX(Projects!$D$2:$D$201,MATCH($C116,Projects!$A$2:$A$201,0))),ParentWeight*INDEX(Projects!$D$2:$D$201,MATCH($C116,Projects!$A$2:$A$201,0))+(1-ParentWeight)*IFERROR(MATCH($D116,{"Low","Medium","High","Vital"},0)/4,0.5),IFERROR(MATCH($D116,{"Low","Medium","High","Vital"},0)/4,0.5)),3))</f>
        <v/>
      </c>
      <c r="K116" s="8" t="str">
        <f aca="false">IF($B116="","",MAX($J116,_xlfn.MAXIFS($J$2:$J$501,$E$2:$E$501,$B116,$A$2:$A$501,"&lt;&gt;Yes")))</f>
        <v/>
      </c>
      <c r="L116" s="11" t="n">
        <f aca="true">IF($B116="",-1,IF($I116&lt;&gt;"Yes",0,ROUND(IF($G116="",$K116,IF(($G116-TODAY())&lt;=0,3+$K116+MIN(0.25*-($G116-TODAY()),1),$K116+IF(($G116-TODAY())&lt;=LeadDays,((LeadDays-($G116-TODAY()))/LeadDays)^2,0))),2)))</f>
        <v>-1</v>
      </c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9"/>
      <c r="G117" s="9"/>
      <c r="H117" s="7"/>
      <c r="I117" s="10" t="str">
        <f aca="true">IF($B117="","",IF($A117="Yes","Done",IF(OR(AND($F117&lt;&gt;"",$F117&gt;TODAY()),AND($E117&lt;&gt;"",IFERROR(INDEX($A$2:$A$501,MATCH($E117,$B$2:$B$501,0)),"Yes")&lt;&gt;"Yes")),"Waiting","Yes")))</f>
        <v/>
      </c>
      <c r="J117" s="8" t="str">
        <f aca="false">IF($B117="","",ROUND(IF(ISNUMBER(INDEX(Projects!$D$2:$D$201,MATCH($C117,Projects!$A$2:$A$201,0))),ParentWeight*INDEX(Projects!$D$2:$D$201,MATCH($C117,Projects!$A$2:$A$201,0))+(1-ParentWeight)*IFERROR(MATCH($D117,{"Low","Medium","High","Vital"},0)/4,0.5),IFERROR(MATCH($D117,{"Low","Medium","High","Vital"},0)/4,0.5)),3))</f>
        <v/>
      </c>
      <c r="K117" s="8" t="str">
        <f aca="false">IF($B117="","",MAX($J117,_xlfn.MAXIFS($J$2:$J$501,$E$2:$E$501,$B117,$A$2:$A$501,"&lt;&gt;Yes")))</f>
        <v/>
      </c>
      <c r="L117" s="11" t="n">
        <f aca="true">IF($B117="",-1,IF($I117&lt;&gt;"Yes",0,ROUND(IF($G117="",$K117,IF(($G117-TODAY())&lt;=0,3+$K117+MIN(0.25*-($G117-TODAY()),1),$K117+IF(($G117-TODAY())&lt;=LeadDays,((LeadDays-($G117-TODAY()))/LeadDays)^2,0))),2)))</f>
        <v>-1</v>
      </c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9"/>
      <c r="G118" s="9"/>
      <c r="H118" s="7"/>
      <c r="I118" s="10" t="str">
        <f aca="true">IF($B118="","",IF($A118="Yes","Done",IF(OR(AND($F118&lt;&gt;"",$F118&gt;TODAY()),AND($E118&lt;&gt;"",IFERROR(INDEX($A$2:$A$501,MATCH($E118,$B$2:$B$501,0)),"Yes")&lt;&gt;"Yes")),"Waiting","Yes")))</f>
        <v/>
      </c>
      <c r="J118" s="8" t="str">
        <f aca="false">IF($B118="","",ROUND(IF(ISNUMBER(INDEX(Projects!$D$2:$D$201,MATCH($C118,Projects!$A$2:$A$201,0))),ParentWeight*INDEX(Projects!$D$2:$D$201,MATCH($C118,Projects!$A$2:$A$201,0))+(1-ParentWeight)*IFERROR(MATCH($D118,{"Low","Medium","High","Vital"},0)/4,0.5),IFERROR(MATCH($D118,{"Low","Medium","High","Vital"},0)/4,0.5)),3))</f>
        <v/>
      </c>
      <c r="K118" s="8" t="str">
        <f aca="false">IF($B118="","",MAX($J118,_xlfn.MAXIFS($J$2:$J$501,$E$2:$E$501,$B118,$A$2:$A$501,"&lt;&gt;Yes")))</f>
        <v/>
      </c>
      <c r="L118" s="11" t="n">
        <f aca="true">IF($B118="",-1,IF($I118&lt;&gt;"Yes",0,ROUND(IF($G118="",$K118,IF(($G118-TODAY())&lt;=0,3+$K118+MIN(0.25*-($G118-TODAY()),1),$K118+IF(($G118-TODAY())&lt;=LeadDays,((LeadDays-($G118-TODAY()))/LeadDays)^2,0))),2)))</f>
        <v>-1</v>
      </c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9"/>
      <c r="G119" s="9"/>
      <c r="H119" s="7"/>
      <c r="I119" s="10" t="str">
        <f aca="true">IF($B119="","",IF($A119="Yes","Done",IF(OR(AND($F119&lt;&gt;"",$F119&gt;TODAY()),AND($E119&lt;&gt;"",IFERROR(INDEX($A$2:$A$501,MATCH($E119,$B$2:$B$501,0)),"Yes")&lt;&gt;"Yes")),"Waiting","Yes")))</f>
        <v/>
      </c>
      <c r="J119" s="8" t="str">
        <f aca="false">IF($B119="","",ROUND(IF(ISNUMBER(INDEX(Projects!$D$2:$D$201,MATCH($C119,Projects!$A$2:$A$201,0))),ParentWeight*INDEX(Projects!$D$2:$D$201,MATCH($C119,Projects!$A$2:$A$201,0))+(1-ParentWeight)*IFERROR(MATCH($D119,{"Low","Medium","High","Vital"},0)/4,0.5),IFERROR(MATCH($D119,{"Low","Medium","High","Vital"},0)/4,0.5)),3))</f>
        <v/>
      </c>
      <c r="K119" s="8" t="str">
        <f aca="false">IF($B119="","",MAX($J119,_xlfn.MAXIFS($J$2:$J$501,$E$2:$E$501,$B119,$A$2:$A$501,"&lt;&gt;Yes")))</f>
        <v/>
      </c>
      <c r="L119" s="11" t="n">
        <f aca="true">IF($B119="",-1,IF($I119&lt;&gt;"Yes",0,ROUND(IF($G119="",$K119,IF(($G119-TODAY())&lt;=0,3+$K119+MIN(0.25*-($G119-TODAY()),1),$K119+IF(($G119-TODAY())&lt;=LeadDays,((LeadDays-($G119-TODAY()))/LeadDays)^2,0))),2)))</f>
        <v>-1</v>
      </c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9"/>
      <c r="G120" s="9"/>
      <c r="H120" s="7"/>
      <c r="I120" s="10" t="str">
        <f aca="true">IF($B120="","",IF($A120="Yes","Done",IF(OR(AND($F120&lt;&gt;"",$F120&gt;TODAY()),AND($E120&lt;&gt;"",IFERROR(INDEX($A$2:$A$501,MATCH($E120,$B$2:$B$501,0)),"Yes")&lt;&gt;"Yes")),"Waiting","Yes")))</f>
        <v/>
      </c>
      <c r="J120" s="8" t="str">
        <f aca="false">IF($B120="","",ROUND(IF(ISNUMBER(INDEX(Projects!$D$2:$D$201,MATCH($C120,Projects!$A$2:$A$201,0))),ParentWeight*INDEX(Projects!$D$2:$D$201,MATCH($C120,Projects!$A$2:$A$201,0))+(1-ParentWeight)*IFERROR(MATCH($D120,{"Low","Medium","High","Vital"},0)/4,0.5),IFERROR(MATCH($D120,{"Low","Medium","High","Vital"},0)/4,0.5)),3))</f>
        <v/>
      </c>
      <c r="K120" s="8" t="str">
        <f aca="false">IF($B120="","",MAX($J120,_xlfn.MAXIFS($J$2:$J$501,$E$2:$E$501,$B120,$A$2:$A$501,"&lt;&gt;Yes")))</f>
        <v/>
      </c>
      <c r="L120" s="11" t="n">
        <f aca="true">IF($B120="",-1,IF($I120&lt;&gt;"Yes",0,ROUND(IF($G120="",$K120,IF(($G120-TODAY())&lt;=0,3+$K120+MIN(0.25*-($G120-TODAY()),1),$K120+IF(($G120-TODAY())&lt;=LeadDays,((LeadDays-($G120-TODAY()))/LeadDays)^2,0))),2)))</f>
        <v>-1</v>
      </c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9"/>
      <c r="G121" s="9"/>
      <c r="H121" s="7"/>
      <c r="I121" s="10" t="str">
        <f aca="true">IF($B121="","",IF($A121="Yes","Done",IF(OR(AND($F121&lt;&gt;"",$F121&gt;TODAY()),AND($E121&lt;&gt;"",IFERROR(INDEX($A$2:$A$501,MATCH($E121,$B$2:$B$501,0)),"Yes")&lt;&gt;"Yes")),"Waiting","Yes")))</f>
        <v/>
      </c>
      <c r="J121" s="8" t="str">
        <f aca="false">IF($B121="","",ROUND(IF(ISNUMBER(INDEX(Projects!$D$2:$D$201,MATCH($C121,Projects!$A$2:$A$201,0))),ParentWeight*INDEX(Projects!$D$2:$D$201,MATCH($C121,Projects!$A$2:$A$201,0))+(1-ParentWeight)*IFERROR(MATCH($D121,{"Low","Medium","High","Vital"},0)/4,0.5),IFERROR(MATCH($D121,{"Low","Medium","High","Vital"},0)/4,0.5)),3))</f>
        <v/>
      </c>
      <c r="K121" s="8" t="str">
        <f aca="false">IF($B121="","",MAX($J121,_xlfn.MAXIFS($J$2:$J$501,$E$2:$E$501,$B121,$A$2:$A$501,"&lt;&gt;Yes")))</f>
        <v/>
      </c>
      <c r="L121" s="11" t="n">
        <f aca="true">IF($B121="",-1,IF($I121&lt;&gt;"Yes",0,ROUND(IF($G121="",$K121,IF(($G121-TODAY())&lt;=0,3+$K121+MIN(0.25*-($G121-TODAY()),1),$K121+IF(($G121-TODAY())&lt;=LeadDays,((LeadDays-($G121-TODAY()))/LeadDays)^2,0))),2)))</f>
        <v>-1</v>
      </c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9"/>
      <c r="G122" s="9"/>
      <c r="H122" s="7"/>
      <c r="I122" s="10" t="str">
        <f aca="true">IF($B122="","",IF($A122="Yes","Done",IF(OR(AND($F122&lt;&gt;"",$F122&gt;TODAY()),AND($E122&lt;&gt;"",IFERROR(INDEX($A$2:$A$501,MATCH($E122,$B$2:$B$501,0)),"Yes")&lt;&gt;"Yes")),"Waiting","Yes")))</f>
        <v/>
      </c>
      <c r="J122" s="8" t="str">
        <f aca="false">IF($B122="","",ROUND(IF(ISNUMBER(INDEX(Projects!$D$2:$D$201,MATCH($C122,Projects!$A$2:$A$201,0))),ParentWeight*INDEX(Projects!$D$2:$D$201,MATCH($C122,Projects!$A$2:$A$201,0))+(1-ParentWeight)*IFERROR(MATCH($D122,{"Low","Medium","High","Vital"},0)/4,0.5),IFERROR(MATCH($D122,{"Low","Medium","High","Vital"},0)/4,0.5)),3))</f>
        <v/>
      </c>
      <c r="K122" s="8" t="str">
        <f aca="false">IF($B122="","",MAX($J122,_xlfn.MAXIFS($J$2:$J$501,$E$2:$E$501,$B122,$A$2:$A$501,"&lt;&gt;Yes")))</f>
        <v/>
      </c>
      <c r="L122" s="11" t="n">
        <f aca="true">IF($B122="",-1,IF($I122&lt;&gt;"Yes",0,ROUND(IF($G122="",$K122,IF(($G122-TODAY())&lt;=0,3+$K122+MIN(0.25*-($G122-TODAY()),1),$K122+IF(($G122-TODAY())&lt;=LeadDays,((LeadDays-($G122-TODAY()))/LeadDays)^2,0))),2)))</f>
        <v>-1</v>
      </c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9"/>
      <c r="G123" s="9"/>
      <c r="H123" s="7"/>
      <c r="I123" s="10" t="str">
        <f aca="true">IF($B123="","",IF($A123="Yes","Done",IF(OR(AND($F123&lt;&gt;"",$F123&gt;TODAY()),AND($E123&lt;&gt;"",IFERROR(INDEX($A$2:$A$501,MATCH($E123,$B$2:$B$501,0)),"Yes")&lt;&gt;"Yes")),"Waiting","Yes")))</f>
        <v/>
      </c>
      <c r="J123" s="8" t="str">
        <f aca="false">IF($B123="","",ROUND(IF(ISNUMBER(INDEX(Projects!$D$2:$D$201,MATCH($C123,Projects!$A$2:$A$201,0))),ParentWeight*INDEX(Projects!$D$2:$D$201,MATCH($C123,Projects!$A$2:$A$201,0))+(1-ParentWeight)*IFERROR(MATCH($D123,{"Low","Medium","High","Vital"},0)/4,0.5),IFERROR(MATCH($D123,{"Low","Medium","High","Vital"},0)/4,0.5)),3))</f>
        <v/>
      </c>
      <c r="K123" s="8" t="str">
        <f aca="false">IF($B123="","",MAX($J123,_xlfn.MAXIFS($J$2:$J$501,$E$2:$E$501,$B123,$A$2:$A$501,"&lt;&gt;Yes")))</f>
        <v/>
      </c>
      <c r="L123" s="11" t="n">
        <f aca="true">IF($B123="",-1,IF($I123&lt;&gt;"Yes",0,ROUND(IF($G123="",$K123,IF(($G123-TODAY())&lt;=0,3+$K123+MIN(0.25*-($G123-TODAY()),1),$K123+IF(($G123-TODAY())&lt;=LeadDays,((LeadDays-($G123-TODAY()))/LeadDays)^2,0))),2)))</f>
        <v>-1</v>
      </c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9"/>
      <c r="G124" s="9"/>
      <c r="H124" s="7"/>
      <c r="I124" s="10" t="str">
        <f aca="true">IF($B124="","",IF($A124="Yes","Done",IF(OR(AND($F124&lt;&gt;"",$F124&gt;TODAY()),AND($E124&lt;&gt;"",IFERROR(INDEX($A$2:$A$501,MATCH($E124,$B$2:$B$501,0)),"Yes")&lt;&gt;"Yes")),"Waiting","Yes")))</f>
        <v/>
      </c>
      <c r="J124" s="8" t="str">
        <f aca="false">IF($B124="","",ROUND(IF(ISNUMBER(INDEX(Projects!$D$2:$D$201,MATCH($C124,Projects!$A$2:$A$201,0))),ParentWeight*INDEX(Projects!$D$2:$D$201,MATCH($C124,Projects!$A$2:$A$201,0))+(1-ParentWeight)*IFERROR(MATCH($D124,{"Low","Medium","High","Vital"},0)/4,0.5),IFERROR(MATCH($D124,{"Low","Medium","High","Vital"},0)/4,0.5)),3))</f>
        <v/>
      </c>
      <c r="K124" s="8" t="str">
        <f aca="false">IF($B124="","",MAX($J124,_xlfn.MAXIFS($J$2:$J$501,$E$2:$E$501,$B124,$A$2:$A$501,"&lt;&gt;Yes")))</f>
        <v/>
      </c>
      <c r="L124" s="11" t="n">
        <f aca="true">IF($B124="",-1,IF($I124&lt;&gt;"Yes",0,ROUND(IF($G124="",$K124,IF(($G124-TODAY())&lt;=0,3+$K124+MIN(0.25*-($G124-TODAY()),1),$K124+IF(($G124-TODAY())&lt;=LeadDays,((LeadDays-($G124-TODAY()))/LeadDays)^2,0))),2)))</f>
        <v>-1</v>
      </c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9"/>
      <c r="G125" s="9"/>
      <c r="H125" s="7"/>
      <c r="I125" s="10" t="str">
        <f aca="true">IF($B125="","",IF($A125="Yes","Done",IF(OR(AND($F125&lt;&gt;"",$F125&gt;TODAY()),AND($E125&lt;&gt;"",IFERROR(INDEX($A$2:$A$501,MATCH($E125,$B$2:$B$501,0)),"Yes")&lt;&gt;"Yes")),"Waiting","Yes")))</f>
        <v/>
      </c>
      <c r="J125" s="8" t="str">
        <f aca="false">IF($B125="","",ROUND(IF(ISNUMBER(INDEX(Projects!$D$2:$D$201,MATCH($C125,Projects!$A$2:$A$201,0))),ParentWeight*INDEX(Projects!$D$2:$D$201,MATCH($C125,Projects!$A$2:$A$201,0))+(1-ParentWeight)*IFERROR(MATCH($D125,{"Low","Medium","High","Vital"},0)/4,0.5),IFERROR(MATCH($D125,{"Low","Medium","High","Vital"},0)/4,0.5)),3))</f>
        <v/>
      </c>
      <c r="K125" s="8" t="str">
        <f aca="false">IF($B125="","",MAX($J125,_xlfn.MAXIFS($J$2:$J$501,$E$2:$E$501,$B125,$A$2:$A$501,"&lt;&gt;Yes")))</f>
        <v/>
      </c>
      <c r="L125" s="11" t="n">
        <f aca="true">IF($B125="",-1,IF($I125&lt;&gt;"Yes",0,ROUND(IF($G125="",$K125,IF(($G125-TODAY())&lt;=0,3+$K125+MIN(0.25*-($G125-TODAY()),1),$K125+IF(($G125-TODAY())&lt;=LeadDays,((LeadDays-($G125-TODAY()))/LeadDays)^2,0))),2)))</f>
        <v>-1</v>
      </c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9"/>
      <c r="G126" s="9"/>
      <c r="H126" s="7"/>
      <c r="I126" s="10" t="str">
        <f aca="true">IF($B126="","",IF($A126="Yes","Done",IF(OR(AND($F126&lt;&gt;"",$F126&gt;TODAY()),AND($E126&lt;&gt;"",IFERROR(INDEX($A$2:$A$501,MATCH($E126,$B$2:$B$501,0)),"Yes")&lt;&gt;"Yes")),"Waiting","Yes")))</f>
        <v/>
      </c>
      <c r="J126" s="8" t="str">
        <f aca="false">IF($B126="","",ROUND(IF(ISNUMBER(INDEX(Projects!$D$2:$D$201,MATCH($C126,Projects!$A$2:$A$201,0))),ParentWeight*INDEX(Projects!$D$2:$D$201,MATCH($C126,Projects!$A$2:$A$201,0))+(1-ParentWeight)*IFERROR(MATCH($D126,{"Low","Medium","High","Vital"},0)/4,0.5),IFERROR(MATCH($D126,{"Low","Medium","High","Vital"},0)/4,0.5)),3))</f>
        <v/>
      </c>
      <c r="K126" s="8" t="str">
        <f aca="false">IF($B126="","",MAX($J126,_xlfn.MAXIFS($J$2:$J$501,$E$2:$E$501,$B126,$A$2:$A$501,"&lt;&gt;Yes")))</f>
        <v/>
      </c>
      <c r="L126" s="11" t="n">
        <f aca="true">IF($B126="",-1,IF($I126&lt;&gt;"Yes",0,ROUND(IF($G126="",$K126,IF(($G126-TODAY())&lt;=0,3+$K126+MIN(0.25*-($G126-TODAY()),1),$K126+IF(($G126-TODAY())&lt;=LeadDays,((LeadDays-($G126-TODAY()))/LeadDays)^2,0))),2)))</f>
        <v>-1</v>
      </c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9"/>
      <c r="G127" s="9"/>
      <c r="H127" s="7"/>
      <c r="I127" s="10" t="str">
        <f aca="true">IF($B127="","",IF($A127="Yes","Done",IF(OR(AND($F127&lt;&gt;"",$F127&gt;TODAY()),AND($E127&lt;&gt;"",IFERROR(INDEX($A$2:$A$501,MATCH($E127,$B$2:$B$501,0)),"Yes")&lt;&gt;"Yes")),"Waiting","Yes")))</f>
        <v/>
      </c>
      <c r="J127" s="8" t="str">
        <f aca="false">IF($B127="","",ROUND(IF(ISNUMBER(INDEX(Projects!$D$2:$D$201,MATCH($C127,Projects!$A$2:$A$201,0))),ParentWeight*INDEX(Projects!$D$2:$D$201,MATCH($C127,Projects!$A$2:$A$201,0))+(1-ParentWeight)*IFERROR(MATCH($D127,{"Low","Medium","High","Vital"},0)/4,0.5),IFERROR(MATCH($D127,{"Low","Medium","High","Vital"},0)/4,0.5)),3))</f>
        <v/>
      </c>
      <c r="K127" s="8" t="str">
        <f aca="false">IF($B127="","",MAX($J127,_xlfn.MAXIFS($J$2:$J$501,$E$2:$E$501,$B127,$A$2:$A$501,"&lt;&gt;Yes")))</f>
        <v/>
      </c>
      <c r="L127" s="11" t="n">
        <f aca="true">IF($B127="",-1,IF($I127&lt;&gt;"Yes",0,ROUND(IF($G127="",$K127,IF(($G127-TODAY())&lt;=0,3+$K127+MIN(0.25*-($G127-TODAY()),1),$K127+IF(($G127-TODAY())&lt;=LeadDays,((LeadDays-($G127-TODAY()))/LeadDays)^2,0))),2)))</f>
        <v>-1</v>
      </c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9"/>
      <c r="G128" s="9"/>
      <c r="H128" s="7"/>
      <c r="I128" s="10" t="str">
        <f aca="true">IF($B128="","",IF($A128="Yes","Done",IF(OR(AND($F128&lt;&gt;"",$F128&gt;TODAY()),AND($E128&lt;&gt;"",IFERROR(INDEX($A$2:$A$501,MATCH($E128,$B$2:$B$501,0)),"Yes")&lt;&gt;"Yes")),"Waiting","Yes")))</f>
        <v/>
      </c>
      <c r="J128" s="8" t="str">
        <f aca="false">IF($B128="","",ROUND(IF(ISNUMBER(INDEX(Projects!$D$2:$D$201,MATCH($C128,Projects!$A$2:$A$201,0))),ParentWeight*INDEX(Projects!$D$2:$D$201,MATCH($C128,Projects!$A$2:$A$201,0))+(1-ParentWeight)*IFERROR(MATCH($D128,{"Low","Medium","High","Vital"},0)/4,0.5),IFERROR(MATCH($D128,{"Low","Medium","High","Vital"},0)/4,0.5)),3))</f>
        <v/>
      </c>
      <c r="K128" s="8" t="str">
        <f aca="false">IF($B128="","",MAX($J128,_xlfn.MAXIFS($J$2:$J$501,$E$2:$E$501,$B128,$A$2:$A$501,"&lt;&gt;Yes")))</f>
        <v/>
      </c>
      <c r="L128" s="11" t="n">
        <f aca="true">IF($B128="",-1,IF($I128&lt;&gt;"Yes",0,ROUND(IF($G128="",$K128,IF(($G128-TODAY())&lt;=0,3+$K128+MIN(0.25*-($G128-TODAY()),1),$K128+IF(($G128-TODAY())&lt;=LeadDays,((LeadDays-($G128-TODAY()))/LeadDays)^2,0))),2)))</f>
        <v>-1</v>
      </c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9"/>
      <c r="G129" s="9"/>
      <c r="H129" s="7"/>
      <c r="I129" s="10" t="str">
        <f aca="true">IF($B129="","",IF($A129="Yes","Done",IF(OR(AND($F129&lt;&gt;"",$F129&gt;TODAY()),AND($E129&lt;&gt;"",IFERROR(INDEX($A$2:$A$501,MATCH($E129,$B$2:$B$501,0)),"Yes")&lt;&gt;"Yes")),"Waiting","Yes")))</f>
        <v/>
      </c>
      <c r="J129" s="8" t="str">
        <f aca="false">IF($B129="","",ROUND(IF(ISNUMBER(INDEX(Projects!$D$2:$D$201,MATCH($C129,Projects!$A$2:$A$201,0))),ParentWeight*INDEX(Projects!$D$2:$D$201,MATCH($C129,Projects!$A$2:$A$201,0))+(1-ParentWeight)*IFERROR(MATCH($D129,{"Low","Medium","High","Vital"},0)/4,0.5),IFERROR(MATCH($D129,{"Low","Medium","High","Vital"},0)/4,0.5)),3))</f>
        <v/>
      </c>
      <c r="K129" s="8" t="str">
        <f aca="false">IF($B129="","",MAX($J129,_xlfn.MAXIFS($J$2:$J$501,$E$2:$E$501,$B129,$A$2:$A$501,"&lt;&gt;Yes")))</f>
        <v/>
      </c>
      <c r="L129" s="11" t="n">
        <f aca="true">IF($B129="",-1,IF($I129&lt;&gt;"Yes",0,ROUND(IF($G129="",$K129,IF(($G129-TODAY())&lt;=0,3+$K129+MIN(0.25*-($G129-TODAY()),1),$K129+IF(($G129-TODAY())&lt;=LeadDays,((LeadDays-($G129-TODAY()))/LeadDays)^2,0))),2)))</f>
        <v>-1</v>
      </c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9"/>
      <c r="G130" s="9"/>
      <c r="H130" s="7"/>
      <c r="I130" s="10" t="str">
        <f aca="true">IF($B130="","",IF($A130="Yes","Done",IF(OR(AND($F130&lt;&gt;"",$F130&gt;TODAY()),AND($E130&lt;&gt;"",IFERROR(INDEX($A$2:$A$501,MATCH($E130,$B$2:$B$501,0)),"Yes")&lt;&gt;"Yes")),"Waiting","Yes")))</f>
        <v/>
      </c>
      <c r="J130" s="8" t="str">
        <f aca="false">IF($B130="","",ROUND(IF(ISNUMBER(INDEX(Projects!$D$2:$D$201,MATCH($C130,Projects!$A$2:$A$201,0))),ParentWeight*INDEX(Projects!$D$2:$D$201,MATCH($C130,Projects!$A$2:$A$201,0))+(1-ParentWeight)*IFERROR(MATCH($D130,{"Low","Medium","High","Vital"},0)/4,0.5),IFERROR(MATCH($D130,{"Low","Medium","High","Vital"},0)/4,0.5)),3))</f>
        <v/>
      </c>
      <c r="K130" s="8" t="str">
        <f aca="false">IF($B130="","",MAX($J130,_xlfn.MAXIFS($J$2:$J$501,$E$2:$E$501,$B130,$A$2:$A$501,"&lt;&gt;Yes")))</f>
        <v/>
      </c>
      <c r="L130" s="11" t="n">
        <f aca="true">IF($B130="",-1,IF($I130&lt;&gt;"Yes",0,ROUND(IF($G130="",$K130,IF(($G130-TODAY())&lt;=0,3+$K130+MIN(0.25*-($G130-TODAY()),1),$K130+IF(($G130-TODAY())&lt;=LeadDays,((LeadDays-($G130-TODAY()))/LeadDays)^2,0))),2)))</f>
        <v>-1</v>
      </c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9"/>
      <c r="G131" s="9"/>
      <c r="H131" s="7"/>
      <c r="I131" s="10" t="str">
        <f aca="true">IF($B131="","",IF($A131="Yes","Done",IF(OR(AND($F131&lt;&gt;"",$F131&gt;TODAY()),AND($E131&lt;&gt;"",IFERROR(INDEX($A$2:$A$501,MATCH($E131,$B$2:$B$501,0)),"Yes")&lt;&gt;"Yes")),"Waiting","Yes")))</f>
        <v/>
      </c>
      <c r="J131" s="8" t="str">
        <f aca="false">IF($B131="","",ROUND(IF(ISNUMBER(INDEX(Projects!$D$2:$D$201,MATCH($C131,Projects!$A$2:$A$201,0))),ParentWeight*INDEX(Projects!$D$2:$D$201,MATCH($C131,Projects!$A$2:$A$201,0))+(1-ParentWeight)*IFERROR(MATCH($D131,{"Low","Medium","High","Vital"},0)/4,0.5),IFERROR(MATCH($D131,{"Low","Medium","High","Vital"},0)/4,0.5)),3))</f>
        <v/>
      </c>
      <c r="K131" s="8" t="str">
        <f aca="false">IF($B131="","",MAX($J131,_xlfn.MAXIFS($J$2:$J$501,$E$2:$E$501,$B131,$A$2:$A$501,"&lt;&gt;Yes")))</f>
        <v/>
      </c>
      <c r="L131" s="11" t="n">
        <f aca="true">IF($B131="",-1,IF($I131&lt;&gt;"Yes",0,ROUND(IF($G131="",$K131,IF(($G131-TODAY())&lt;=0,3+$K131+MIN(0.25*-($G131-TODAY()),1),$K131+IF(($G131-TODAY())&lt;=LeadDays,((LeadDays-($G131-TODAY()))/LeadDays)^2,0))),2)))</f>
        <v>-1</v>
      </c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9"/>
      <c r="G132" s="9"/>
      <c r="H132" s="7"/>
      <c r="I132" s="10" t="str">
        <f aca="true">IF($B132="","",IF($A132="Yes","Done",IF(OR(AND($F132&lt;&gt;"",$F132&gt;TODAY()),AND($E132&lt;&gt;"",IFERROR(INDEX($A$2:$A$501,MATCH($E132,$B$2:$B$501,0)),"Yes")&lt;&gt;"Yes")),"Waiting","Yes")))</f>
        <v/>
      </c>
      <c r="J132" s="8" t="str">
        <f aca="false">IF($B132="","",ROUND(IF(ISNUMBER(INDEX(Projects!$D$2:$D$201,MATCH($C132,Projects!$A$2:$A$201,0))),ParentWeight*INDEX(Projects!$D$2:$D$201,MATCH($C132,Projects!$A$2:$A$201,0))+(1-ParentWeight)*IFERROR(MATCH($D132,{"Low","Medium","High","Vital"},0)/4,0.5),IFERROR(MATCH($D132,{"Low","Medium","High","Vital"},0)/4,0.5)),3))</f>
        <v/>
      </c>
      <c r="K132" s="8" t="str">
        <f aca="false">IF($B132="","",MAX($J132,_xlfn.MAXIFS($J$2:$J$501,$E$2:$E$501,$B132,$A$2:$A$501,"&lt;&gt;Yes")))</f>
        <v/>
      </c>
      <c r="L132" s="11" t="n">
        <f aca="true">IF($B132="",-1,IF($I132&lt;&gt;"Yes",0,ROUND(IF($G132="",$K132,IF(($G132-TODAY())&lt;=0,3+$K132+MIN(0.25*-($G132-TODAY()),1),$K132+IF(($G132-TODAY())&lt;=LeadDays,((LeadDays-($G132-TODAY()))/LeadDays)^2,0))),2)))</f>
        <v>-1</v>
      </c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9"/>
      <c r="G133" s="9"/>
      <c r="H133" s="7"/>
      <c r="I133" s="10" t="str">
        <f aca="true">IF($B133="","",IF($A133="Yes","Done",IF(OR(AND($F133&lt;&gt;"",$F133&gt;TODAY()),AND($E133&lt;&gt;"",IFERROR(INDEX($A$2:$A$501,MATCH($E133,$B$2:$B$501,0)),"Yes")&lt;&gt;"Yes")),"Waiting","Yes")))</f>
        <v/>
      </c>
      <c r="J133" s="8" t="str">
        <f aca="false">IF($B133="","",ROUND(IF(ISNUMBER(INDEX(Projects!$D$2:$D$201,MATCH($C133,Projects!$A$2:$A$201,0))),ParentWeight*INDEX(Projects!$D$2:$D$201,MATCH($C133,Projects!$A$2:$A$201,0))+(1-ParentWeight)*IFERROR(MATCH($D133,{"Low","Medium","High","Vital"},0)/4,0.5),IFERROR(MATCH($D133,{"Low","Medium","High","Vital"},0)/4,0.5)),3))</f>
        <v/>
      </c>
      <c r="K133" s="8" t="str">
        <f aca="false">IF($B133="","",MAX($J133,_xlfn.MAXIFS($J$2:$J$501,$E$2:$E$501,$B133,$A$2:$A$501,"&lt;&gt;Yes")))</f>
        <v/>
      </c>
      <c r="L133" s="11" t="n">
        <f aca="true">IF($B133="",-1,IF($I133&lt;&gt;"Yes",0,ROUND(IF($G133="",$K133,IF(($G133-TODAY())&lt;=0,3+$K133+MIN(0.25*-($G133-TODAY()),1),$K133+IF(($G133-TODAY())&lt;=LeadDays,((LeadDays-($G133-TODAY()))/LeadDays)^2,0))),2)))</f>
        <v>-1</v>
      </c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9"/>
      <c r="G134" s="9"/>
      <c r="H134" s="7"/>
      <c r="I134" s="10" t="str">
        <f aca="true">IF($B134="","",IF($A134="Yes","Done",IF(OR(AND($F134&lt;&gt;"",$F134&gt;TODAY()),AND($E134&lt;&gt;"",IFERROR(INDEX($A$2:$A$501,MATCH($E134,$B$2:$B$501,0)),"Yes")&lt;&gt;"Yes")),"Waiting","Yes")))</f>
        <v/>
      </c>
      <c r="J134" s="8" t="str">
        <f aca="false">IF($B134="","",ROUND(IF(ISNUMBER(INDEX(Projects!$D$2:$D$201,MATCH($C134,Projects!$A$2:$A$201,0))),ParentWeight*INDEX(Projects!$D$2:$D$201,MATCH($C134,Projects!$A$2:$A$201,0))+(1-ParentWeight)*IFERROR(MATCH($D134,{"Low","Medium","High","Vital"},0)/4,0.5),IFERROR(MATCH($D134,{"Low","Medium","High","Vital"},0)/4,0.5)),3))</f>
        <v/>
      </c>
      <c r="K134" s="8" t="str">
        <f aca="false">IF($B134="","",MAX($J134,_xlfn.MAXIFS($J$2:$J$501,$E$2:$E$501,$B134,$A$2:$A$501,"&lt;&gt;Yes")))</f>
        <v/>
      </c>
      <c r="L134" s="11" t="n">
        <f aca="true">IF($B134="",-1,IF($I134&lt;&gt;"Yes",0,ROUND(IF($G134="",$K134,IF(($G134-TODAY())&lt;=0,3+$K134+MIN(0.25*-($G134-TODAY()),1),$K134+IF(($G134-TODAY())&lt;=LeadDays,((LeadDays-($G134-TODAY()))/LeadDays)^2,0))),2)))</f>
        <v>-1</v>
      </c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9"/>
      <c r="G135" s="9"/>
      <c r="H135" s="7"/>
      <c r="I135" s="10" t="str">
        <f aca="true">IF($B135="","",IF($A135="Yes","Done",IF(OR(AND($F135&lt;&gt;"",$F135&gt;TODAY()),AND($E135&lt;&gt;"",IFERROR(INDEX($A$2:$A$501,MATCH($E135,$B$2:$B$501,0)),"Yes")&lt;&gt;"Yes")),"Waiting","Yes")))</f>
        <v/>
      </c>
      <c r="J135" s="8" t="str">
        <f aca="false">IF($B135="","",ROUND(IF(ISNUMBER(INDEX(Projects!$D$2:$D$201,MATCH($C135,Projects!$A$2:$A$201,0))),ParentWeight*INDEX(Projects!$D$2:$D$201,MATCH($C135,Projects!$A$2:$A$201,0))+(1-ParentWeight)*IFERROR(MATCH($D135,{"Low","Medium","High","Vital"},0)/4,0.5),IFERROR(MATCH($D135,{"Low","Medium","High","Vital"},0)/4,0.5)),3))</f>
        <v/>
      </c>
      <c r="K135" s="8" t="str">
        <f aca="false">IF($B135="","",MAX($J135,_xlfn.MAXIFS($J$2:$J$501,$E$2:$E$501,$B135,$A$2:$A$501,"&lt;&gt;Yes")))</f>
        <v/>
      </c>
      <c r="L135" s="11" t="n">
        <f aca="true">IF($B135="",-1,IF($I135&lt;&gt;"Yes",0,ROUND(IF($G135="",$K135,IF(($G135-TODAY())&lt;=0,3+$K135+MIN(0.25*-($G135-TODAY()),1),$K135+IF(($G135-TODAY())&lt;=LeadDays,((LeadDays-($G135-TODAY()))/LeadDays)^2,0))),2)))</f>
        <v>-1</v>
      </c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9"/>
      <c r="G136" s="9"/>
      <c r="H136" s="7"/>
      <c r="I136" s="10" t="str">
        <f aca="true">IF($B136="","",IF($A136="Yes","Done",IF(OR(AND($F136&lt;&gt;"",$F136&gt;TODAY()),AND($E136&lt;&gt;"",IFERROR(INDEX($A$2:$A$501,MATCH($E136,$B$2:$B$501,0)),"Yes")&lt;&gt;"Yes")),"Waiting","Yes")))</f>
        <v/>
      </c>
      <c r="J136" s="8" t="str">
        <f aca="false">IF($B136="","",ROUND(IF(ISNUMBER(INDEX(Projects!$D$2:$D$201,MATCH($C136,Projects!$A$2:$A$201,0))),ParentWeight*INDEX(Projects!$D$2:$D$201,MATCH($C136,Projects!$A$2:$A$201,0))+(1-ParentWeight)*IFERROR(MATCH($D136,{"Low","Medium","High","Vital"},0)/4,0.5),IFERROR(MATCH($D136,{"Low","Medium","High","Vital"},0)/4,0.5)),3))</f>
        <v/>
      </c>
      <c r="K136" s="8" t="str">
        <f aca="false">IF($B136="","",MAX($J136,_xlfn.MAXIFS($J$2:$J$501,$E$2:$E$501,$B136,$A$2:$A$501,"&lt;&gt;Yes")))</f>
        <v/>
      </c>
      <c r="L136" s="11" t="n">
        <f aca="true">IF($B136="",-1,IF($I136&lt;&gt;"Yes",0,ROUND(IF($G136="",$K136,IF(($G136-TODAY())&lt;=0,3+$K136+MIN(0.25*-($G136-TODAY()),1),$K136+IF(($G136-TODAY())&lt;=LeadDays,((LeadDays-($G136-TODAY()))/LeadDays)^2,0))),2)))</f>
        <v>-1</v>
      </c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9"/>
      <c r="G137" s="9"/>
      <c r="H137" s="7"/>
      <c r="I137" s="10" t="str">
        <f aca="true">IF($B137="","",IF($A137="Yes","Done",IF(OR(AND($F137&lt;&gt;"",$F137&gt;TODAY()),AND($E137&lt;&gt;"",IFERROR(INDEX($A$2:$A$501,MATCH($E137,$B$2:$B$501,0)),"Yes")&lt;&gt;"Yes")),"Waiting","Yes")))</f>
        <v/>
      </c>
      <c r="J137" s="8" t="str">
        <f aca="false">IF($B137="","",ROUND(IF(ISNUMBER(INDEX(Projects!$D$2:$D$201,MATCH($C137,Projects!$A$2:$A$201,0))),ParentWeight*INDEX(Projects!$D$2:$D$201,MATCH($C137,Projects!$A$2:$A$201,0))+(1-ParentWeight)*IFERROR(MATCH($D137,{"Low","Medium","High","Vital"},0)/4,0.5),IFERROR(MATCH($D137,{"Low","Medium","High","Vital"},0)/4,0.5)),3))</f>
        <v/>
      </c>
      <c r="K137" s="8" t="str">
        <f aca="false">IF($B137="","",MAX($J137,_xlfn.MAXIFS($J$2:$J$501,$E$2:$E$501,$B137,$A$2:$A$501,"&lt;&gt;Yes")))</f>
        <v/>
      </c>
      <c r="L137" s="11" t="n">
        <f aca="true">IF($B137="",-1,IF($I137&lt;&gt;"Yes",0,ROUND(IF($G137="",$K137,IF(($G137-TODAY())&lt;=0,3+$K137+MIN(0.25*-($G137-TODAY()),1),$K137+IF(($G137-TODAY())&lt;=LeadDays,((LeadDays-($G137-TODAY()))/LeadDays)^2,0))),2)))</f>
        <v>-1</v>
      </c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9"/>
      <c r="G138" s="9"/>
      <c r="H138" s="7"/>
      <c r="I138" s="10" t="str">
        <f aca="true">IF($B138="","",IF($A138="Yes","Done",IF(OR(AND($F138&lt;&gt;"",$F138&gt;TODAY()),AND($E138&lt;&gt;"",IFERROR(INDEX($A$2:$A$501,MATCH($E138,$B$2:$B$501,0)),"Yes")&lt;&gt;"Yes")),"Waiting","Yes")))</f>
        <v/>
      </c>
      <c r="J138" s="8" t="str">
        <f aca="false">IF($B138="","",ROUND(IF(ISNUMBER(INDEX(Projects!$D$2:$D$201,MATCH($C138,Projects!$A$2:$A$201,0))),ParentWeight*INDEX(Projects!$D$2:$D$201,MATCH($C138,Projects!$A$2:$A$201,0))+(1-ParentWeight)*IFERROR(MATCH($D138,{"Low","Medium","High","Vital"},0)/4,0.5),IFERROR(MATCH($D138,{"Low","Medium","High","Vital"},0)/4,0.5)),3))</f>
        <v/>
      </c>
      <c r="K138" s="8" t="str">
        <f aca="false">IF($B138="","",MAX($J138,_xlfn.MAXIFS($J$2:$J$501,$E$2:$E$501,$B138,$A$2:$A$501,"&lt;&gt;Yes")))</f>
        <v/>
      </c>
      <c r="L138" s="11" t="n">
        <f aca="true">IF($B138="",-1,IF($I138&lt;&gt;"Yes",0,ROUND(IF($G138="",$K138,IF(($G138-TODAY())&lt;=0,3+$K138+MIN(0.25*-($G138-TODAY()),1),$K138+IF(($G138-TODAY())&lt;=LeadDays,((LeadDays-($G138-TODAY()))/LeadDays)^2,0))),2)))</f>
        <v>-1</v>
      </c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9"/>
      <c r="G139" s="9"/>
      <c r="H139" s="7"/>
      <c r="I139" s="10" t="str">
        <f aca="true">IF($B139="","",IF($A139="Yes","Done",IF(OR(AND($F139&lt;&gt;"",$F139&gt;TODAY()),AND($E139&lt;&gt;"",IFERROR(INDEX($A$2:$A$501,MATCH($E139,$B$2:$B$501,0)),"Yes")&lt;&gt;"Yes")),"Waiting","Yes")))</f>
        <v/>
      </c>
      <c r="J139" s="8" t="str">
        <f aca="false">IF($B139="","",ROUND(IF(ISNUMBER(INDEX(Projects!$D$2:$D$201,MATCH($C139,Projects!$A$2:$A$201,0))),ParentWeight*INDEX(Projects!$D$2:$D$201,MATCH($C139,Projects!$A$2:$A$201,0))+(1-ParentWeight)*IFERROR(MATCH($D139,{"Low","Medium","High","Vital"},0)/4,0.5),IFERROR(MATCH($D139,{"Low","Medium","High","Vital"},0)/4,0.5)),3))</f>
        <v/>
      </c>
      <c r="K139" s="8" t="str">
        <f aca="false">IF($B139="","",MAX($J139,_xlfn.MAXIFS($J$2:$J$501,$E$2:$E$501,$B139,$A$2:$A$501,"&lt;&gt;Yes")))</f>
        <v/>
      </c>
      <c r="L139" s="11" t="n">
        <f aca="true">IF($B139="",-1,IF($I139&lt;&gt;"Yes",0,ROUND(IF($G139="",$K139,IF(($G139-TODAY())&lt;=0,3+$K139+MIN(0.25*-($G139-TODAY()),1),$K139+IF(($G139-TODAY())&lt;=LeadDays,((LeadDays-($G139-TODAY()))/LeadDays)^2,0))),2)))</f>
        <v>-1</v>
      </c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9"/>
      <c r="G140" s="9"/>
      <c r="H140" s="7"/>
      <c r="I140" s="10" t="str">
        <f aca="true">IF($B140="","",IF($A140="Yes","Done",IF(OR(AND($F140&lt;&gt;"",$F140&gt;TODAY()),AND($E140&lt;&gt;"",IFERROR(INDEX($A$2:$A$501,MATCH($E140,$B$2:$B$501,0)),"Yes")&lt;&gt;"Yes")),"Waiting","Yes")))</f>
        <v/>
      </c>
      <c r="J140" s="8" t="str">
        <f aca="false">IF($B140="","",ROUND(IF(ISNUMBER(INDEX(Projects!$D$2:$D$201,MATCH($C140,Projects!$A$2:$A$201,0))),ParentWeight*INDEX(Projects!$D$2:$D$201,MATCH($C140,Projects!$A$2:$A$201,0))+(1-ParentWeight)*IFERROR(MATCH($D140,{"Low","Medium","High","Vital"},0)/4,0.5),IFERROR(MATCH($D140,{"Low","Medium","High","Vital"},0)/4,0.5)),3))</f>
        <v/>
      </c>
      <c r="K140" s="8" t="str">
        <f aca="false">IF($B140="","",MAX($J140,_xlfn.MAXIFS($J$2:$J$501,$E$2:$E$501,$B140,$A$2:$A$501,"&lt;&gt;Yes")))</f>
        <v/>
      </c>
      <c r="L140" s="11" t="n">
        <f aca="true">IF($B140="",-1,IF($I140&lt;&gt;"Yes",0,ROUND(IF($G140="",$K140,IF(($G140-TODAY())&lt;=0,3+$K140+MIN(0.25*-($G140-TODAY()),1),$K140+IF(($G140-TODAY())&lt;=LeadDays,((LeadDays-($G140-TODAY()))/LeadDays)^2,0))),2)))</f>
        <v>-1</v>
      </c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9"/>
      <c r="G141" s="9"/>
      <c r="H141" s="7"/>
      <c r="I141" s="10" t="str">
        <f aca="true">IF($B141="","",IF($A141="Yes","Done",IF(OR(AND($F141&lt;&gt;"",$F141&gt;TODAY()),AND($E141&lt;&gt;"",IFERROR(INDEX($A$2:$A$501,MATCH($E141,$B$2:$B$501,0)),"Yes")&lt;&gt;"Yes")),"Waiting","Yes")))</f>
        <v/>
      </c>
      <c r="J141" s="8" t="str">
        <f aca="false">IF($B141="","",ROUND(IF(ISNUMBER(INDEX(Projects!$D$2:$D$201,MATCH($C141,Projects!$A$2:$A$201,0))),ParentWeight*INDEX(Projects!$D$2:$D$201,MATCH($C141,Projects!$A$2:$A$201,0))+(1-ParentWeight)*IFERROR(MATCH($D141,{"Low","Medium","High","Vital"},0)/4,0.5),IFERROR(MATCH($D141,{"Low","Medium","High","Vital"},0)/4,0.5)),3))</f>
        <v/>
      </c>
      <c r="K141" s="8" t="str">
        <f aca="false">IF($B141="","",MAX($J141,_xlfn.MAXIFS($J$2:$J$501,$E$2:$E$501,$B141,$A$2:$A$501,"&lt;&gt;Yes")))</f>
        <v/>
      </c>
      <c r="L141" s="11" t="n">
        <f aca="true">IF($B141="",-1,IF($I141&lt;&gt;"Yes",0,ROUND(IF($G141="",$K141,IF(($G141-TODAY())&lt;=0,3+$K141+MIN(0.25*-($G141-TODAY()),1),$K141+IF(($G141-TODAY())&lt;=LeadDays,((LeadDays-($G141-TODAY()))/LeadDays)^2,0))),2)))</f>
        <v>-1</v>
      </c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9"/>
      <c r="G142" s="9"/>
      <c r="H142" s="7"/>
      <c r="I142" s="10" t="str">
        <f aca="true">IF($B142="","",IF($A142="Yes","Done",IF(OR(AND($F142&lt;&gt;"",$F142&gt;TODAY()),AND($E142&lt;&gt;"",IFERROR(INDEX($A$2:$A$501,MATCH($E142,$B$2:$B$501,0)),"Yes")&lt;&gt;"Yes")),"Waiting","Yes")))</f>
        <v/>
      </c>
      <c r="J142" s="8" t="str">
        <f aca="false">IF($B142="","",ROUND(IF(ISNUMBER(INDEX(Projects!$D$2:$D$201,MATCH($C142,Projects!$A$2:$A$201,0))),ParentWeight*INDEX(Projects!$D$2:$D$201,MATCH($C142,Projects!$A$2:$A$201,0))+(1-ParentWeight)*IFERROR(MATCH($D142,{"Low","Medium","High","Vital"},0)/4,0.5),IFERROR(MATCH($D142,{"Low","Medium","High","Vital"},0)/4,0.5)),3))</f>
        <v/>
      </c>
      <c r="K142" s="8" t="str">
        <f aca="false">IF($B142="","",MAX($J142,_xlfn.MAXIFS($J$2:$J$501,$E$2:$E$501,$B142,$A$2:$A$501,"&lt;&gt;Yes")))</f>
        <v/>
      </c>
      <c r="L142" s="11" t="n">
        <f aca="true">IF($B142="",-1,IF($I142&lt;&gt;"Yes",0,ROUND(IF($G142="",$K142,IF(($G142-TODAY())&lt;=0,3+$K142+MIN(0.25*-($G142-TODAY()),1),$K142+IF(($G142-TODAY())&lt;=LeadDays,((LeadDays-($G142-TODAY()))/LeadDays)^2,0))),2)))</f>
        <v>-1</v>
      </c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9"/>
      <c r="G143" s="9"/>
      <c r="H143" s="7"/>
      <c r="I143" s="10" t="str">
        <f aca="true">IF($B143="","",IF($A143="Yes","Done",IF(OR(AND($F143&lt;&gt;"",$F143&gt;TODAY()),AND($E143&lt;&gt;"",IFERROR(INDEX($A$2:$A$501,MATCH($E143,$B$2:$B$501,0)),"Yes")&lt;&gt;"Yes")),"Waiting","Yes")))</f>
        <v/>
      </c>
      <c r="J143" s="8" t="str">
        <f aca="false">IF($B143="","",ROUND(IF(ISNUMBER(INDEX(Projects!$D$2:$D$201,MATCH($C143,Projects!$A$2:$A$201,0))),ParentWeight*INDEX(Projects!$D$2:$D$201,MATCH($C143,Projects!$A$2:$A$201,0))+(1-ParentWeight)*IFERROR(MATCH($D143,{"Low","Medium","High","Vital"},0)/4,0.5),IFERROR(MATCH($D143,{"Low","Medium","High","Vital"},0)/4,0.5)),3))</f>
        <v/>
      </c>
      <c r="K143" s="8" t="str">
        <f aca="false">IF($B143="","",MAX($J143,_xlfn.MAXIFS($J$2:$J$501,$E$2:$E$501,$B143,$A$2:$A$501,"&lt;&gt;Yes")))</f>
        <v/>
      </c>
      <c r="L143" s="11" t="n">
        <f aca="true">IF($B143="",-1,IF($I143&lt;&gt;"Yes",0,ROUND(IF($G143="",$K143,IF(($G143-TODAY())&lt;=0,3+$K143+MIN(0.25*-($G143-TODAY()),1),$K143+IF(($G143-TODAY())&lt;=LeadDays,((LeadDays-($G143-TODAY()))/LeadDays)^2,0))),2)))</f>
        <v>-1</v>
      </c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9"/>
      <c r="G144" s="9"/>
      <c r="H144" s="7"/>
      <c r="I144" s="10" t="str">
        <f aca="true">IF($B144="","",IF($A144="Yes","Done",IF(OR(AND($F144&lt;&gt;"",$F144&gt;TODAY()),AND($E144&lt;&gt;"",IFERROR(INDEX($A$2:$A$501,MATCH($E144,$B$2:$B$501,0)),"Yes")&lt;&gt;"Yes")),"Waiting","Yes")))</f>
        <v/>
      </c>
      <c r="J144" s="8" t="str">
        <f aca="false">IF($B144="","",ROUND(IF(ISNUMBER(INDEX(Projects!$D$2:$D$201,MATCH($C144,Projects!$A$2:$A$201,0))),ParentWeight*INDEX(Projects!$D$2:$D$201,MATCH($C144,Projects!$A$2:$A$201,0))+(1-ParentWeight)*IFERROR(MATCH($D144,{"Low","Medium","High","Vital"},0)/4,0.5),IFERROR(MATCH($D144,{"Low","Medium","High","Vital"},0)/4,0.5)),3))</f>
        <v/>
      </c>
      <c r="K144" s="8" t="str">
        <f aca="false">IF($B144="","",MAX($J144,_xlfn.MAXIFS($J$2:$J$501,$E$2:$E$501,$B144,$A$2:$A$501,"&lt;&gt;Yes")))</f>
        <v/>
      </c>
      <c r="L144" s="11" t="n">
        <f aca="true">IF($B144="",-1,IF($I144&lt;&gt;"Yes",0,ROUND(IF($G144="",$K144,IF(($G144-TODAY())&lt;=0,3+$K144+MIN(0.25*-($G144-TODAY()),1),$K144+IF(($G144-TODAY())&lt;=LeadDays,((LeadDays-($G144-TODAY()))/LeadDays)^2,0))),2)))</f>
        <v>-1</v>
      </c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9"/>
      <c r="G145" s="9"/>
      <c r="H145" s="7"/>
      <c r="I145" s="10" t="str">
        <f aca="true">IF($B145="","",IF($A145="Yes","Done",IF(OR(AND($F145&lt;&gt;"",$F145&gt;TODAY()),AND($E145&lt;&gt;"",IFERROR(INDEX($A$2:$A$501,MATCH($E145,$B$2:$B$501,0)),"Yes")&lt;&gt;"Yes")),"Waiting","Yes")))</f>
        <v/>
      </c>
      <c r="J145" s="8" t="str">
        <f aca="false">IF($B145="","",ROUND(IF(ISNUMBER(INDEX(Projects!$D$2:$D$201,MATCH($C145,Projects!$A$2:$A$201,0))),ParentWeight*INDEX(Projects!$D$2:$D$201,MATCH($C145,Projects!$A$2:$A$201,0))+(1-ParentWeight)*IFERROR(MATCH($D145,{"Low","Medium","High","Vital"},0)/4,0.5),IFERROR(MATCH($D145,{"Low","Medium","High","Vital"},0)/4,0.5)),3))</f>
        <v/>
      </c>
      <c r="K145" s="8" t="str">
        <f aca="false">IF($B145="","",MAX($J145,_xlfn.MAXIFS($J$2:$J$501,$E$2:$E$501,$B145,$A$2:$A$501,"&lt;&gt;Yes")))</f>
        <v/>
      </c>
      <c r="L145" s="11" t="n">
        <f aca="true">IF($B145="",-1,IF($I145&lt;&gt;"Yes",0,ROUND(IF($G145="",$K145,IF(($G145-TODAY())&lt;=0,3+$K145+MIN(0.25*-($G145-TODAY()),1),$K145+IF(($G145-TODAY())&lt;=LeadDays,((LeadDays-($G145-TODAY()))/LeadDays)^2,0))),2)))</f>
        <v>-1</v>
      </c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9"/>
      <c r="G146" s="9"/>
      <c r="H146" s="7"/>
      <c r="I146" s="10" t="str">
        <f aca="true">IF($B146="","",IF($A146="Yes","Done",IF(OR(AND($F146&lt;&gt;"",$F146&gt;TODAY()),AND($E146&lt;&gt;"",IFERROR(INDEX($A$2:$A$501,MATCH($E146,$B$2:$B$501,0)),"Yes")&lt;&gt;"Yes")),"Waiting","Yes")))</f>
        <v/>
      </c>
      <c r="J146" s="8" t="str">
        <f aca="false">IF($B146="","",ROUND(IF(ISNUMBER(INDEX(Projects!$D$2:$D$201,MATCH($C146,Projects!$A$2:$A$201,0))),ParentWeight*INDEX(Projects!$D$2:$D$201,MATCH($C146,Projects!$A$2:$A$201,0))+(1-ParentWeight)*IFERROR(MATCH($D146,{"Low","Medium","High","Vital"},0)/4,0.5),IFERROR(MATCH($D146,{"Low","Medium","High","Vital"},0)/4,0.5)),3))</f>
        <v/>
      </c>
      <c r="K146" s="8" t="str">
        <f aca="false">IF($B146="","",MAX($J146,_xlfn.MAXIFS($J$2:$J$501,$E$2:$E$501,$B146,$A$2:$A$501,"&lt;&gt;Yes")))</f>
        <v/>
      </c>
      <c r="L146" s="11" t="n">
        <f aca="true">IF($B146="",-1,IF($I146&lt;&gt;"Yes",0,ROUND(IF($G146="",$K146,IF(($G146-TODAY())&lt;=0,3+$K146+MIN(0.25*-($G146-TODAY()),1),$K146+IF(($G146-TODAY())&lt;=LeadDays,((LeadDays-($G146-TODAY()))/LeadDays)^2,0))),2)))</f>
        <v>-1</v>
      </c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9"/>
      <c r="G147" s="9"/>
      <c r="H147" s="7"/>
      <c r="I147" s="10" t="str">
        <f aca="true">IF($B147="","",IF($A147="Yes","Done",IF(OR(AND($F147&lt;&gt;"",$F147&gt;TODAY()),AND($E147&lt;&gt;"",IFERROR(INDEX($A$2:$A$501,MATCH($E147,$B$2:$B$501,0)),"Yes")&lt;&gt;"Yes")),"Waiting","Yes")))</f>
        <v/>
      </c>
      <c r="J147" s="8" t="str">
        <f aca="false">IF($B147="","",ROUND(IF(ISNUMBER(INDEX(Projects!$D$2:$D$201,MATCH($C147,Projects!$A$2:$A$201,0))),ParentWeight*INDEX(Projects!$D$2:$D$201,MATCH($C147,Projects!$A$2:$A$201,0))+(1-ParentWeight)*IFERROR(MATCH($D147,{"Low","Medium","High","Vital"},0)/4,0.5),IFERROR(MATCH($D147,{"Low","Medium","High","Vital"},0)/4,0.5)),3))</f>
        <v/>
      </c>
      <c r="K147" s="8" t="str">
        <f aca="false">IF($B147="","",MAX($J147,_xlfn.MAXIFS($J$2:$J$501,$E$2:$E$501,$B147,$A$2:$A$501,"&lt;&gt;Yes")))</f>
        <v/>
      </c>
      <c r="L147" s="11" t="n">
        <f aca="true">IF($B147="",-1,IF($I147&lt;&gt;"Yes",0,ROUND(IF($G147="",$K147,IF(($G147-TODAY())&lt;=0,3+$K147+MIN(0.25*-($G147-TODAY()),1),$K147+IF(($G147-TODAY())&lt;=LeadDays,((LeadDays-($G147-TODAY()))/LeadDays)^2,0))),2)))</f>
        <v>-1</v>
      </c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9"/>
      <c r="G148" s="9"/>
      <c r="H148" s="7"/>
      <c r="I148" s="10" t="str">
        <f aca="true">IF($B148="","",IF($A148="Yes","Done",IF(OR(AND($F148&lt;&gt;"",$F148&gt;TODAY()),AND($E148&lt;&gt;"",IFERROR(INDEX($A$2:$A$501,MATCH($E148,$B$2:$B$501,0)),"Yes")&lt;&gt;"Yes")),"Waiting","Yes")))</f>
        <v/>
      </c>
      <c r="J148" s="8" t="str">
        <f aca="false">IF($B148="","",ROUND(IF(ISNUMBER(INDEX(Projects!$D$2:$D$201,MATCH($C148,Projects!$A$2:$A$201,0))),ParentWeight*INDEX(Projects!$D$2:$D$201,MATCH($C148,Projects!$A$2:$A$201,0))+(1-ParentWeight)*IFERROR(MATCH($D148,{"Low","Medium","High","Vital"},0)/4,0.5),IFERROR(MATCH($D148,{"Low","Medium","High","Vital"},0)/4,0.5)),3))</f>
        <v/>
      </c>
      <c r="K148" s="8" t="str">
        <f aca="false">IF($B148="","",MAX($J148,_xlfn.MAXIFS($J$2:$J$501,$E$2:$E$501,$B148,$A$2:$A$501,"&lt;&gt;Yes")))</f>
        <v/>
      </c>
      <c r="L148" s="11" t="n">
        <f aca="true">IF($B148="",-1,IF($I148&lt;&gt;"Yes",0,ROUND(IF($G148="",$K148,IF(($G148-TODAY())&lt;=0,3+$K148+MIN(0.25*-($G148-TODAY()),1),$K148+IF(($G148-TODAY())&lt;=LeadDays,((LeadDays-($G148-TODAY()))/LeadDays)^2,0))),2)))</f>
        <v>-1</v>
      </c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9"/>
      <c r="G149" s="9"/>
      <c r="H149" s="7"/>
      <c r="I149" s="10" t="str">
        <f aca="true">IF($B149="","",IF($A149="Yes","Done",IF(OR(AND($F149&lt;&gt;"",$F149&gt;TODAY()),AND($E149&lt;&gt;"",IFERROR(INDEX($A$2:$A$501,MATCH($E149,$B$2:$B$501,0)),"Yes")&lt;&gt;"Yes")),"Waiting","Yes")))</f>
        <v/>
      </c>
      <c r="J149" s="8" t="str">
        <f aca="false">IF($B149="","",ROUND(IF(ISNUMBER(INDEX(Projects!$D$2:$D$201,MATCH($C149,Projects!$A$2:$A$201,0))),ParentWeight*INDEX(Projects!$D$2:$D$201,MATCH($C149,Projects!$A$2:$A$201,0))+(1-ParentWeight)*IFERROR(MATCH($D149,{"Low","Medium","High","Vital"},0)/4,0.5),IFERROR(MATCH($D149,{"Low","Medium","High","Vital"},0)/4,0.5)),3))</f>
        <v/>
      </c>
      <c r="K149" s="8" t="str">
        <f aca="false">IF($B149="","",MAX($J149,_xlfn.MAXIFS($J$2:$J$501,$E$2:$E$501,$B149,$A$2:$A$501,"&lt;&gt;Yes")))</f>
        <v/>
      </c>
      <c r="L149" s="11" t="n">
        <f aca="true">IF($B149="",-1,IF($I149&lt;&gt;"Yes",0,ROUND(IF($G149="",$K149,IF(($G149-TODAY())&lt;=0,3+$K149+MIN(0.25*-($G149-TODAY()),1),$K149+IF(($G149-TODAY())&lt;=LeadDays,((LeadDays-($G149-TODAY()))/LeadDays)^2,0))),2)))</f>
        <v>-1</v>
      </c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9"/>
      <c r="G150" s="9"/>
      <c r="H150" s="7"/>
      <c r="I150" s="10" t="str">
        <f aca="true">IF($B150="","",IF($A150="Yes","Done",IF(OR(AND($F150&lt;&gt;"",$F150&gt;TODAY()),AND($E150&lt;&gt;"",IFERROR(INDEX($A$2:$A$501,MATCH($E150,$B$2:$B$501,0)),"Yes")&lt;&gt;"Yes")),"Waiting","Yes")))</f>
        <v/>
      </c>
      <c r="J150" s="8" t="str">
        <f aca="false">IF($B150="","",ROUND(IF(ISNUMBER(INDEX(Projects!$D$2:$D$201,MATCH($C150,Projects!$A$2:$A$201,0))),ParentWeight*INDEX(Projects!$D$2:$D$201,MATCH($C150,Projects!$A$2:$A$201,0))+(1-ParentWeight)*IFERROR(MATCH($D150,{"Low","Medium","High","Vital"},0)/4,0.5),IFERROR(MATCH($D150,{"Low","Medium","High","Vital"},0)/4,0.5)),3))</f>
        <v/>
      </c>
      <c r="K150" s="8" t="str">
        <f aca="false">IF($B150="","",MAX($J150,_xlfn.MAXIFS($J$2:$J$501,$E$2:$E$501,$B150,$A$2:$A$501,"&lt;&gt;Yes")))</f>
        <v/>
      </c>
      <c r="L150" s="11" t="n">
        <f aca="true">IF($B150="",-1,IF($I150&lt;&gt;"Yes",0,ROUND(IF($G150="",$K150,IF(($G150-TODAY())&lt;=0,3+$K150+MIN(0.25*-($G150-TODAY()),1),$K150+IF(($G150-TODAY())&lt;=LeadDays,((LeadDays-($G150-TODAY()))/LeadDays)^2,0))),2)))</f>
        <v>-1</v>
      </c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9"/>
      <c r="G151" s="9"/>
      <c r="H151" s="7"/>
      <c r="I151" s="10" t="str">
        <f aca="true">IF($B151="","",IF($A151="Yes","Done",IF(OR(AND($F151&lt;&gt;"",$F151&gt;TODAY()),AND($E151&lt;&gt;"",IFERROR(INDEX($A$2:$A$501,MATCH($E151,$B$2:$B$501,0)),"Yes")&lt;&gt;"Yes")),"Waiting","Yes")))</f>
        <v/>
      </c>
      <c r="J151" s="8" t="str">
        <f aca="false">IF($B151="","",ROUND(IF(ISNUMBER(INDEX(Projects!$D$2:$D$201,MATCH($C151,Projects!$A$2:$A$201,0))),ParentWeight*INDEX(Projects!$D$2:$D$201,MATCH($C151,Projects!$A$2:$A$201,0))+(1-ParentWeight)*IFERROR(MATCH($D151,{"Low","Medium","High","Vital"},0)/4,0.5),IFERROR(MATCH($D151,{"Low","Medium","High","Vital"},0)/4,0.5)),3))</f>
        <v/>
      </c>
      <c r="K151" s="8" t="str">
        <f aca="false">IF($B151="","",MAX($J151,_xlfn.MAXIFS($J$2:$J$501,$E$2:$E$501,$B151,$A$2:$A$501,"&lt;&gt;Yes")))</f>
        <v/>
      </c>
      <c r="L151" s="11" t="n">
        <f aca="true">IF($B151="",-1,IF($I151&lt;&gt;"Yes",0,ROUND(IF($G151="",$K151,IF(($G151-TODAY())&lt;=0,3+$K151+MIN(0.25*-($G151-TODAY()),1),$K151+IF(($G151-TODAY())&lt;=LeadDays,((LeadDays-($G151-TODAY()))/LeadDays)^2,0))),2)))</f>
        <v>-1</v>
      </c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9"/>
      <c r="G152" s="9"/>
      <c r="H152" s="7"/>
      <c r="I152" s="10" t="str">
        <f aca="true">IF($B152="","",IF($A152="Yes","Done",IF(OR(AND($F152&lt;&gt;"",$F152&gt;TODAY()),AND($E152&lt;&gt;"",IFERROR(INDEX($A$2:$A$501,MATCH($E152,$B$2:$B$501,0)),"Yes")&lt;&gt;"Yes")),"Waiting","Yes")))</f>
        <v/>
      </c>
      <c r="J152" s="8" t="str">
        <f aca="false">IF($B152="","",ROUND(IF(ISNUMBER(INDEX(Projects!$D$2:$D$201,MATCH($C152,Projects!$A$2:$A$201,0))),ParentWeight*INDEX(Projects!$D$2:$D$201,MATCH($C152,Projects!$A$2:$A$201,0))+(1-ParentWeight)*IFERROR(MATCH($D152,{"Low","Medium","High","Vital"},0)/4,0.5),IFERROR(MATCH($D152,{"Low","Medium","High","Vital"},0)/4,0.5)),3))</f>
        <v/>
      </c>
      <c r="K152" s="8" t="str">
        <f aca="false">IF($B152="","",MAX($J152,_xlfn.MAXIFS($J$2:$J$501,$E$2:$E$501,$B152,$A$2:$A$501,"&lt;&gt;Yes")))</f>
        <v/>
      </c>
      <c r="L152" s="11" t="n">
        <f aca="true">IF($B152="",-1,IF($I152&lt;&gt;"Yes",0,ROUND(IF($G152="",$K152,IF(($G152-TODAY())&lt;=0,3+$K152+MIN(0.25*-($G152-TODAY()),1),$K152+IF(($G152-TODAY())&lt;=LeadDays,((LeadDays-($G152-TODAY()))/LeadDays)^2,0))),2)))</f>
        <v>-1</v>
      </c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9"/>
      <c r="G153" s="9"/>
      <c r="H153" s="7"/>
      <c r="I153" s="10" t="str">
        <f aca="true">IF($B153="","",IF($A153="Yes","Done",IF(OR(AND($F153&lt;&gt;"",$F153&gt;TODAY()),AND($E153&lt;&gt;"",IFERROR(INDEX($A$2:$A$501,MATCH($E153,$B$2:$B$501,0)),"Yes")&lt;&gt;"Yes")),"Waiting","Yes")))</f>
        <v/>
      </c>
      <c r="J153" s="8" t="str">
        <f aca="false">IF($B153="","",ROUND(IF(ISNUMBER(INDEX(Projects!$D$2:$D$201,MATCH($C153,Projects!$A$2:$A$201,0))),ParentWeight*INDEX(Projects!$D$2:$D$201,MATCH($C153,Projects!$A$2:$A$201,0))+(1-ParentWeight)*IFERROR(MATCH($D153,{"Low","Medium","High","Vital"},0)/4,0.5),IFERROR(MATCH($D153,{"Low","Medium","High","Vital"},0)/4,0.5)),3))</f>
        <v/>
      </c>
      <c r="K153" s="8" t="str">
        <f aca="false">IF($B153="","",MAX($J153,_xlfn.MAXIFS($J$2:$J$501,$E$2:$E$501,$B153,$A$2:$A$501,"&lt;&gt;Yes")))</f>
        <v/>
      </c>
      <c r="L153" s="11" t="n">
        <f aca="true">IF($B153="",-1,IF($I153&lt;&gt;"Yes",0,ROUND(IF($G153="",$K153,IF(($G153-TODAY())&lt;=0,3+$K153+MIN(0.25*-($G153-TODAY()),1),$K153+IF(($G153-TODAY())&lt;=LeadDays,((LeadDays-($G153-TODAY()))/LeadDays)^2,0))),2)))</f>
        <v>-1</v>
      </c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9"/>
      <c r="G154" s="9"/>
      <c r="H154" s="7"/>
      <c r="I154" s="10" t="str">
        <f aca="true">IF($B154="","",IF($A154="Yes","Done",IF(OR(AND($F154&lt;&gt;"",$F154&gt;TODAY()),AND($E154&lt;&gt;"",IFERROR(INDEX($A$2:$A$501,MATCH($E154,$B$2:$B$501,0)),"Yes")&lt;&gt;"Yes")),"Waiting","Yes")))</f>
        <v/>
      </c>
      <c r="J154" s="8" t="str">
        <f aca="false">IF($B154="","",ROUND(IF(ISNUMBER(INDEX(Projects!$D$2:$D$201,MATCH($C154,Projects!$A$2:$A$201,0))),ParentWeight*INDEX(Projects!$D$2:$D$201,MATCH($C154,Projects!$A$2:$A$201,0))+(1-ParentWeight)*IFERROR(MATCH($D154,{"Low","Medium","High","Vital"},0)/4,0.5),IFERROR(MATCH($D154,{"Low","Medium","High","Vital"},0)/4,0.5)),3))</f>
        <v/>
      </c>
      <c r="K154" s="8" t="str">
        <f aca="false">IF($B154="","",MAX($J154,_xlfn.MAXIFS($J$2:$J$501,$E$2:$E$501,$B154,$A$2:$A$501,"&lt;&gt;Yes")))</f>
        <v/>
      </c>
      <c r="L154" s="11" t="n">
        <f aca="true">IF($B154="",-1,IF($I154&lt;&gt;"Yes",0,ROUND(IF($G154="",$K154,IF(($G154-TODAY())&lt;=0,3+$K154+MIN(0.25*-($G154-TODAY()),1),$K154+IF(($G154-TODAY())&lt;=LeadDays,((LeadDays-($G154-TODAY()))/LeadDays)^2,0))),2)))</f>
        <v>-1</v>
      </c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9"/>
      <c r="G155" s="9"/>
      <c r="H155" s="7"/>
      <c r="I155" s="10" t="str">
        <f aca="true">IF($B155="","",IF($A155="Yes","Done",IF(OR(AND($F155&lt;&gt;"",$F155&gt;TODAY()),AND($E155&lt;&gt;"",IFERROR(INDEX($A$2:$A$501,MATCH($E155,$B$2:$B$501,0)),"Yes")&lt;&gt;"Yes")),"Waiting","Yes")))</f>
        <v/>
      </c>
      <c r="J155" s="8" t="str">
        <f aca="false">IF($B155="","",ROUND(IF(ISNUMBER(INDEX(Projects!$D$2:$D$201,MATCH($C155,Projects!$A$2:$A$201,0))),ParentWeight*INDEX(Projects!$D$2:$D$201,MATCH($C155,Projects!$A$2:$A$201,0))+(1-ParentWeight)*IFERROR(MATCH($D155,{"Low","Medium","High","Vital"},0)/4,0.5),IFERROR(MATCH($D155,{"Low","Medium","High","Vital"},0)/4,0.5)),3))</f>
        <v/>
      </c>
      <c r="K155" s="8" t="str">
        <f aca="false">IF($B155="","",MAX($J155,_xlfn.MAXIFS($J$2:$J$501,$E$2:$E$501,$B155,$A$2:$A$501,"&lt;&gt;Yes")))</f>
        <v/>
      </c>
      <c r="L155" s="11" t="n">
        <f aca="true">IF($B155="",-1,IF($I155&lt;&gt;"Yes",0,ROUND(IF($G155="",$K155,IF(($G155-TODAY())&lt;=0,3+$K155+MIN(0.25*-($G155-TODAY()),1),$K155+IF(($G155-TODAY())&lt;=LeadDays,((LeadDays-($G155-TODAY()))/LeadDays)^2,0))),2)))</f>
        <v>-1</v>
      </c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9"/>
      <c r="G156" s="9"/>
      <c r="H156" s="7"/>
      <c r="I156" s="10" t="str">
        <f aca="true">IF($B156="","",IF($A156="Yes","Done",IF(OR(AND($F156&lt;&gt;"",$F156&gt;TODAY()),AND($E156&lt;&gt;"",IFERROR(INDEX($A$2:$A$501,MATCH($E156,$B$2:$B$501,0)),"Yes")&lt;&gt;"Yes")),"Waiting","Yes")))</f>
        <v/>
      </c>
      <c r="J156" s="8" t="str">
        <f aca="false">IF($B156="","",ROUND(IF(ISNUMBER(INDEX(Projects!$D$2:$D$201,MATCH($C156,Projects!$A$2:$A$201,0))),ParentWeight*INDEX(Projects!$D$2:$D$201,MATCH($C156,Projects!$A$2:$A$201,0))+(1-ParentWeight)*IFERROR(MATCH($D156,{"Low","Medium","High","Vital"},0)/4,0.5),IFERROR(MATCH($D156,{"Low","Medium","High","Vital"},0)/4,0.5)),3))</f>
        <v/>
      </c>
      <c r="K156" s="8" t="str">
        <f aca="false">IF($B156="","",MAX($J156,_xlfn.MAXIFS($J$2:$J$501,$E$2:$E$501,$B156,$A$2:$A$501,"&lt;&gt;Yes")))</f>
        <v/>
      </c>
      <c r="L156" s="11" t="n">
        <f aca="true">IF($B156="",-1,IF($I156&lt;&gt;"Yes",0,ROUND(IF($G156="",$K156,IF(($G156-TODAY())&lt;=0,3+$K156+MIN(0.25*-($G156-TODAY()),1),$K156+IF(($G156-TODAY())&lt;=LeadDays,((LeadDays-($G156-TODAY()))/LeadDays)^2,0))),2)))</f>
        <v>-1</v>
      </c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9"/>
      <c r="G157" s="9"/>
      <c r="H157" s="7"/>
      <c r="I157" s="10" t="str">
        <f aca="true">IF($B157="","",IF($A157="Yes","Done",IF(OR(AND($F157&lt;&gt;"",$F157&gt;TODAY()),AND($E157&lt;&gt;"",IFERROR(INDEX($A$2:$A$501,MATCH($E157,$B$2:$B$501,0)),"Yes")&lt;&gt;"Yes")),"Waiting","Yes")))</f>
        <v/>
      </c>
      <c r="J157" s="8" t="str">
        <f aca="false">IF($B157="","",ROUND(IF(ISNUMBER(INDEX(Projects!$D$2:$D$201,MATCH($C157,Projects!$A$2:$A$201,0))),ParentWeight*INDEX(Projects!$D$2:$D$201,MATCH($C157,Projects!$A$2:$A$201,0))+(1-ParentWeight)*IFERROR(MATCH($D157,{"Low","Medium","High","Vital"},0)/4,0.5),IFERROR(MATCH($D157,{"Low","Medium","High","Vital"},0)/4,0.5)),3))</f>
        <v/>
      </c>
      <c r="K157" s="8" t="str">
        <f aca="false">IF($B157="","",MAX($J157,_xlfn.MAXIFS($J$2:$J$501,$E$2:$E$501,$B157,$A$2:$A$501,"&lt;&gt;Yes")))</f>
        <v/>
      </c>
      <c r="L157" s="11" t="n">
        <f aca="true">IF($B157="",-1,IF($I157&lt;&gt;"Yes",0,ROUND(IF($G157="",$K157,IF(($G157-TODAY())&lt;=0,3+$K157+MIN(0.25*-($G157-TODAY()),1),$K157+IF(($G157-TODAY())&lt;=LeadDays,((LeadDays-($G157-TODAY()))/LeadDays)^2,0))),2)))</f>
        <v>-1</v>
      </c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9"/>
      <c r="G158" s="9"/>
      <c r="H158" s="7"/>
      <c r="I158" s="10" t="str">
        <f aca="true">IF($B158="","",IF($A158="Yes","Done",IF(OR(AND($F158&lt;&gt;"",$F158&gt;TODAY()),AND($E158&lt;&gt;"",IFERROR(INDEX($A$2:$A$501,MATCH($E158,$B$2:$B$501,0)),"Yes")&lt;&gt;"Yes")),"Waiting","Yes")))</f>
        <v/>
      </c>
      <c r="J158" s="8" t="str">
        <f aca="false">IF($B158="","",ROUND(IF(ISNUMBER(INDEX(Projects!$D$2:$D$201,MATCH($C158,Projects!$A$2:$A$201,0))),ParentWeight*INDEX(Projects!$D$2:$D$201,MATCH($C158,Projects!$A$2:$A$201,0))+(1-ParentWeight)*IFERROR(MATCH($D158,{"Low","Medium","High","Vital"},0)/4,0.5),IFERROR(MATCH($D158,{"Low","Medium","High","Vital"},0)/4,0.5)),3))</f>
        <v/>
      </c>
      <c r="K158" s="8" t="str">
        <f aca="false">IF($B158="","",MAX($J158,_xlfn.MAXIFS($J$2:$J$501,$E$2:$E$501,$B158,$A$2:$A$501,"&lt;&gt;Yes")))</f>
        <v/>
      </c>
      <c r="L158" s="11" t="n">
        <f aca="true">IF($B158="",-1,IF($I158&lt;&gt;"Yes",0,ROUND(IF($G158="",$K158,IF(($G158-TODAY())&lt;=0,3+$K158+MIN(0.25*-($G158-TODAY()),1),$K158+IF(($G158-TODAY())&lt;=LeadDays,((LeadDays-($G158-TODAY()))/LeadDays)^2,0))),2)))</f>
        <v>-1</v>
      </c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9"/>
      <c r="G159" s="9"/>
      <c r="H159" s="7"/>
      <c r="I159" s="10" t="str">
        <f aca="true">IF($B159="","",IF($A159="Yes","Done",IF(OR(AND($F159&lt;&gt;"",$F159&gt;TODAY()),AND($E159&lt;&gt;"",IFERROR(INDEX($A$2:$A$501,MATCH($E159,$B$2:$B$501,0)),"Yes")&lt;&gt;"Yes")),"Waiting","Yes")))</f>
        <v/>
      </c>
      <c r="J159" s="8" t="str">
        <f aca="false">IF($B159="","",ROUND(IF(ISNUMBER(INDEX(Projects!$D$2:$D$201,MATCH($C159,Projects!$A$2:$A$201,0))),ParentWeight*INDEX(Projects!$D$2:$D$201,MATCH($C159,Projects!$A$2:$A$201,0))+(1-ParentWeight)*IFERROR(MATCH($D159,{"Low","Medium","High","Vital"},0)/4,0.5),IFERROR(MATCH($D159,{"Low","Medium","High","Vital"},0)/4,0.5)),3))</f>
        <v/>
      </c>
      <c r="K159" s="8" t="str">
        <f aca="false">IF($B159="","",MAX($J159,_xlfn.MAXIFS($J$2:$J$501,$E$2:$E$501,$B159,$A$2:$A$501,"&lt;&gt;Yes")))</f>
        <v/>
      </c>
      <c r="L159" s="11" t="n">
        <f aca="true">IF($B159="",-1,IF($I159&lt;&gt;"Yes",0,ROUND(IF($G159="",$K159,IF(($G159-TODAY())&lt;=0,3+$K159+MIN(0.25*-($G159-TODAY()),1),$K159+IF(($G159-TODAY())&lt;=LeadDays,((LeadDays-($G159-TODAY()))/LeadDays)^2,0))),2)))</f>
        <v>-1</v>
      </c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9"/>
      <c r="G160" s="9"/>
      <c r="H160" s="7"/>
      <c r="I160" s="10" t="str">
        <f aca="true">IF($B160="","",IF($A160="Yes","Done",IF(OR(AND($F160&lt;&gt;"",$F160&gt;TODAY()),AND($E160&lt;&gt;"",IFERROR(INDEX($A$2:$A$501,MATCH($E160,$B$2:$B$501,0)),"Yes")&lt;&gt;"Yes")),"Waiting","Yes")))</f>
        <v/>
      </c>
      <c r="J160" s="8" t="str">
        <f aca="false">IF($B160="","",ROUND(IF(ISNUMBER(INDEX(Projects!$D$2:$D$201,MATCH($C160,Projects!$A$2:$A$201,0))),ParentWeight*INDEX(Projects!$D$2:$D$201,MATCH($C160,Projects!$A$2:$A$201,0))+(1-ParentWeight)*IFERROR(MATCH($D160,{"Low","Medium","High","Vital"},0)/4,0.5),IFERROR(MATCH($D160,{"Low","Medium","High","Vital"},0)/4,0.5)),3))</f>
        <v/>
      </c>
      <c r="K160" s="8" t="str">
        <f aca="false">IF($B160="","",MAX($J160,_xlfn.MAXIFS($J$2:$J$501,$E$2:$E$501,$B160,$A$2:$A$501,"&lt;&gt;Yes")))</f>
        <v/>
      </c>
      <c r="L160" s="11" t="n">
        <f aca="true">IF($B160="",-1,IF($I160&lt;&gt;"Yes",0,ROUND(IF($G160="",$K160,IF(($G160-TODAY())&lt;=0,3+$K160+MIN(0.25*-($G160-TODAY()),1),$K160+IF(($G160-TODAY())&lt;=LeadDays,((LeadDays-($G160-TODAY()))/LeadDays)^2,0))),2)))</f>
        <v>-1</v>
      </c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9"/>
      <c r="G161" s="9"/>
      <c r="H161" s="7"/>
      <c r="I161" s="10" t="str">
        <f aca="true">IF($B161="","",IF($A161="Yes","Done",IF(OR(AND($F161&lt;&gt;"",$F161&gt;TODAY()),AND($E161&lt;&gt;"",IFERROR(INDEX($A$2:$A$501,MATCH($E161,$B$2:$B$501,0)),"Yes")&lt;&gt;"Yes")),"Waiting","Yes")))</f>
        <v/>
      </c>
      <c r="J161" s="8" t="str">
        <f aca="false">IF($B161="","",ROUND(IF(ISNUMBER(INDEX(Projects!$D$2:$D$201,MATCH($C161,Projects!$A$2:$A$201,0))),ParentWeight*INDEX(Projects!$D$2:$D$201,MATCH($C161,Projects!$A$2:$A$201,0))+(1-ParentWeight)*IFERROR(MATCH($D161,{"Low","Medium","High","Vital"},0)/4,0.5),IFERROR(MATCH($D161,{"Low","Medium","High","Vital"},0)/4,0.5)),3))</f>
        <v/>
      </c>
      <c r="K161" s="8" t="str">
        <f aca="false">IF($B161="","",MAX($J161,_xlfn.MAXIFS($J$2:$J$501,$E$2:$E$501,$B161,$A$2:$A$501,"&lt;&gt;Yes")))</f>
        <v/>
      </c>
      <c r="L161" s="11" t="n">
        <f aca="true">IF($B161="",-1,IF($I161&lt;&gt;"Yes",0,ROUND(IF($G161="",$K161,IF(($G161-TODAY())&lt;=0,3+$K161+MIN(0.25*-($G161-TODAY()),1),$K161+IF(($G161-TODAY())&lt;=LeadDays,((LeadDays-($G161-TODAY()))/LeadDays)^2,0))),2)))</f>
        <v>-1</v>
      </c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9"/>
      <c r="G162" s="9"/>
      <c r="H162" s="7"/>
      <c r="I162" s="10" t="str">
        <f aca="true">IF($B162="","",IF($A162="Yes","Done",IF(OR(AND($F162&lt;&gt;"",$F162&gt;TODAY()),AND($E162&lt;&gt;"",IFERROR(INDEX($A$2:$A$501,MATCH($E162,$B$2:$B$501,0)),"Yes")&lt;&gt;"Yes")),"Waiting","Yes")))</f>
        <v/>
      </c>
      <c r="J162" s="8" t="str">
        <f aca="false">IF($B162="","",ROUND(IF(ISNUMBER(INDEX(Projects!$D$2:$D$201,MATCH($C162,Projects!$A$2:$A$201,0))),ParentWeight*INDEX(Projects!$D$2:$D$201,MATCH($C162,Projects!$A$2:$A$201,0))+(1-ParentWeight)*IFERROR(MATCH($D162,{"Low","Medium","High","Vital"},0)/4,0.5),IFERROR(MATCH($D162,{"Low","Medium","High","Vital"},0)/4,0.5)),3))</f>
        <v/>
      </c>
      <c r="K162" s="8" t="str">
        <f aca="false">IF($B162="","",MAX($J162,_xlfn.MAXIFS($J$2:$J$501,$E$2:$E$501,$B162,$A$2:$A$501,"&lt;&gt;Yes")))</f>
        <v/>
      </c>
      <c r="L162" s="11" t="n">
        <f aca="true">IF($B162="",-1,IF($I162&lt;&gt;"Yes",0,ROUND(IF($G162="",$K162,IF(($G162-TODAY())&lt;=0,3+$K162+MIN(0.25*-($G162-TODAY()),1),$K162+IF(($G162-TODAY())&lt;=LeadDays,((LeadDays-($G162-TODAY()))/LeadDays)^2,0))),2)))</f>
        <v>-1</v>
      </c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9"/>
      <c r="G163" s="9"/>
      <c r="H163" s="7"/>
      <c r="I163" s="10" t="str">
        <f aca="true">IF($B163="","",IF($A163="Yes","Done",IF(OR(AND($F163&lt;&gt;"",$F163&gt;TODAY()),AND($E163&lt;&gt;"",IFERROR(INDEX($A$2:$A$501,MATCH($E163,$B$2:$B$501,0)),"Yes")&lt;&gt;"Yes")),"Waiting","Yes")))</f>
        <v/>
      </c>
      <c r="J163" s="8" t="str">
        <f aca="false">IF($B163="","",ROUND(IF(ISNUMBER(INDEX(Projects!$D$2:$D$201,MATCH($C163,Projects!$A$2:$A$201,0))),ParentWeight*INDEX(Projects!$D$2:$D$201,MATCH($C163,Projects!$A$2:$A$201,0))+(1-ParentWeight)*IFERROR(MATCH($D163,{"Low","Medium","High","Vital"},0)/4,0.5),IFERROR(MATCH($D163,{"Low","Medium","High","Vital"},0)/4,0.5)),3))</f>
        <v/>
      </c>
      <c r="K163" s="8" t="str">
        <f aca="false">IF($B163="","",MAX($J163,_xlfn.MAXIFS($J$2:$J$501,$E$2:$E$501,$B163,$A$2:$A$501,"&lt;&gt;Yes")))</f>
        <v/>
      </c>
      <c r="L163" s="11" t="n">
        <f aca="true">IF($B163="",-1,IF($I163&lt;&gt;"Yes",0,ROUND(IF($G163="",$K163,IF(($G163-TODAY())&lt;=0,3+$K163+MIN(0.25*-($G163-TODAY()),1),$K163+IF(($G163-TODAY())&lt;=LeadDays,((LeadDays-($G163-TODAY()))/LeadDays)^2,0))),2)))</f>
        <v>-1</v>
      </c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9"/>
      <c r="G164" s="9"/>
      <c r="H164" s="7"/>
      <c r="I164" s="10" t="str">
        <f aca="true">IF($B164="","",IF($A164="Yes","Done",IF(OR(AND($F164&lt;&gt;"",$F164&gt;TODAY()),AND($E164&lt;&gt;"",IFERROR(INDEX($A$2:$A$501,MATCH($E164,$B$2:$B$501,0)),"Yes")&lt;&gt;"Yes")),"Waiting","Yes")))</f>
        <v/>
      </c>
      <c r="J164" s="8" t="str">
        <f aca="false">IF($B164="","",ROUND(IF(ISNUMBER(INDEX(Projects!$D$2:$D$201,MATCH($C164,Projects!$A$2:$A$201,0))),ParentWeight*INDEX(Projects!$D$2:$D$201,MATCH($C164,Projects!$A$2:$A$201,0))+(1-ParentWeight)*IFERROR(MATCH($D164,{"Low","Medium","High","Vital"},0)/4,0.5),IFERROR(MATCH($D164,{"Low","Medium","High","Vital"},0)/4,0.5)),3))</f>
        <v/>
      </c>
      <c r="K164" s="8" t="str">
        <f aca="false">IF($B164="","",MAX($J164,_xlfn.MAXIFS($J$2:$J$501,$E$2:$E$501,$B164,$A$2:$A$501,"&lt;&gt;Yes")))</f>
        <v/>
      </c>
      <c r="L164" s="11" t="n">
        <f aca="true">IF($B164="",-1,IF($I164&lt;&gt;"Yes",0,ROUND(IF($G164="",$K164,IF(($G164-TODAY())&lt;=0,3+$K164+MIN(0.25*-($G164-TODAY()),1),$K164+IF(($G164-TODAY())&lt;=LeadDays,((LeadDays-($G164-TODAY()))/LeadDays)^2,0))),2)))</f>
        <v>-1</v>
      </c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9"/>
      <c r="G165" s="9"/>
      <c r="H165" s="7"/>
      <c r="I165" s="10" t="str">
        <f aca="true">IF($B165="","",IF($A165="Yes","Done",IF(OR(AND($F165&lt;&gt;"",$F165&gt;TODAY()),AND($E165&lt;&gt;"",IFERROR(INDEX($A$2:$A$501,MATCH($E165,$B$2:$B$501,0)),"Yes")&lt;&gt;"Yes")),"Waiting","Yes")))</f>
        <v/>
      </c>
      <c r="J165" s="8" t="str">
        <f aca="false">IF($B165="","",ROUND(IF(ISNUMBER(INDEX(Projects!$D$2:$D$201,MATCH($C165,Projects!$A$2:$A$201,0))),ParentWeight*INDEX(Projects!$D$2:$D$201,MATCH($C165,Projects!$A$2:$A$201,0))+(1-ParentWeight)*IFERROR(MATCH($D165,{"Low","Medium","High","Vital"},0)/4,0.5),IFERROR(MATCH($D165,{"Low","Medium","High","Vital"},0)/4,0.5)),3))</f>
        <v/>
      </c>
      <c r="K165" s="8" t="str">
        <f aca="false">IF($B165="","",MAX($J165,_xlfn.MAXIFS($J$2:$J$501,$E$2:$E$501,$B165,$A$2:$A$501,"&lt;&gt;Yes")))</f>
        <v/>
      </c>
      <c r="L165" s="11" t="n">
        <f aca="true">IF($B165="",-1,IF($I165&lt;&gt;"Yes",0,ROUND(IF($G165="",$K165,IF(($G165-TODAY())&lt;=0,3+$K165+MIN(0.25*-($G165-TODAY()),1),$K165+IF(($G165-TODAY())&lt;=LeadDays,((LeadDays-($G165-TODAY()))/LeadDays)^2,0))),2)))</f>
        <v>-1</v>
      </c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9"/>
      <c r="G166" s="9"/>
      <c r="H166" s="7"/>
      <c r="I166" s="10" t="str">
        <f aca="true">IF($B166="","",IF($A166="Yes","Done",IF(OR(AND($F166&lt;&gt;"",$F166&gt;TODAY()),AND($E166&lt;&gt;"",IFERROR(INDEX($A$2:$A$501,MATCH($E166,$B$2:$B$501,0)),"Yes")&lt;&gt;"Yes")),"Waiting","Yes")))</f>
        <v/>
      </c>
      <c r="J166" s="8" t="str">
        <f aca="false">IF($B166="","",ROUND(IF(ISNUMBER(INDEX(Projects!$D$2:$D$201,MATCH($C166,Projects!$A$2:$A$201,0))),ParentWeight*INDEX(Projects!$D$2:$D$201,MATCH($C166,Projects!$A$2:$A$201,0))+(1-ParentWeight)*IFERROR(MATCH($D166,{"Low","Medium","High","Vital"},0)/4,0.5),IFERROR(MATCH($D166,{"Low","Medium","High","Vital"},0)/4,0.5)),3))</f>
        <v/>
      </c>
      <c r="K166" s="8" t="str">
        <f aca="false">IF($B166="","",MAX($J166,_xlfn.MAXIFS($J$2:$J$501,$E$2:$E$501,$B166,$A$2:$A$501,"&lt;&gt;Yes")))</f>
        <v/>
      </c>
      <c r="L166" s="11" t="n">
        <f aca="true">IF($B166="",-1,IF($I166&lt;&gt;"Yes",0,ROUND(IF($G166="",$K166,IF(($G166-TODAY())&lt;=0,3+$K166+MIN(0.25*-($G166-TODAY()),1),$K166+IF(($G166-TODAY())&lt;=LeadDays,((LeadDays-($G166-TODAY()))/LeadDays)^2,0))),2)))</f>
        <v>-1</v>
      </c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9"/>
      <c r="G167" s="9"/>
      <c r="H167" s="7"/>
      <c r="I167" s="10" t="str">
        <f aca="true">IF($B167="","",IF($A167="Yes","Done",IF(OR(AND($F167&lt;&gt;"",$F167&gt;TODAY()),AND($E167&lt;&gt;"",IFERROR(INDEX($A$2:$A$501,MATCH($E167,$B$2:$B$501,0)),"Yes")&lt;&gt;"Yes")),"Waiting","Yes")))</f>
        <v/>
      </c>
      <c r="J167" s="8" t="str">
        <f aca="false">IF($B167="","",ROUND(IF(ISNUMBER(INDEX(Projects!$D$2:$D$201,MATCH($C167,Projects!$A$2:$A$201,0))),ParentWeight*INDEX(Projects!$D$2:$D$201,MATCH($C167,Projects!$A$2:$A$201,0))+(1-ParentWeight)*IFERROR(MATCH($D167,{"Low","Medium","High","Vital"},0)/4,0.5),IFERROR(MATCH($D167,{"Low","Medium","High","Vital"},0)/4,0.5)),3))</f>
        <v/>
      </c>
      <c r="K167" s="8" t="str">
        <f aca="false">IF($B167="","",MAX($J167,_xlfn.MAXIFS($J$2:$J$501,$E$2:$E$501,$B167,$A$2:$A$501,"&lt;&gt;Yes")))</f>
        <v/>
      </c>
      <c r="L167" s="11" t="n">
        <f aca="true">IF($B167="",-1,IF($I167&lt;&gt;"Yes",0,ROUND(IF($G167="",$K167,IF(($G167-TODAY())&lt;=0,3+$K167+MIN(0.25*-($G167-TODAY()),1),$K167+IF(($G167-TODAY())&lt;=LeadDays,((LeadDays-($G167-TODAY()))/LeadDays)^2,0))),2)))</f>
        <v>-1</v>
      </c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9"/>
      <c r="G168" s="9"/>
      <c r="H168" s="7"/>
      <c r="I168" s="10" t="str">
        <f aca="true">IF($B168="","",IF($A168="Yes","Done",IF(OR(AND($F168&lt;&gt;"",$F168&gt;TODAY()),AND($E168&lt;&gt;"",IFERROR(INDEX($A$2:$A$501,MATCH($E168,$B$2:$B$501,0)),"Yes")&lt;&gt;"Yes")),"Waiting","Yes")))</f>
        <v/>
      </c>
      <c r="J168" s="8" t="str">
        <f aca="false">IF($B168="","",ROUND(IF(ISNUMBER(INDEX(Projects!$D$2:$D$201,MATCH($C168,Projects!$A$2:$A$201,0))),ParentWeight*INDEX(Projects!$D$2:$D$201,MATCH($C168,Projects!$A$2:$A$201,0))+(1-ParentWeight)*IFERROR(MATCH($D168,{"Low","Medium","High","Vital"},0)/4,0.5),IFERROR(MATCH($D168,{"Low","Medium","High","Vital"},0)/4,0.5)),3))</f>
        <v/>
      </c>
      <c r="K168" s="8" t="str">
        <f aca="false">IF($B168="","",MAX($J168,_xlfn.MAXIFS($J$2:$J$501,$E$2:$E$501,$B168,$A$2:$A$501,"&lt;&gt;Yes")))</f>
        <v/>
      </c>
      <c r="L168" s="11" t="n">
        <f aca="true">IF($B168="",-1,IF($I168&lt;&gt;"Yes",0,ROUND(IF($G168="",$K168,IF(($G168-TODAY())&lt;=0,3+$K168+MIN(0.25*-($G168-TODAY()),1),$K168+IF(($G168-TODAY())&lt;=LeadDays,((LeadDays-($G168-TODAY()))/LeadDays)^2,0))),2)))</f>
        <v>-1</v>
      </c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9"/>
      <c r="G169" s="9"/>
      <c r="H169" s="7"/>
      <c r="I169" s="10" t="str">
        <f aca="true">IF($B169="","",IF($A169="Yes","Done",IF(OR(AND($F169&lt;&gt;"",$F169&gt;TODAY()),AND($E169&lt;&gt;"",IFERROR(INDEX($A$2:$A$501,MATCH($E169,$B$2:$B$501,0)),"Yes")&lt;&gt;"Yes")),"Waiting","Yes")))</f>
        <v/>
      </c>
      <c r="J169" s="8" t="str">
        <f aca="false">IF($B169="","",ROUND(IF(ISNUMBER(INDEX(Projects!$D$2:$D$201,MATCH($C169,Projects!$A$2:$A$201,0))),ParentWeight*INDEX(Projects!$D$2:$D$201,MATCH($C169,Projects!$A$2:$A$201,0))+(1-ParentWeight)*IFERROR(MATCH($D169,{"Low","Medium","High","Vital"},0)/4,0.5),IFERROR(MATCH($D169,{"Low","Medium","High","Vital"},0)/4,0.5)),3))</f>
        <v/>
      </c>
      <c r="K169" s="8" t="str">
        <f aca="false">IF($B169="","",MAX($J169,_xlfn.MAXIFS($J$2:$J$501,$E$2:$E$501,$B169,$A$2:$A$501,"&lt;&gt;Yes")))</f>
        <v/>
      </c>
      <c r="L169" s="11" t="n">
        <f aca="true">IF($B169="",-1,IF($I169&lt;&gt;"Yes",0,ROUND(IF($G169="",$K169,IF(($G169-TODAY())&lt;=0,3+$K169+MIN(0.25*-($G169-TODAY()),1),$K169+IF(($G169-TODAY())&lt;=LeadDays,((LeadDays-($G169-TODAY()))/LeadDays)^2,0))),2)))</f>
        <v>-1</v>
      </c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9"/>
      <c r="G170" s="9"/>
      <c r="H170" s="7"/>
      <c r="I170" s="10" t="str">
        <f aca="true">IF($B170="","",IF($A170="Yes","Done",IF(OR(AND($F170&lt;&gt;"",$F170&gt;TODAY()),AND($E170&lt;&gt;"",IFERROR(INDEX($A$2:$A$501,MATCH($E170,$B$2:$B$501,0)),"Yes")&lt;&gt;"Yes")),"Waiting","Yes")))</f>
        <v/>
      </c>
      <c r="J170" s="8" t="str">
        <f aca="false">IF($B170="","",ROUND(IF(ISNUMBER(INDEX(Projects!$D$2:$D$201,MATCH($C170,Projects!$A$2:$A$201,0))),ParentWeight*INDEX(Projects!$D$2:$D$201,MATCH($C170,Projects!$A$2:$A$201,0))+(1-ParentWeight)*IFERROR(MATCH($D170,{"Low","Medium","High","Vital"},0)/4,0.5),IFERROR(MATCH($D170,{"Low","Medium","High","Vital"},0)/4,0.5)),3))</f>
        <v/>
      </c>
      <c r="K170" s="8" t="str">
        <f aca="false">IF($B170="","",MAX($J170,_xlfn.MAXIFS($J$2:$J$501,$E$2:$E$501,$B170,$A$2:$A$501,"&lt;&gt;Yes")))</f>
        <v/>
      </c>
      <c r="L170" s="11" t="n">
        <f aca="true">IF($B170="",-1,IF($I170&lt;&gt;"Yes",0,ROUND(IF($G170="",$K170,IF(($G170-TODAY())&lt;=0,3+$K170+MIN(0.25*-($G170-TODAY()),1),$K170+IF(($G170-TODAY())&lt;=LeadDays,((LeadDays-($G170-TODAY()))/LeadDays)^2,0))),2)))</f>
        <v>-1</v>
      </c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9"/>
      <c r="G171" s="9"/>
      <c r="H171" s="7"/>
      <c r="I171" s="10" t="str">
        <f aca="true">IF($B171="","",IF($A171="Yes","Done",IF(OR(AND($F171&lt;&gt;"",$F171&gt;TODAY()),AND($E171&lt;&gt;"",IFERROR(INDEX($A$2:$A$501,MATCH($E171,$B$2:$B$501,0)),"Yes")&lt;&gt;"Yes")),"Waiting","Yes")))</f>
        <v/>
      </c>
      <c r="J171" s="8" t="str">
        <f aca="false">IF($B171="","",ROUND(IF(ISNUMBER(INDEX(Projects!$D$2:$D$201,MATCH($C171,Projects!$A$2:$A$201,0))),ParentWeight*INDEX(Projects!$D$2:$D$201,MATCH($C171,Projects!$A$2:$A$201,0))+(1-ParentWeight)*IFERROR(MATCH($D171,{"Low","Medium","High","Vital"},0)/4,0.5),IFERROR(MATCH($D171,{"Low","Medium","High","Vital"},0)/4,0.5)),3))</f>
        <v/>
      </c>
      <c r="K171" s="8" t="str">
        <f aca="false">IF($B171="","",MAX($J171,_xlfn.MAXIFS($J$2:$J$501,$E$2:$E$501,$B171,$A$2:$A$501,"&lt;&gt;Yes")))</f>
        <v/>
      </c>
      <c r="L171" s="11" t="n">
        <f aca="true">IF($B171="",-1,IF($I171&lt;&gt;"Yes",0,ROUND(IF($G171="",$K171,IF(($G171-TODAY())&lt;=0,3+$K171+MIN(0.25*-($G171-TODAY()),1),$K171+IF(($G171-TODAY())&lt;=LeadDays,((LeadDays-($G171-TODAY()))/LeadDays)^2,0))),2)))</f>
        <v>-1</v>
      </c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9"/>
      <c r="G172" s="9"/>
      <c r="H172" s="7"/>
      <c r="I172" s="10" t="str">
        <f aca="true">IF($B172="","",IF($A172="Yes","Done",IF(OR(AND($F172&lt;&gt;"",$F172&gt;TODAY()),AND($E172&lt;&gt;"",IFERROR(INDEX($A$2:$A$501,MATCH($E172,$B$2:$B$501,0)),"Yes")&lt;&gt;"Yes")),"Waiting","Yes")))</f>
        <v/>
      </c>
      <c r="J172" s="8" t="str">
        <f aca="false">IF($B172="","",ROUND(IF(ISNUMBER(INDEX(Projects!$D$2:$D$201,MATCH($C172,Projects!$A$2:$A$201,0))),ParentWeight*INDEX(Projects!$D$2:$D$201,MATCH($C172,Projects!$A$2:$A$201,0))+(1-ParentWeight)*IFERROR(MATCH($D172,{"Low","Medium","High","Vital"},0)/4,0.5),IFERROR(MATCH($D172,{"Low","Medium","High","Vital"},0)/4,0.5)),3))</f>
        <v/>
      </c>
      <c r="K172" s="8" t="str">
        <f aca="false">IF($B172="","",MAX($J172,_xlfn.MAXIFS($J$2:$J$501,$E$2:$E$501,$B172,$A$2:$A$501,"&lt;&gt;Yes")))</f>
        <v/>
      </c>
      <c r="L172" s="11" t="n">
        <f aca="true">IF($B172="",-1,IF($I172&lt;&gt;"Yes",0,ROUND(IF($G172="",$K172,IF(($G172-TODAY())&lt;=0,3+$K172+MIN(0.25*-($G172-TODAY()),1),$K172+IF(($G172-TODAY())&lt;=LeadDays,((LeadDays-($G172-TODAY()))/LeadDays)^2,0))),2)))</f>
        <v>-1</v>
      </c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9"/>
      <c r="G173" s="9"/>
      <c r="H173" s="7"/>
      <c r="I173" s="10" t="str">
        <f aca="true">IF($B173="","",IF($A173="Yes","Done",IF(OR(AND($F173&lt;&gt;"",$F173&gt;TODAY()),AND($E173&lt;&gt;"",IFERROR(INDEX($A$2:$A$501,MATCH($E173,$B$2:$B$501,0)),"Yes")&lt;&gt;"Yes")),"Waiting","Yes")))</f>
        <v/>
      </c>
      <c r="J173" s="8" t="str">
        <f aca="false">IF($B173="","",ROUND(IF(ISNUMBER(INDEX(Projects!$D$2:$D$201,MATCH($C173,Projects!$A$2:$A$201,0))),ParentWeight*INDEX(Projects!$D$2:$D$201,MATCH($C173,Projects!$A$2:$A$201,0))+(1-ParentWeight)*IFERROR(MATCH($D173,{"Low","Medium","High","Vital"},0)/4,0.5),IFERROR(MATCH($D173,{"Low","Medium","High","Vital"},0)/4,0.5)),3))</f>
        <v/>
      </c>
      <c r="K173" s="8" t="str">
        <f aca="false">IF($B173="","",MAX($J173,_xlfn.MAXIFS($J$2:$J$501,$E$2:$E$501,$B173,$A$2:$A$501,"&lt;&gt;Yes")))</f>
        <v/>
      </c>
      <c r="L173" s="11" t="n">
        <f aca="true">IF($B173="",-1,IF($I173&lt;&gt;"Yes",0,ROUND(IF($G173="",$K173,IF(($G173-TODAY())&lt;=0,3+$K173+MIN(0.25*-($G173-TODAY()),1),$K173+IF(($G173-TODAY())&lt;=LeadDays,((LeadDays-($G173-TODAY()))/LeadDays)^2,0))),2)))</f>
        <v>-1</v>
      </c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9"/>
      <c r="G174" s="9"/>
      <c r="H174" s="7"/>
      <c r="I174" s="10" t="str">
        <f aca="true">IF($B174="","",IF($A174="Yes","Done",IF(OR(AND($F174&lt;&gt;"",$F174&gt;TODAY()),AND($E174&lt;&gt;"",IFERROR(INDEX($A$2:$A$501,MATCH($E174,$B$2:$B$501,0)),"Yes")&lt;&gt;"Yes")),"Waiting","Yes")))</f>
        <v/>
      </c>
      <c r="J174" s="8" t="str">
        <f aca="false">IF($B174="","",ROUND(IF(ISNUMBER(INDEX(Projects!$D$2:$D$201,MATCH($C174,Projects!$A$2:$A$201,0))),ParentWeight*INDEX(Projects!$D$2:$D$201,MATCH($C174,Projects!$A$2:$A$201,0))+(1-ParentWeight)*IFERROR(MATCH($D174,{"Low","Medium","High","Vital"},0)/4,0.5),IFERROR(MATCH($D174,{"Low","Medium","High","Vital"},0)/4,0.5)),3))</f>
        <v/>
      </c>
      <c r="K174" s="8" t="str">
        <f aca="false">IF($B174="","",MAX($J174,_xlfn.MAXIFS($J$2:$J$501,$E$2:$E$501,$B174,$A$2:$A$501,"&lt;&gt;Yes")))</f>
        <v/>
      </c>
      <c r="L174" s="11" t="n">
        <f aca="true">IF($B174="",-1,IF($I174&lt;&gt;"Yes",0,ROUND(IF($G174="",$K174,IF(($G174-TODAY())&lt;=0,3+$K174+MIN(0.25*-($G174-TODAY()),1),$K174+IF(($G174-TODAY())&lt;=LeadDays,((LeadDays-($G174-TODAY()))/LeadDays)^2,0))),2)))</f>
        <v>-1</v>
      </c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9"/>
      <c r="G175" s="9"/>
      <c r="H175" s="7"/>
      <c r="I175" s="10" t="str">
        <f aca="true">IF($B175="","",IF($A175="Yes","Done",IF(OR(AND($F175&lt;&gt;"",$F175&gt;TODAY()),AND($E175&lt;&gt;"",IFERROR(INDEX($A$2:$A$501,MATCH($E175,$B$2:$B$501,0)),"Yes")&lt;&gt;"Yes")),"Waiting","Yes")))</f>
        <v/>
      </c>
      <c r="J175" s="8" t="str">
        <f aca="false">IF($B175="","",ROUND(IF(ISNUMBER(INDEX(Projects!$D$2:$D$201,MATCH($C175,Projects!$A$2:$A$201,0))),ParentWeight*INDEX(Projects!$D$2:$D$201,MATCH($C175,Projects!$A$2:$A$201,0))+(1-ParentWeight)*IFERROR(MATCH($D175,{"Low","Medium","High","Vital"},0)/4,0.5),IFERROR(MATCH($D175,{"Low","Medium","High","Vital"},0)/4,0.5)),3))</f>
        <v/>
      </c>
      <c r="K175" s="8" t="str">
        <f aca="false">IF($B175="","",MAX($J175,_xlfn.MAXIFS($J$2:$J$501,$E$2:$E$501,$B175,$A$2:$A$501,"&lt;&gt;Yes")))</f>
        <v/>
      </c>
      <c r="L175" s="11" t="n">
        <f aca="true">IF($B175="",-1,IF($I175&lt;&gt;"Yes",0,ROUND(IF($G175="",$K175,IF(($G175-TODAY())&lt;=0,3+$K175+MIN(0.25*-($G175-TODAY()),1),$K175+IF(($G175-TODAY())&lt;=LeadDays,((LeadDays-($G175-TODAY()))/LeadDays)^2,0))),2)))</f>
        <v>-1</v>
      </c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9"/>
      <c r="G176" s="9"/>
      <c r="H176" s="7"/>
      <c r="I176" s="10" t="str">
        <f aca="true">IF($B176="","",IF($A176="Yes","Done",IF(OR(AND($F176&lt;&gt;"",$F176&gt;TODAY()),AND($E176&lt;&gt;"",IFERROR(INDEX($A$2:$A$501,MATCH($E176,$B$2:$B$501,0)),"Yes")&lt;&gt;"Yes")),"Waiting","Yes")))</f>
        <v/>
      </c>
      <c r="J176" s="8" t="str">
        <f aca="false">IF($B176="","",ROUND(IF(ISNUMBER(INDEX(Projects!$D$2:$D$201,MATCH($C176,Projects!$A$2:$A$201,0))),ParentWeight*INDEX(Projects!$D$2:$D$201,MATCH($C176,Projects!$A$2:$A$201,0))+(1-ParentWeight)*IFERROR(MATCH($D176,{"Low","Medium","High","Vital"},0)/4,0.5),IFERROR(MATCH($D176,{"Low","Medium","High","Vital"},0)/4,0.5)),3))</f>
        <v/>
      </c>
      <c r="K176" s="8" t="str">
        <f aca="false">IF($B176="","",MAX($J176,_xlfn.MAXIFS($J$2:$J$501,$E$2:$E$501,$B176,$A$2:$A$501,"&lt;&gt;Yes")))</f>
        <v/>
      </c>
      <c r="L176" s="11" t="n">
        <f aca="true">IF($B176="",-1,IF($I176&lt;&gt;"Yes",0,ROUND(IF($G176="",$K176,IF(($G176-TODAY())&lt;=0,3+$K176+MIN(0.25*-($G176-TODAY()),1),$K176+IF(($G176-TODAY())&lt;=LeadDays,((LeadDays-($G176-TODAY()))/LeadDays)^2,0))),2)))</f>
        <v>-1</v>
      </c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9"/>
      <c r="G177" s="9"/>
      <c r="H177" s="7"/>
      <c r="I177" s="10" t="str">
        <f aca="true">IF($B177="","",IF($A177="Yes","Done",IF(OR(AND($F177&lt;&gt;"",$F177&gt;TODAY()),AND($E177&lt;&gt;"",IFERROR(INDEX($A$2:$A$501,MATCH($E177,$B$2:$B$501,0)),"Yes")&lt;&gt;"Yes")),"Waiting","Yes")))</f>
        <v/>
      </c>
      <c r="J177" s="8" t="str">
        <f aca="false">IF($B177="","",ROUND(IF(ISNUMBER(INDEX(Projects!$D$2:$D$201,MATCH($C177,Projects!$A$2:$A$201,0))),ParentWeight*INDEX(Projects!$D$2:$D$201,MATCH($C177,Projects!$A$2:$A$201,0))+(1-ParentWeight)*IFERROR(MATCH($D177,{"Low","Medium","High","Vital"},0)/4,0.5),IFERROR(MATCH($D177,{"Low","Medium","High","Vital"},0)/4,0.5)),3))</f>
        <v/>
      </c>
      <c r="K177" s="8" t="str">
        <f aca="false">IF($B177="","",MAX($J177,_xlfn.MAXIFS($J$2:$J$501,$E$2:$E$501,$B177,$A$2:$A$501,"&lt;&gt;Yes")))</f>
        <v/>
      </c>
      <c r="L177" s="11" t="n">
        <f aca="true">IF($B177="",-1,IF($I177&lt;&gt;"Yes",0,ROUND(IF($G177="",$K177,IF(($G177-TODAY())&lt;=0,3+$K177+MIN(0.25*-($G177-TODAY()),1),$K177+IF(($G177-TODAY())&lt;=LeadDays,((LeadDays-($G177-TODAY()))/LeadDays)^2,0))),2)))</f>
        <v>-1</v>
      </c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9"/>
      <c r="G178" s="9"/>
      <c r="H178" s="7"/>
      <c r="I178" s="10" t="str">
        <f aca="true">IF($B178="","",IF($A178="Yes","Done",IF(OR(AND($F178&lt;&gt;"",$F178&gt;TODAY()),AND($E178&lt;&gt;"",IFERROR(INDEX($A$2:$A$501,MATCH($E178,$B$2:$B$501,0)),"Yes")&lt;&gt;"Yes")),"Waiting","Yes")))</f>
        <v/>
      </c>
      <c r="J178" s="8" t="str">
        <f aca="false">IF($B178="","",ROUND(IF(ISNUMBER(INDEX(Projects!$D$2:$D$201,MATCH($C178,Projects!$A$2:$A$201,0))),ParentWeight*INDEX(Projects!$D$2:$D$201,MATCH($C178,Projects!$A$2:$A$201,0))+(1-ParentWeight)*IFERROR(MATCH($D178,{"Low","Medium","High","Vital"},0)/4,0.5),IFERROR(MATCH($D178,{"Low","Medium","High","Vital"},0)/4,0.5)),3))</f>
        <v/>
      </c>
      <c r="K178" s="8" t="str">
        <f aca="false">IF($B178="","",MAX($J178,_xlfn.MAXIFS($J$2:$J$501,$E$2:$E$501,$B178,$A$2:$A$501,"&lt;&gt;Yes")))</f>
        <v/>
      </c>
      <c r="L178" s="11" t="n">
        <f aca="true">IF($B178="",-1,IF($I178&lt;&gt;"Yes",0,ROUND(IF($G178="",$K178,IF(($G178-TODAY())&lt;=0,3+$K178+MIN(0.25*-($G178-TODAY()),1),$K178+IF(($G178-TODAY())&lt;=LeadDays,((LeadDays-($G178-TODAY()))/LeadDays)^2,0))),2)))</f>
        <v>-1</v>
      </c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9"/>
      <c r="G179" s="9"/>
      <c r="H179" s="7"/>
      <c r="I179" s="10" t="str">
        <f aca="true">IF($B179="","",IF($A179="Yes","Done",IF(OR(AND($F179&lt;&gt;"",$F179&gt;TODAY()),AND($E179&lt;&gt;"",IFERROR(INDEX($A$2:$A$501,MATCH($E179,$B$2:$B$501,0)),"Yes")&lt;&gt;"Yes")),"Waiting","Yes")))</f>
        <v/>
      </c>
      <c r="J179" s="8" t="str">
        <f aca="false">IF($B179="","",ROUND(IF(ISNUMBER(INDEX(Projects!$D$2:$D$201,MATCH($C179,Projects!$A$2:$A$201,0))),ParentWeight*INDEX(Projects!$D$2:$D$201,MATCH($C179,Projects!$A$2:$A$201,0))+(1-ParentWeight)*IFERROR(MATCH($D179,{"Low","Medium","High","Vital"},0)/4,0.5),IFERROR(MATCH($D179,{"Low","Medium","High","Vital"},0)/4,0.5)),3))</f>
        <v/>
      </c>
      <c r="K179" s="8" t="str">
        <f aca="false">IF($B179="","",MAX($J179,_xlfn.MAXIFS($J$2:$J$501,$E$2:$E$501,$B179,$A$2:$A$501,"&lt;&gt;Yes")))</f>
        <v/>
      </c>
      <c r="L179" s="11" t="n">
        <f aca="true">IF($B179="",-1,IF($I179&lt;&gt;"Yes",0,ROUND(IF($G179="",$K179,IF(($G179-TODAY())&lt;=0,3+$K179+MIN(0.25*-($G179-TODAY()),1),$K179+IF(($G179-TODAY())&lt;=LeadDays,((LeadDays-($G179-TODAY()))/LeadDays)^2,0))),2)))</f>
        <v>-1</v>
      </c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9"/>
      <c r="G180" s="9"/>
      <c r="H180" s="7"/>
      <c r="I180" s="10" t="str">
        <f aca="true">IF($B180="","",IF($A180="Yes","Done",IF(OR(AND($F180&lt;&gt;"",$F180&gt;TODAY()),AND($E180&lt;&gt;"",IFERROR(INDEX($A$2:$A$501,MATCH($E180,$B$2:$B$501,0)),"Yes")&lt;&gt;"Yes")),"Waiting","Yes")))</f>
        <v/>
      </c>
      <c r="J180" s="8" t="str">
        <f aca="false">IF($B180="","",ROUND(IF(ISNUMBER(INDEX(Projects!$D$2:$D$201,MATCH($C180,Projects!$A$2:$A$201,0))),ParentWeight*INDEX(Projects!$D$2:$D$201,MATCH($C180,Projects!$A$2:$A$201,0))+(1-ParentWeight)*IFERROR(MATCH($D180,{"Low","Medium","High","Vital"},0)/4,0.5),IFERROR(MATCH($D180,{"Low","Medium","High","Vital"},0)/4,0.5)),3))</f>
        <v/>
      </c>
      <c r="K180" s="8" t="str">
        <f aca="false">IF($B180="","",MAX($J180,_xlfn.MAXIFS($J$2:$J$501,$E$2:$E$501,$B180,$A$2:$A$501,"&lt;&gt;Yes")))</f>
        <v/>
      </c>
      <c r="L180" s="11" t="n">
        <f aca="true">IF($B180="",-1,IF($I180&lt;&gt;"Yes",0,ROUND(IF($G180="",$K180,IF(($G180-TODAY())&lt;=0,3+$K180+MIN(0.25*-($G180-TODAY()),1),$K180+IF(($G180-TODAY())&lt;=LeadDays,((LeadDays-($G180-TODAY()))/LeadDays)^2,0))),2)))</f>
        <v>-1</v>
      </c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9"/>
      <c r="G181" s="9"/>
      <c r="H181" s="7"/>
      <c r="I181" s="10" t="str">
        <f aca="true">IF($B181="","",IF($A181="Yes","Done",IF(OR(AND($F181&lt;&gt;"",$F181&gt;TODAY()),AND($E181&lt;&gt;"",IFERROR(INDEX($A$2:$A$501,MATCH($E181,$B$2:$B$501,0)),"Yes")&lt;&gt;"Yes")),"Waiting","Yes")))</f>
        <v/>
      </c>
      <c r="J181" s="8" t="str">
        <f aca="false">IF($B181="","",ROUND(IF(ISNUMBER(INDEX(Projects!$D$2:$D$201,MATCH($C181,Projects!$A$2:$A$201,0))),ParentWeight*INDEX(Projects!$D$2:$D$201,MATCH($C181,Projects!$A$2:$A$201,0))+(1-ParentWeight)*IFERROR(MATCH($D181,{"Low","Medium","High","Vital"},0)/4,0.5),IFERROR(MATCH($D181,{"Low","Medium","High","Vital"},0)/4,0.5)),3))</f>
        <v/>
      </c>
      <c r="K181" s="8" t="str">
        <f aca="false">IF($B181="","",MAX($J181,_xlfn.MAXIFS($J$2:$J$501,$E$2:$E$501,$B181,$A$2:$A$501,"&lt;&gt;Yes")))</f>
        <v/>
      </c>
      <c r="L181" s="11" t="n">
        <f aca="true">IF($B181="",-1,IF($I181&lt;&gt;"Yes",0,ROUND(IF($G181="",$K181,IF(($G181-TODAY())&lt;=0,3+$K181+MIN(0.25*-($G181-TODAY()),1),$K181+IF(($G181-TODAY())&lt;=LeadDays,((LeadDays-($G181-TODAY()))/LeadDays)^2,0))),2)))</f>
        <v>-1</v>
      </c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9"/>
      <c r="G182" s="9"/>
      <c r="H182" s="7"/>
      <c r="I182" s="10" t="str">
        <f aca="true">IF($B182="","",IF($A182="Yes","Done",IF(OR(AND($F182&lt;&gt;"",$F182&gt;TODAY()),AND($E182&lt;&gt;"",IFERROR(INDEX($A$2:$A$501,MATCH($E182,$B$2:$B$501,0)),"Yes")&lt;&gt;"Yes")),"Waiting","Yes")))</f>
        <v/>
      </c>
      <c r="J182" s="8" t="str">
        <f aca="false">IF($B182="","",ROUND(IF(ISNUMBER(INDEX(Projects!$D$2:$D$201,MATCH($C182,Projects!$A$2:$A$201,0))),ParentWeight*INDEX(Projects!$D$2:$D$201,MATCH($C182,Projects!$A$2:$A$201,0))+(1-ParentWeight)*IFERROR(MATCH($D182,{"Low","Medium","High","Vital"},0)/4,0.5),IFERROR(MATCH($D182,{"Low","Medium","High","Vital"},0)/4,0.5)),3))</f>
        <v/>
      </c>
      <c r="K182" s="8" t="str">
        <f aca="false">IF($B182="","",MAX($J182,_xlfn.MAXIFS($J$2:$J$501,$E$2:$E$501,$B182,$A$2:$A$501,"&lt;&gt;Yes")))</f>
        <v/>
      </c>
      <c r="L182" s="11" t="n">
        <f aca="true">IF($B182="",-1,IF($I182&lt;&gt;"Yes",0,ROUND(IF($G182="",$K182,IF(($G182-TODAY())&lt;=0,3+$K182+MIN(0.25*-($G182-TODAY()),1),$K182+IF(($G182-TODAY())&lt;=LeadDays,((LeadDays-($G182-TODAY()))/LeadDays)^2,0))),2)))</f>
        <v>-1</v>
      </c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9"/>
      <c r="G183" s="9"/>
      <c r="H183" s="7"/>
      <c r="I183" s="10" t="str">
        <f aca="true">IF($B183="","",IF($A183="Yes","Done",IF(OR(AND($F183&lt;&gt;"",$F183&gt;TODAY()),AND($E183&lt;&gt;"",IFERROR(INDEX($A$2:$A$501,MATCH($E183,$B$2:$B$501,0)),"Yes")&lt;&gt;"Yes")),"Waiting","Yes")))</f>
        <v/>
      </c>
      <c r="J183" s="8" t="str">
        <f aca="false">IF($B183="","",ROUND(IF(ISNUMBER(INDEX(Projects!$D$2:$D$201,MATCH($C183,Projects!$A$2:$A$201,0))),ParentWeight*INDEX(Projects!$D$2:$D$201,MATCH($C183,Projects!$A$2:$A$201,0))+(1-ParentWeight)*IFERROR(MATCH($D183,{"Low","Medium","High","Vital"},0)/4,0.5),IFERROR(MATCH($D183,{"Low","Medium","High","Vital"},0)/4,0.5)),3))</f>
        <v/>
      </c>
      <c r="K183" s="8" t="str">
        <f aca="false">IF($B183="","",MAX($J183,_xlfn.MAXIFS($J$2:$J$501,$E$2:$E$501,$B183,$A$2:$A$501,"&lt;&gt;Yes")))</f>
        <v/>
      </c>
      <c r="L183" s="11" t="n">
        <f aca="true">IF($B183="",-1,IF($I183&lt;&gt;"Yes",0,ROUND(IF($G183="",$K183,IF(($G183-TODAY())&lt;=0,3+$K183+MIN(0.25*-($G183-TODAY()),1),$K183+IF(($G183-TODAY())&lt;=LeadDays,((LeadDays-($G183-TODAY()))/LeadDays)^2,0))),2)))</f>
        <v>-1</v>
      </c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9"/>
      <c r="G184" s="9"/>
      <c r="H184" s="7"/>
      <c r="I184" s="10" t="str">
        <f aca="true">IF($B184="","",IF($A184="Yes","Done",IF(OR(AND($F184&lt;&gt;"",$F184&gt;TODAY()),AND($E184&lt;&gt;"",IFERROR(INDEX($A$2:$A$501,MATCH($E184,$B$2:$B$501,0)),"Yes")&lt;&gt;"Yes")),"Waiting","Yes")))</f>
        <v/>
      </c>
      <c r="J184" s="8" t="str">
        <f aca="false">IF($B184="","",ROUND(IF(ISNUMBER(INDEX(Projects!$D$2:$D$201,MATCH($C184,Projects!$A$2:$A$201,0))),ParentWeight*INDEX(Projects!$D$2:$D$201,MATCH($C184,Projects!$A$2:$A$201,0))+(1-ParentWeight)*IFERROR(MATCH($D184,{"Low","Medium","High","Vital"},0)/4,0.5),IFERROR(MATCH($D184,{"Low","Medium","High","Vital"},0)/4,0.5)),3))</f>
        <v/>
      </c>
      <c r="K184" s="8" t="str">
        <f aca="false">IF($B184="","",MAX($J184,_xlfn.MAXIFS($J$2:$J$501,$E$2:$E$501,$B184,$A$2:$A$501,"&lt;&gt;Yes")))</f>
        <v/>
      </c>
      <c r="L184" s="11" t="n">
        <f aca="true">IF($B184="",-1,IF($I184&lt;&gt;"Yes",0,ROUND(IF($G184="",$K184,IF(($G184-TODAY())&lt;=0,3+$K184+MIN(0.25*-($G184-TODAY()),1),$K184+IF(($G184-TODAY())&lt;=LeadDays,((LeadDays-($G184-TODAY()))/LeadDays)^2,0))),2)))</f>
        <v>-1</v>
      </c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9"/>
      <c r="G185" s="9"/>
      <c r="H185" s="7"/>
      <c r="I185" s="10" t="str">
        <f aca="true">IF($B185="","",IF($A185="Yes","Done",IF(OR(AND($F185&lt;&gt;"",$F185&gt;TODAY()),AND($E185&lt;&gt;"",IFERROR(INDEX($A$2:$A$501,MATCH($E185,$B$2:$B$501,0)),"Yes")&lt;&gt;"Yes")),"Waiting","Yes")))</f>
        <v/>
      </c>
      <c r="J185" s="8" t="str">
        <f aca="false">IF($B185="","",ROUND(IF(ISNUMBER(INDEX(Projects!$D$2:$D$201,MATCH($C185,Projects!$A$2:$A$201,0))),ParentWeight*INDEX(Projects!$D$2:$D$201,MATCH($C185,Projects!$A$2:$A$201,0))+(1-ParentWeight)*IFERROR(MATCH($D185,{"Low","Medium","High","Vital"},0)/4,0.5),IFERROR(MATCH($D185,{"Low","Medium","High","Vital"},0)/4,0.5)),3))</f>
        <v/>
      </c>
      <c r="K185" s="8" t="str">
        <f aca="false">IF($B185="","",MAX($J185,_xlfn.MAXIFS($J$2:$J$501,$E$2:$E$501,$B185,$A$2:$A$501,"&lt;&gt;Yes")))</f>
        <v/>
      </c>
      <c r="L185" s="11" t="n">
        <f aca="true">IF($B185="",-1,IF($I185&lt;&gt;"Yes",0,ROUND(IF($G185="",$K185,IF(($G185-TODAY())&lt;=0,3+$K185+MIN(0.25*-($G185-TODAY()),1),$K185+IF(($G185-TODAY())&lt;=LeadDays,((LeadDays-($G185-TODAY()))/LeadDays)^2,0))),2)))</f>
        <v>-1</v>
      </c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9"/>
      <c r="G186" s="9"/>
      <c r="H186" s="7"/>
      <c r="I186" s="10" t="str">
        <f aca="true">IF($B186="","",IF($A186="Yes","Done",IF(OR(AND($F186&lt;&gt;"",$F186&gt;TODAY()),AND($E186&lt;&gt;"",IFERROR(INDEX($A$2:$A$501,MATCH($E186,$B$2:$B$501,0)),"Yes")&lt;&gt;"Yes")),"Waiting","Yes")))</f>
        <v/>
      </c>
      <c r="J186" s="8" t="str">
        <f aca="false">IF($B186="","",ROUND(IF(ISNUMBER(INDEX(Projects!$D$2:$D$201,MATCH($C186,Projects!$A$2:$A$201,0))),ParentWeight*INDEX(Projects!$D$2:$D$201,MATCH($C186,Projects!$A$2:$A$201,0))+(1-ParentWeight)*IFERROR(MATCH($D186,{"Low","Medium","High","Vital"},0)/4,0.5),IFERROR(MATCH($D186,{"Low","Medium","High","Vital"},0)/4,0.5)),3))</f>
        <v/>
      </c>
      <c r="K186" s="8" t="str">
        <f aca="false">IF($B186="","",MAX($J186,_xlfn.MAXIFS($J$2:$J$501,$E$2:$E$501,$B186,$A$2:$A$501,"&lt;&gt;Yes")))</f>
        <v/>
      </c>
      <c r="L186" s="11" t="n">
        <f aca="true">IF($B186="",-1,IF($I186&lt;&gt;"Yes",0,ROUND(IF($G186="",$K186,IF(($G186-TODAY())&lt;=0,3+$K186+MIN(0.25*-($G186-TODAY()),1),$K186+IF(($G186-TODAY())&lt;=LeadDays,((LeadDays-($G186-TODAY()))/LeadDays)^2,0))),2)))</f>
        <v>-1</v>
      </c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9"/>
      <c r="G187" s="9"/>
      <c r="H187" s="7"/>
      <c r="I187" s="10" t="str">
        <f aca="true">IF($B187="","",IF($A187="Yes","Done",IF(OR(AND($F187&lt;&gt;"",$F187&gt;TODAY()),AND($E187&lt;&gt;"",IFERROR(INDEX($A$2:$A$501,MATCH($E187,$B$2:$B$501,0)),"Yes")&lt;&gt;"Yes")),"Waiting","Yes")))</f>
        <v/>
      </c>
      <c r="J187" s="8" t="str">
        <f aca="false">IF($B187="","",ROUND(IF(ISNUMBER(INDEX(Projects!$D$2:$D$201,MATCH($C187,Projects!$A$2:$A$201,0))),ParentWeight*INDEX(Projects!$D$2:$D$201,MATCH($C187,Projects!$A$2:$A$201,0))+(1-ParentWeight)*IFERROR(MATCH($D187,{"Low","Medium","High","Vital"},0)/4,0.5),IFERROR(MATCH($D187,{"Low","Medium","High","Vital"},0)/4,0.5)),3))</f>
        <v/>
      </c>
      <c r="K187" s="8" t="str">
        <f aca="false">IF($B187="","",MAX($J187,_xlfn.MAXIFS($J$2:$J$501,$E$2:$E$501,$B187,$A$2:$A$501,"&lt;&gt;Yes")))</f>
        <v/>
      </c>
      <c r="L187" s="11" t="n">
        <f aca="true">IF($B187="",-1,IF($I187&lt;&gt;"Yes",0,ROUND(IF($G187="",$K187,IF(($G187-TODAY())&lt;=0,3+$K187+MIN(0.25*-($G187-TODAY()),1),$K187+IF(($G187-TODAY())&lt;=LeadDays,((LeadDays-($G187-TODAY()))/LeadDays)^2,0))),2)))</f>
        <v>-1</v>
      </c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9"/>
      <c r="G188" s="9"/>
      <c r="H188" s="7"/>
      <c r="I188" s="10" t="str">
        <f aca="true">IF($B188="","",IF($A188="Yes","Done",IF(OR(AND($F188&lt;&gt;"",$F188&gt;TODAY()),AND($E188&lt;&gt;"",IFERROR(INDEX($A$2:$A$501,MATCH($E188,$B$2:$B$501,0)),"Yes")&lt;&gt;"Yes")),"Waiting","Yes")))</f>
        <v/>
      </c>
      <c r="J188" s="8" t="str">
        <f aca="false">IF($B188="","",ROUND(IF(ISNUMBER(INDEX(Projects!$D$2:$D$201,MATCH($C188,Projects!$A$2:$A$201,0))),ParentWeight*INDEX(Projects!$D$2:$D$201,MATCH($C188,Projects!$A$2:$A$201,0))+(1-ParentWeight)*IFERROR(MATCH($D188,{"Low","Medium","High","Vital"},0)/4,0.5),IFERROR(MATCH($D188,{"Low","Medium","High","Vital"},0)/4,0.5)),3))</f>
        <v/>
      </c>
      <c r="K188" s="8" t="str">
        <f aca="false">IF($B188="","",MAX($J188,_xlfn.MAXIFS($J$2:$J$501,$E$2:$E$501,$B188,$A$2:$A$501,"&lt;&gt;Yes")))</f>
        <v/>
      </c>
      <c r="L188" s="11" t="n">
        <f aca="true">IF($B188="",-1,IF($I188&lt;&gt;"Yes",0,ROUND(IF($G188="",$K188,IF(($G188-TODAY())&lt;=0,3+$K188+MIN(0.25*-($G188-TODAY()),1),$K188+IF(($G188-TODAY())&lt;=LeadDays,((LeadDays-($G188-TODAY()))/LeadDays)^2,0))),2)))</f>
        <v>-1</v>
      </c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9"/>
      <c r="G189" s="9"/>
      <c r="H189" s="7"/>
      <c r="I189" s="10" t="str">
        <f aca="true">IF($B189="","",IF($A189="Yes","Done",IF(OR(AND($F189&lt;&gt;"",$F189&gt;TODAY()),AND($E189&lt;&gt;"",IFERROR(INDEX($A$2:$A$501,MATCH($E189,$B$2:$B$501,0)),"Yes")&lt;&gt;"Yes")),"Waiting","Yes")))</f>
        <v/>
      </c>
      <c r="J189" s="8" t="str">
        <f aca="false">IF($B189="","",ROUND(IF(ISNUMBER(INDEX(Projects!$D$2:$D$201,MATCH($C189,Projects!$A$2:$A$201,0))),ParentWeight*INDEX(Projects!$D$2:$D$201,MATCH($C189,Projects!$A$2:$A$201,0))+(1-ParentWeight)*IFERROR(MATCH($D189,{"Low","Medium","High","Vital"},0)/4,0.5),IFERROR(MATCH($D189,{"Low","Medium","High","Vital"},0)/4,0.5)),3))</f>
        <v/>
      </c>
      <c r="K189" s="8" t="str">
        <f aca="false">IF($B189="","",MAX($J189,_xlfn.MAXIFS($J$2:$J$501,$E$2:$E$501,$B189,$A$2:$A$501,"&lt;&gt;Yes")))</f>
        <v/>
      </c>
      <c r="L189" s="11" t="n">
        <f aca="true">IF($B189="",-1,IF($I189&lt;&gt;"Yes",0,ROUND(IF($G189="",$K189,IF(($G189-TODAY())&lt;=0,3+$K189+MIN(0.25*-($G189-TODAY()),1),$K189+IF(($G189-TODAY())&lt;=LeadDays,((LeadDays-($G189-TODAY()))/LeadDays)^2,0))),2)))</f>
        <v>-1</v>
      </c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9"/>
      <c r="G190" s="9"/>
      <c r="H190" s="7"/>
      <c r="I190" s="10" t="str">
        <f aca="true">IF($B190="","",IF($A190="Yes","Done",IF(OR(AND($F190&lt;&gt;"",$F190&gt;TODAY()),AND($E190&lt;&gt;"",IFERROR(INDEX($A$2:$A$501,MATCH($E190,$B$2:$B$501,0)),"Yes")&lt;&gt;"Yes")),"Waiting","Yes")))</f>
        <v/>
      </c>
      <c r="J190" s="8" t="str">
        <f aca="false">IF($B190="","",ROUND(IF(ISNUMBER(INDEX(Projects!$D$2:$D$201,MATCH($C190,Projects!$A$2:$A$201,0))),ParentWeight*INDEX(Projects!$D$2:$D$201,MATCH($C190,Projects!$A$2:$A$201,0))+(1-ParentWeight)*IFERROR(MATCH($D190,{"Low","Medium","High","Vital"},0)/4,0.5),IFERROR(MATCH($D190,{"Low","Medium","High","Vital"},0)/4,0.5)),3))</f>
        <v/>
      </c>
      <c r="K190" s="8" t="str">
        <f aca="false">IF($B190="","",MAX($J190,_xlfn.MAXIFS($J$2:$J$501,$E$2:$E$501,$B190,$A$2:$A$501,"&lt;&gt;Yes")))</f>
        <v/>
      </c>
      <c r="L190" s="11" t="n">
        <f aca="true">IF($B190="",-1,IF($I190&lt;&gt;"Yes",0,ROUND(IF($G190="",$K190,IF(($G190-TODAY())&lt;=0,3+$K190+MIN(0.25*-($G190-TODAY()),1),$K190+IF(($G190-TODAY())&lt;=LeadDays,((LeadDays-($G190-TODAY()))/LeadDays)^2,0))),2)))</f>
        <v>-1</v>
      </c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9"/>
      <c r="G191" s="9"/>
      <c r="H191" s="7"/>
      <c r="I191" s="10" t="str">
        <f aca="true">IF($B191="","",IF($A191="Yes","Done",IF(OR(AND($F191&lt;&gt;"",$F191&gt;TODAY()),AND($E191&lt;&gt;"",IFERROR(INDEX($A$2:$A$501,MATCH($E191,$B$2:$B$501,0)),"Yes")&lt;&gt;"Yes")),"Waiting","Yes")))</f>
        <v/>
      </c>
      <c r="J191" s="8" t="str">
        <f aca="false">IF($B191="","",ROUND(IF(ISNUMBER(INDEX(Projects!$D$2:$D$201,MATCH($C191,Projects!$A$2:$A$201,0))),ParentWeight*INDEX(Projects!$D$2:$D$201,MATCH($C191,Projects!$A$2:$A$201,0))+(1-ParentWeight)*IFERROR(MATCH($D191,{"Low","Medium","High","Vital"},0)/4,0.5),IFERROR(MATCH($D191,{"Low","Medium","High","Vital"},0)/4,0.5)),3))</f>
        <v/>
      </c>
      <c r="K191" s="8" t="str">
        <f aca="false">IF($B191="","",MAX($J191,_xlfn.MAXIFS($J$2:$J$501,$E$2:$E$501,$B191,$A$2:$A$501,"&lt;&gt;Yes")))</f>
        <v/>
      </c>
      <c r="L191" s="11" t="n">
        <f aca="true">IF($B191="",-1,IF($I191&lt;&gt;"Yes",0,ROUND(IF($G191="",$K191,IF(($G191-TODAY())&lt;=0,3+$K191+MIN(0.25*-($G191-TODAY()),1),$K191+IF(($G191-TODAY())&lt;=LeadDays,((LeadDays-($G191-TODAY()))/LeadDays)^2,0))),2)))</f>
        <v>-1</v>
      </c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9"/>
      <c r="G192" s="9"/>
      <c r="H192" s="7"/>
      <c r="I192" s="10" t="str">
        <f aca="true">IF($B192="","",IF($A192="Yes","Done",IF(OR(AND($F192&lt;&gt;"",$F192&gt;TODAY()),AND($E192&lt;&gt;"",IFERROR(INDEX($A$2:$A$501,MATCH($E192,$B$2:$B$501,0)),"Yes")&lt;&gt;"Yes")),"Waiting","Yes")))</f>
        <v/>
      </c>
      <c r="J192" s="8" t="str">
        <f aca="false">IF($B192="","",ROUND(IF(ISNUMBER(INDEX(Projects!$D$2:$D$201,MATCH($C192,Projects!$A$2:$A$201,0))),ParentWeight*INDEX(Projects!$D$2:$D$201,MATCH($C192,Projects!$A$2:$A$201,0))+(1-ParentWeight)*IFERROR(MATCH($D192,{"Low","Medium","High","Vital"},0)/4,0.5),IFERROR(MATCH($D192,{"Low","Medium","High","Vital"},0)/4,0.5)),3))</f>
        <v/>
      </c>
      <c r="K192" s="8" t="str">
        <f aca="false">IF($B192="","",MAX($J192,_xlfn.MAXIFS($J$2:$J$501,$E$2:$E$501,$B192,$A$2:$A$501,"&lt;&gt;Yes")))</f>
        <v/>
      </c>
      <c r="L192" s="11" t="n">
        <f aca="true">IF($B192="",-1,IF($I192&lt;&gt;"Yes",0,ROUND(IF($G192="",$K192,IF(($G192-TODAY())&lt;=0,3+$K192+MIN(0.25*-($G192-TODAY()),1),$K192+IF(($G192-TODAY())&lt;=LeadDays,((LeadDays-($G192-TODAY()))/LeadDays)^2,0))),2)))</f>
        <v>-1</v>
      </c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9"/>
      <c r="G193" s="9"/>
      <c r="H193" s="7"/>
      <c r="I193" s="10" t="str">
        <f aca="true">IF($B193="","",IF($A193="Yes","Done",IF(OR(AND($F193&lt;&gt;"",$F193&gt;TODAY()),AND($E193&lt;&gt;"",IFERROR(INDEX($A$2:$A$501,MATCH($E193,$B$2:$B$501,0)),"Yes")&lt;&gt;"Yes")),"Waiting","Yes")))</f>
        <v/>
      </c>
      <c r="J193" s="8" t="str">
        <f aca="false">IF($B193="","",ROUND(IF(ISNUMBER(INDEX(Projects!$D$2:$D$201,MATCH($C193,Projects!$A$2:$A$201,0))),ParentWeight*INDEX(Projects!$D$2:$D$201,MATCH($C193,Projects!$A$2:$A$201,0))+(1-ParentWeight)*IFERROR(MATCH($D193,{"Low","Medium","High","Vital"},0)/4,0.5),IFERROR(MATCH($D193,{"Low","Medium","High","Vital"},0)/4,0.5)),3))</f>
        <v/>
      </c>
      <c r="K193" s="8" t="str">
        <f aca="false">IF($B193="","",MAX($J193,_xlfn.MAXIFS($J$2:$J$501,$E$2:$E$501,$B193,$A$2:$A$501,"&lt;&gt;Yes")))</f>
        <v/>
      </c>
      <c r="L193" s="11" t="n">
        <f aca="true">IF($B193="",-1,IF($I193&lt;&gt;"Yes",0,ROUND(IF($G193="",$K193,IF(($G193-TODAY())&lt;=0,3+$K193+MIN(0.25*-($G193-TODAY()),1),$K193+IF(($G193-TODAY())&lt;=LeadDays,((LeadDays-($G193-TODAY()))/LeadDays)^2,0))),2)))</f>
        <v>-1</v>
      </c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9"/>
      <c r="G194" s="9"/>
      <c r="H194" s="7"/>
      <c r="I194" s="10" t="str">
        <f aca="true">IF($B194="","",IF($A194="Yes","Done",IF(OR(AND($F194&lt;&gt;"",$F194&gt;TODAY()),AND($E194&lt;&gt;"",IFERROR(INDEX($A$2:$A$501,MATCH($E194,$B$2:$B$501,0)),"Yes")&lt;&gt;"Yes")),"Waiting","Yes")))</f>
        <v/>
      </c>
      <c r="J194" s="8" t="str">
        <f aca="false">IF($B194="","",ROUND(IF(ISNUMBER(INDEX(Projects!$D$2:$D$201,MATCH($C194,Projects!$A$2:$A$201,0))),ParentWeight*INDEX(Projects!$D$2:$D$201,MATCH($C194,Projects!$A$2:$A$201,0))+(1-ParentWeight)*IFERROR(MATCH($D194,{"Low","Medium","High","Vital"},0)/4,0.5),IFERROR(MATCH($D194,{"Low","Medium","High","Vital"},0)/4,0.5)),3))</f>
        <v/>
      </c>
      <c r="K194" s="8" t="str">
        <f aca="false">IF($B194="","",MAX($J194,_xlfn.MAXIFS($J$2:$J$501,$E$2:$E$501,$B194,$A$2:$A$501,"&lt;&gt;Yes")))</f>
        <v/>
      </c>
      <c r="L194" s="11" t="n">
        <f aca="true">IF($B194="",-1,IF($I194&lt;&gt;"Yes",0,ROUND(IF($G194="",$K194,IF(($G194-TODAY())&lt;=0,3+$K194+MIN(0.25*-($G194-TODAY()),1),$K194+IF(($G194-TODAY())&lt;=LeadDays,((LeadDays-($G194-TODAY()))/LeadDays)^2,0))),2)))</f>
        <v>-1</v>
      </c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9"/>
      <c r="G195" s="9"/>
      <c r="H195" s="7"/>
      <c r="I195" s="10" t="str">
        <f aca="true">IF($B195="","",IF($A195="Yes","Done",IF(OR(AND($F195&lt;&gt;"",$F195&gt;TODAY()),AND($E195&lt;&gt;"",IFERROR(INDEX($A$2:$A$501,MATCH($E195,$B$2:$B$501,0)),"Yes")&lt;&gt;"Yes")),"Waiting","Yes")))</f>
        <v/>
      </c>
      <c r="J195" s="8" t="str">
        <f aca="false">IF($B195="","",ROUND(IF(ISNUMBER(INDEX(Projects!$D$2:$D$201,MATCH($C195,Projects!$A$2:$A$201,0))),ParentWeight*INDEX(Projects!$D$2:$D$201,MATCH($C195,Projects!$A$2:$A$201,0))+(1-ParentWeight)*IFERROR(MATCH($D195,{"Low","Medium","High","Vital"},0)/4,0.5),IFERROR(MATCH($D195,{"Low","Medium","High","Vital"},0)/4,0.5)),3))</f>
        <v/>
      </c>
      <c r="K195" s="8" t="str">
        <f aca="false">IF($B195="","",MAX($J195,_xlfn.MAXIFS($J$2:$J$501,$E$2:$E$501,$B195,$A$2:$A$501,"&lt;&gt;Yes")))</f>
        <v/>
      </c>
      <c r="L195" s="11" t="n">
        <f aca="true">IF($B195="",-1,IF($I195&lt;&gt;"Yes",0,ROUND(IF($G195="",$K195,IF(($G195-TODAY())&lt;=0,3+$K195+MIN(0.25*-($G195-TODAY()),1),$K195+IF(($G195-TODAY())&lt;=LeadDays,((LeadDays-($G195-TODAY()))/LeadDays)^2,0))),2)))</f>
        <v>-1</v>
      </c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9"/>
      <c r="G196" s="9"/>
      <c r="H196" s="7"/>
      <c r="I196" s="10" t="str">
        <f aca="true">IF($B196="","",IF($A196="Yes","Done",IF(OR(AND($F196&lt;&gt;"",$F196&gt;TODAY()),AND($E196&lt;&gt;"",IFERROR(INDEX($A$2:$A$501,MATCH($E196,$B$2:$B$501,0)),"Yes")&lt;&gt;"Yes")),"Waiting","Yes")))</f>
        <v/>
      </c>
      <c r="J196" s="8" t="str">
        <f aca="false">IF($B196="","",ROUND(IF(ISNUMBER(INDEX(Projects!$D$2:$D$201,MATCH($C196,Projects!$A$2:$A$201,0))),ParentWeight*INDEX(Projects!$D$2:$D$201,MATCH($C196,Projects!$A$2:$A$201,0))+(1-ParentWeight)*IFERROR(MATCH($D196,{"Low","Medium","High","Vital"},0)/4,0.5),IFERROR(MATCH($D196,{"Low","Medium","High","Vital"},0)/4,0.5)),3))</f>
        <v/>
      </c>
      <c r="K196" s="8" t="str">
        <f aca="false">IF($B196="","",MAX($J196,_xlfn.MAXIFS($J$2:$J$501,$E$2:$E$501,$B196,$A$2:$A$501,"&lt;&gt;Yes")))</f>
        <v/>
      </c>
      <c r="L196" s="11" t="n">
        <f aca="true">IF($B196="",-1,IF($I196&lt;&gt;"Yes",0,ROUND(IF($G196="",$K196,IF(($G196-TODAY())&lt;=0,3+$K196+MIN(0.25*-($G196-TODAY()),1),$K196+IF(($G196-TODAY())&lt;=LeadDays,((LeadDays-($G196-TODAY()))/LeadDays)^2,0))),2)))</f>
        <v>-1</v>
      </c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9"/>
      <c r="G197" s="9"/>
      <c r="H197" s="7"/>
      <c r="I197" s="10" t="str">
        <f aca="true">IF($B197="","",IF($A197="Yes","Done",IF(OR(AND($F197&lt;&gt;"",$F197&gt;TODAY()),AND($E197&lt;&gt;"",IFERROR(INDEX($A$2:$A$501,MATCH($E197,$B$2:$B$501,0)),"Yes")&lt;&gt;"Yes")),"Waiting","Yes")))</f>
        <v/>
      </c>
      <c r="J197" s="8" t="str">
        <f aca="false">IF($B197="","",ROUND(IF(ISNUMBER(INDEX(Projects!$D$2:$D$201,MATCH($C197,Projects!$A$2:$A$201,0))),ParentWeight*INDEX(Projects!$D$2:$D$201,MATCH($C197,Projects!$A$2:$A$201,0))+(1-ParentWeight)*IFERROR(MATCH($D197,{"Low","Medium","High","Vital"},0)/4,0.5),IFERROR(MATCH($D197,{"Low","Medium","High","Vital"},0)/4,0.5)),3))</f>
        <v/>
      </c>
      <c r="K197" s="8" t="str">
        <f aca="false">IF($B197="","",MAX($J197,_xlfn.MAXIFS($J$2:$J$501,$E$2:$E$501,$B197,$A$2:$A$501,"&lt;&gt;Yes")))</f>
        <v/>
      </c>
      <c r="L197" s="11" t="n">
        <f aca="true">IF($B197="",-1,IF($I197&lt;&gt;"Yes",0,ROUND(IF($G197="",$K197,IF(($G197-TODAY())&lt;=0,3+$K197+MIN(0.25*-($G197-TODAY()),1),$K197+IF(($G197-TODAY())&lt;=LeadDays,((LeadDays-($G197-TODAY()))/LeadDays)^2,0))),2)))</f>
        <v>-1</v>
      </c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9"/>
      <c r="G198" s="9"/>
      <c r="H198" s="7"/>
      <c r="I198" s="10" t="str">
        <f aca="true">IF($B198="","",IF($A198="Yes","Done",IF(OR(AND($F198&lt;&gt;"",$F198&gt;TODAY()),AND($E198&lt;&gt;"",IFERROR(INDEX($A$2:$A$501,MATCH($E198,$B$2:$B$501,0)),"Yes")&lt;&gt;"Yes")),"Waiting","Yes")))</f>
        <v/>
      </c>
      <c r="J198" s="8" t="str">
        <f aca="false">IF($B198="","",ROUND(IF(ISNUMBER(INDEX(Projects!$D$2:$D$201,MATCH($C198,Projects!$A$2:$A$201,0))),ParentWeight*INDEX(Projects!$D$2:$D$201,MATCH($C198,Projects!$A$2:$A$201,0))+(1-ParentWeight)*IFERROR(MATCH($D198,{"Low","Medium","High","Vital"},0)/4,0.5),IFERROR(MATCH($D198,{"Low","Medium","High","Vital"},0)/4,0.5)),3))</f>
        <v/>
      </c>
      <c r="K198" s="8" t="str">
        <f aca="false">IF($B198="","",MAX($J198,_xlfn.MAXIFS($J$2:$J$501,$E$2:$E$501,$B198,$A$2:$A$501,"&lt;&gt;Yes")))</f>
        <v/>
      </c>
      <c r="L198" s="11" t="n">
        <f aca="true">IF($B198="",-1,IF($I198&lt;&gt;"Yes",0,ROUND(IF($G198="",$K198,IF(($G198-TODAY())&lt;=0,3+$K198+MIN(0.25*-($G198-TODAY()),1),$K198+IF(($G198-TODAY())&lt;=LeadDays,((LeadDays-($G198-TODAY()))/LeadDays)^2,0))),2)))</f>
        <v>-1</v>
      </c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9"/>
      <c r="G199" s="9"/>
      <c r="H199" s="7"/>
      <c r="I199" s="10" t="str">
        <f aca="true">IF($B199="","",IF($A199="Yes","Done",IF(OR(AND($F199&lt;&gt;"",$F199&gt;TODAY()),AND($E199&lt;&gt;"",IFERROR(INDEX($A$2:$A$501,MATCH($E199,$B$2:$B$501,0)),"Yes")&lt;&gt;"Yes")),"Waiting","Yes")))</f>
        <v/>
      </c>
      <c r="J199" s="8" t="str">
        <f aca="false">IF($B199="","",ROUND(IF(ISNUMBER(INDEX(Projects!$D$2:$D$201,MATCH($C199,Projects!$A$2:$A$201,0))),ParentWeight*INDEX(Projects!$D$2:$D$201,MATCH($C199,Projects!$A$2:$A$201,0))+(1-ParentWeight)*IFERROR(MATCH($D199,{"Low","Medium","High","Vital"},0)/4,0.5),IFERROR(MATCH($D199,{"Low","Medium","High","Vital"},0)/4,0.5)),3))</f>
        <v/>
      </c>
      <c r="K199" s="8" t="str">
        <f aca="false">IF($B199="","",MAX($J199,_xlfn.MAXIFS($J$2:$J$501,$E$2:$E$501,$B199,$A$2:$A$501,"&lt;&gt;Yes")))</f>
        <v/>
      </c>
      <c r="L199" s="11" t="n">
        <f aca="true">IF($B199="",-1,IF($I199&lt;&gt;"Yes",0,ROUND(IF($G199="",$K199,IF(($G199-TODAY())&lt;=0,3+$K199+MIN(0.25*-($G199-TODAY()),1),$K199+IF(($G199-TODAY())&lt;=LeadDays,((LeadDays-($G199-TODAY()))/LeadDays)^2,0))),2)))</f>
        <v>-1</v>
      </c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9"/>
      <c r="G200" s="9"/>
      <c r="H200" s="7"/>
      <c r="I200" s="10" t="str">
        <f aca="true">IF($B200="","",IF($A200="Yes","Done",IF(OR(AND($F200&lt;&gt;"",$F200&gt;TODAY()),AND($E200&lt;&gt;"",IFERROR(INDEX($A$2:$A$501,MATCH($E200,$B$2:$B$501,0)),"Yes")&lt;&gt;"Yes")),"Waiting","Yes")))</f>
        <v/>
      </c>
      <c r="J200" s="8" t="str">
        <f aca="false">IF($B200="","",ROUND(IF(ISNUMBER(INDEX(Projects!$D$2:$D$201,MATCH($C200,Projects!$A$2:$A$201,0))),ParentWeight*INDEX(Projects!$D$2:$D$201,MATCH($C200,Projects!$A$2:$A$201,0))+(1-ParentWeight)*IFERROR(MATCH($D200,{"Low","Medium","High","Vital"},0)/4,0.5),IFERROR(MATCH($D200,{"Low","Medium","High","Vital"},0)/4,0.5)),3))</f>
        <v/>
      </c>
      <c r="K200" s="8" t="str">
        <f aca="false">IF($B200="","",MAX($J200,_xlfn.MAXIFS($J$2:$J$501,$E$2:$E$501,$B200,$A$2:$A$501,"&lt;&gt;Yes")))</f>
        <v/>
      </c>
      <c r="L200" s="11" t="n">
        <f aca="true">IF($B200="",-1,IF($I200&lt;&gt;"Yes",0,ROUND(IF($G200="",$K200,IF(($G200-TODAY())&lt;=0,3+$K200+MIN(0.25*-($G200-TODAY()),1),$K200+IF(($G200-TODAY())&lt;=LeadDays,((LeadDays-($G200-TODAY()))/LeadDays)^2,0))),2)))</f>
        <v>-1</v>
      </c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9"/>
      <c r="G201" s="9"/>
      <c r="H201" s="7"/>
      <c r="I201" s="10" t="str">
        <f aca="true">IF($B201="","",IF($A201="Yes","Done",IF(OR(AND($F201&lt;&gt;"",$F201&gt;TODAY()),AND($E201&lt;&gt;"",IFERROR(INDEX($A$2:$A$501,MATCH($E201,$B$2:$B$501,0)),"Yes")&lt;&gt;"Yes")),"Waiting","Yes")))</f>
        <v/>
      </c>
      <c r="J201" s="8" t="str">
        <f aca="false">IF($B201="","",ROUND(IF(ISNUMBER(INDEX(Projects!$D$2:$D$201,MATCH($C201,Projects!$A$2:$A$201,0))),ParentWeight*INDEX(Projects!$D$2:$D$201,MATCH($C201,Projects!$A$2:$A$201,0))+(1-ParentWeight)*IFERROR(MATCH($D201,{"Low","Medium","High","Vital"},0)/4,0.5),IFERROR(MATCH($D201,{"Low","Medium","High","Vital"},0)/4,0.5)),3))</f>
        <v/>
      </c>
      <c r="K201" s="8" t="str">
        <f aca="false">IF($B201="","",MAX($J201,_xlfn.MAXIFS($J$2:$J$501,$E$2:$E$501,$B201,$A$2:$A$501,"&lt;&gt;Yes")))</f>
        <v/>
      </c>
      <c r="L201" s="11" t="n">
        <f aca="true">IF($B201="",-1,IF($I201&lt;&gt;"Yes",0,ROUND(IF($G201="",$K201,IF(($G201-TODAY())&lt;=0,3+$K201+MIN(0.25*-($G201-TODAY()),1),$K201+IF(($G201-TODAY())&lt;=LeadDays,((LeadDays-($G201-TODAY()))/LeadDays)^2,0))),2)))</f>
        <v>-1</v>
      </c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9"/>
      <c r="G202" s="9"/>
      <c r="H202" s="7"/>
      <c r="I202" s="10" t="str">
        <f aca="true">IF($B202="","",IF($A202="Yes","Done",IF(OR(AND($F202&lt;&gt;"",$F202&gt;TODAY()),AND($E202&lt;&gt;"",IFERROR(INDEX($A$2:$A$501,MATCH($E202,$B$2:$B$501,0)),"Yes")&lt;&gt;"Yes")),"Waiting","Yes")))</f>
        <v/>
      </c>
      <c r="J202" s="8" t="str">
        <f aca="false">IF($B202="","",ROUND(IF(ISNUMBER(INDEX(Projects!$D$2:$D$201,MATCH($C202,Projects!$A$2:$A$201,0))),ParentWeight*INDEX(Projects!$D$2:$D$201,MATCH($C202,Projects!$A$2:$A$201,0))+(1-ParentWeight)*IFERROR(MATCH($D202,{"Low","Medium","High","Vital"},0)/4,0.5),IFERROR(MATCH($D202,{"Low","Medium","High","Vital"},0)/4,0.5)),3))</f>
        <v/>
      </c>
      <c r="K202" s="8" t="str">
        <f aca="false">IF($B202="","",MAX($J202,_xlfn.MAXIFS($J$2:$J$501,$E$2:$E$501,$B202,$A$2:$A$501,"&lt;&gt;Yes")))</f>
        <v/>
      </c>
      <c r="L202" s="11" t="n">
        <f aca="true">IF($B202="",-1,IF($I202&lt;&gt;"Yes",0,ROUND(IF($G202="",$K202,IF(($G202-TODAY())&lt;=0,3+$K202+MIN(0.25*-($G202-TODAY()),1),$K202+IF(($G202-TODAY())&lt;=LeadDays,((LeadDays-($G202-TODAY()))/LeadDays)^2,0))),2)))</f>
        <v>-1</v>
      </c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9"/>
      <c r="G203" s="9"/>
      <c r="H203" s="7"/>
      <c r="I203" s="10" t="str">
        <f aca="true">IF($B203="","",IF($A203="Yes","Done",IF(OR(AND($F203&lt;&gt;"",$F203&gt;TODAY()),AND($E203&lt;&gt;"",IFERROR(INDEX($A$2:$A$501,MATCH($E203,$B$2:$B$501,0)),"Yes")&lt;&gt;"Yes")),"Waiting","Yes")))</f>
        <v/>
      </c>
      <c r="J203" s="8" t="str">
        <f aca="false">IF($B203="","",ROUND(IF(ISNUMBER(INDEX(Projects!$D$2:$D$201,MATCH($C203,Projects!$A$2:$A$201,0))),ParentWeight*INDEX(Projects!$D$2:$D$201,MATCH($C203,Projects!$A$2:$A$201,0))+(1-ParentWeight)*IFERROR(MATCH($D203,{"Low","Medium","High","Vital"},0)/4,0.5),IFERROR(MATCH($D203,{"Low","Medium","High","Vital"},0)/4,0.5)),3))</f>
        <v/>
      </c>
      <c r="K203" s="8" t="str">
        <f aca="false">IF($B203="","",MAX($J203,_xlfn.MAXIFS($J$2:$J$501,$E$2:$E$501,$B203,$A$2:$A$501,"&lt;&gt;Yes")))</f>
        <v/>
      </c>
      <c r="L203" s="11" t="n">
        <f aca="true">IF($B203="",-1,IF($I203&lt;&gt;"Yes",0,ROUND(IF($G203="",$K203,IF(($G203-TODAY())&lt;=0,3+$K203+MIN(0.25*-($G203-TODAY()),1),$K203+IF(($G203-TODAY())&lt;=LeadDays,((LeadDays-($G203-TODAY()))/LeadDays)^2,0))),2)))</f>
        <v>-1</v>
      </c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9"/>
      <c r="G204" s="9"/>
      <c r="H204" s="7"/>
      <c r="I204" s="10" t="str">
        <f aca="true">IF($B204="","",IF($A204="Yes","Done",IF(OR(AND($F204&lt;&gt;"",$F204&gt;TODAY()),AND($E204&lt;&gt;"",IFERROR(INDEX($A$2:$A$501,MATCH($E204,$B$2:$B$501,0)),"Yes")&lt;&gt;"Yes")),"Waiting","Yes")))</f>
        <v/>
      </c>
      <c r="J204" s="8" t="str">
        <f aca="false">IF($B204="","",ROUND(IF(ISNUMBER(INDEX(Projects!$D$2:$D$201,MATCH($C204,Projects!$A$2:$A$201,0))),ParentWeight*INDEX(Projects!$D$2:$D$201,MATCH($C204,Projects!$A$2:$A$201,0))+(1-ParentWeight)*IFERROR(MATCH($D204,{"Low","Medium","High","Vital"},0)/4,0.5),IFERROR(MATCH($D204,{"Low","Medium","High","Vital"},0)/4,0.5)),3))</f>
        <v/>
      </c>
      <c r="K204" s="8" t="str">
        <f aca="false">IF($B204="","",MAX($J204,_xlfn.MAXIFS($J$2:$J$501,$E$2:$E$501,$B204,$A$2:$A$501,"&lt;&gt;Yes")))</f>
        <v/>
      </c>
      <c r="L204" s="11" t="n">
        <f aca="true">IF($B204="",-1,IF($I204&lt;&gt;"Yes",0,ROUND(IF($G204="",$K204,IF(($G204-TODAY())&lt;=0,3+$K204+MIN(0.25*-($G204-TODAY()),1),$K204+IF(($G204-TODAY())&lt;=LeadDays,((LeadDays-($G204-TODAY()))/LeadDays)^2,0))),2)))</f>
        <v>-1</v>
      </c>
    </row>
    <row r="205" customFormat="false" ht="15" hidden="false" customHeight="false" outlineLevel="0" collapsed="false">
      <c r="A205" s="7"/>
      <c r="B205" s="7"/>
      <c r="C205" s="7"/>
      <c r="D205" s="7"/>
      <c r="E205" s="7"/>
      <c r="F205" s="9"/>
      <c r="G205" s="9"/>
      <c r="H205" s="7"/>
      <c r="I205" s="10" t="str">
        <f aca="true">IF($B205="","",IF($A205="Yes","Done",IF(OR(AND($F205&lt;&gt;"",$F205&gt;TODAY()),AND($E205&lt;&gt;"",IFERROR(INDEX($A$2:$A$501,MATCH($E205,$B$2:$B$501,0)),"Yes")&lt;&gt;"Yes")),"Waiting","Yes")))</f>
        <v/>
      </c>
      <c r="J205" s="8" t="str">
        <f aca="false">IF($B205="","",ROUND(IF(ISNUMBER(INDEX(Projects!$D$2:$D$201,MATCH($C205,Projects!$A$2:$A$201,0))),ParentWeight*INDEX(Projects!$D$2:$D$201,MATCH($C205,Projects!$A$2:$A$201,0))+(1-ParentWeight)*IFERROR(MATCH($D205,{"Low","Medium","High","Vital"},0)/4,0.5),IFERROR(MATCH($D205,{"Low","Medium","High","Vital"},0)/4,0.5)),3))</f>
        <v/>
      </c>
      <c r="K205" s="8" t="str">
        <f aca="false">IF($B205="","",MAX($J205,_xlfn.MAXIFS($J$2:$J$501,$E$2:$E$501,$B205,$A$2:$A$501,"&lt;&gt;Yes")))</f>
        <v/>
      </c>
      <c r="L205" s="11" t="n">
        <f aca="true">IF($B205="",-1,IF($I205&lt;&gt;"Yes",0,ROUND(IF($G205="",$K205,IF(($G205-TODAY())&lt;=0,3+$K205+MIN(0.25*-($G205-TODAY()),1),$K205+IF(($G205-TODAY())&lt;=LeadDays,((LeadDays-($G205-TODAY()))/LeadDays)^2,0))),2)))</f>
        <v>-1</v>
      </c>
    </row>
    <row r="206" customFormat="false" ht="15" hidden="false" customHeight="false" outlineLevel="0" collapsed="false">
      <c r="A206" s="7"/>
      <c r="B206" s="7"/>
      <c r="C206" s="7"/>
      <c r="D206" s="7"/>
      <c r="E206" s="7"/>
      <c r="F206" s="9"/>
      <c r="G206" s="9"/>
      <c r="H206" s="7"/>
      <c r="I206" s="10" t="str">
        <f aca="true">IF($B206="","",IF($A206="Yes","Done",IF(OR(AND($F206&lt;&gt;"",$F206&gt;TODAY()),AND($E206&lt;&gt;"",IFERROR(INDEX($A$2:$A$501,MATCH($E206,$B$2:$B$501,0)),"Yes")&lt;&gt;"Yes")),"Waiting","Yes")))</f>
        <v/>
      </c>
      <c r="J206" s="8" t="str">
        <f aca="false">IF($B206="","",ROUND(IF(ISNUMBER(INDEX(Projects!$D$2:$D$201,MATCH($C206,Projects!$A$2:$A$201,0))),ParentWeight*INDEX(Projects!$D$2:$D$201,MATCH($C206,Projects!$A$2:$A$201,0))+(1-ParentWeight)*IFERROR(MATCH($D206,{"Low","Medium","High","Vital"},0)/4,0.5),IFERROR(MATCH($D206,{"Low","Medium","High","Vital"},0)/4,0.5)),3))</f>
        <v/>
      </c>
      <c r="K206" s="8" t="str">
        <f aca="false">IF($B206="","",MAX($J206,_xlfn.MAXIFS($J$2:$J$501,$E$2:$E$501,$B206,$A$2:$A$501,"&lt;&gt;Yes")))</f>
        <v/>
      </c>
      <c r="L206" s="11" t="n">
        <f aca="true">IF($B206="",-1,IF($I206&lt;&gt;"Yes",0,ROUND(IF($G206="",$K206,IF(($G206-TODAY())&lt;=0,3+$K206+MIN(0.25*-($G206-TODAY()),1),$K206+IF(($G206-TODAY())&lt;=LeadDays,((LeadDays-($G206-TODAY()))/LeadDays)^2,0))),2)))</f>
        <v>-1</v>
      </c>
    </row>
    <row r="207" customFormat="false" ht="15" hidden="false" customHeight="false" outlineLevel="0" collapsed="false">
      <c r="A207" s="7"/>
      <c r="B207" s="7"/>
      <c r="C207" s="7"/>
      <c r="D207" s="7"/>
      <c r="E207" s="7"/>
      <c r="F207" s="9"/>
      <c r="G207" s="9"/>
      <c r="H207" s="7"/>
      <c r="I207" s="10" t="str">
        <f aca="true">IF($B207="","",IF($A207="Yes","Done",IF(OR(AND($F207&lt;&gt;"",$F207&gt;TODAY()),AND($E207&lt;&gt;"",IFERROR(INDEX($A$2:$A$501,MATCH($E207,$B$2:$B$501,0)),"Yes")&lt;&gt;"Yes")),"Waiting","Yes")))</f>
        <v/>
      </c>
      <c r="J207" s="8" t="str">
        <f aca="false">IF($B207="","",ROUND(IF(ISNUMBER(INDEX(Projects!$D$2:$D$201,MATCH($C207,Projects!$A$2:$A$201,0))),ParentWeight*INDEX(Projects!$D$2:$D$201,MATCH($C207,Projects!$A$2:$A$201,0))+(1-ParentWeight)*IFERROR(MATCH($D207,{"Low","Medium","High","Vital"},0)/4,0.5),IFERROR(MATCH($D207,{"Low","Medium","High","Vital"},0)/4,0.5)),3))</f>
        <v/>
      </c>
      <c r="K207" s="8" t="str">
        <f aca="false">IF($B207="","",MAX($J207,_xlfn.MAXIFS($J$2:$J$501,$E$2:$E$501,$B207,$A$2:$A$501,"&lt;&gt;Yes")))</f>
        <v/>
      </c>
      <c r="L207" s="11" t="n">
        <f aca="true">IF($B207="",-1,IF($I207&lt;&gt;"Yes",0,ROUND(IF($G207="",$K207,IF(($G207-TODAY())&lt;=0,3+$K207+MIN(0.25*-($G207-TODAY()),1),$K207+IF(($G207-TODAY())&lt;=LeadDays,((LeadDays-($G207-TODAY()))/LeadDays)^2,0))),2)))</f>
        <v>-1</v>
      </c>
    </row>
    <row r="208" customFormat="false" ht="15" hidden="false" customHeight="false" outlineLevel="0" collapsed="false">
      <c r="A208" s="7"/>
      <c r="B208" s="7"/>
      <c r="C208" s="7"/>
      <c r="D208" s="7"/>
      <c r="E208" s="7"/>
      <c r="F208" s="9"/>
      <c r="G208" s="9"/>
      <c r="H208" s="7"/>
      <c r="I208" s="10" t="str">
        <f aca="true">IF($B208="","",IF($A208="Yes","Done",IF(OR(AND($F208&lt;&gt;"",$F208&gt;TODAY()),AND($E208&lt;&gt;"",IFERROR(INDEX($A$2:$A$501,MATCH($E208,$B$2:$B$501,0)),"Yes")&lt;&gt;"Yes")),"Waiting","Yes")))</f>
        <v/>
      </c>
      <c r="J208" s="8" t="str">
        <f aca="false">IF($B208="","",ROUND(IF(ISNUMBER(INDEX(Projects!$D$2:$D$201,MATCH($C208,Projects!$A$2:$A$201,0))),ParentWeight*INDEX(Projects!$D$2:$D$201,MATCH($C208,Projects!$A$2:$A$201,0))+(1-ParentWeight)*IFERROR(MATCH($D208,{"Low","Medium","High","Vital"},0)/4,0.5),IFERROR(MATCH($D208,{"Low","Medium","High","Vital"},0)/4,0.5)),3))</f>
        <v/>
      </c>
      <c r="K208" s="8" t="str">
        <f aca="false">IF($B208="","",MAX($J208,_xlfn.MAXIFS($J$2:$J$501,$E$2:$E$501,$B208,$A$2:$A$501,"&lt;&gt;Yes")))</f>
        <v/>
      </c>
      <c r="L208" s="11" t="n">
        <f aca="true">IF($B208="",-1,IF($I208&lt;&gt;"Yes",0,ROUND(IF($G208="",$K208,IF(($G208-TODAY())&lt;=0,3+$K208+MIN(0.25*-($G208-TODAY()),1),$K208+IF(($G208-TODAY())&lt;=LeadDays,((LeadDays-($G208-TODAY()))/LeadDays)^2,0))),2)))</f>
        <v>-1</v>
      </c>
    </row>
    <row r="209" customFormat="false" ht="15" hidden="false" customHeight="false" outlineLevel="0" collapsed="false">
      <c r="A209" s="7"/>
      <c r="B209" s="7"/>
      <c r="C209" s="7"/>
      <c r="D209" s="7"/>
      <c r="E209" s="7"/>
      <c r="F209" s="9"/>
      <c r="G209" s="9"/>
      <c r="H209" s="7"/>
      <c r="I209" s="10" t="str">
        <f aca="true">IF($B209="","",IF($A209="Yes","Done",IF(OR(AND($F209&lt;&gt;"",$F209&gt;TODAY()),AND($E209&lt;&gt;"",IFERROR(INDEX($A$2:$A$501,MATCH($E209,$B$2:$B$501,0)),"Yes")&lt;&gt;"Yes")),"Waiting","Yes")))</f>
        <v/>
      </c>
      <c r="J209" s="8" t="str">
        <f aca="false">IF($B209="","",ROUND(IF(ISNUMBER(INDEX(Projects!$D$2:$D$201,MATCH($C209,Projects!$A$2:$A$201,0))),ParentWeight*INDEX(Projects!$D$2:$D$201,MATCH($C209,Projects!$A$2:$A$201,0))+(1-ParentWeight)*IFERROR(MATCH($D209,{"Low","Medium","High","Vital"},0)/4,0.5),IFERROR(MATCH($D209,{"Low","Medium","High","Vital"},0)/4,0.5)),3))</f>
        <v/>
      </c>
      <c r="K209" s="8" t="str">
        <f aca="false">IF($B209="","",MAX($J209,_xlfn.MAXIFS($J$2:$J$501,$E$2:$E$501,$B209,$A$2:$A$501,"&lt;&gt;Yes")))</f>
        <v/>
      </c>
      <c r="L209" s="11" t="n">
        <f aca="true">IF($B209="",-1,IF($I209&lt;&gt;"Yes",0,ROUND(IF($G209="",$K209,IF(($G209-TODAY())&lt;=0,3+$K209+MIN(0.25*-($G209-TODAY()),1),$K209+IF(($G209-TODAY())&lt;=LeadDays,((LeadDays-($G209-TODAY()))/LeadDays)^2,0))),2)))</f>
        <v>-1</v>
      </c>
    </row>
    <row r="210" customFormat="false" ht="15" hidden="false" customHeight="false" outlineLevel="0" collapsed="false">
      <c r="A210" s="7"/>
      <c r="B210" s="7"/>
      <c r="C210" s="7"/>
      <c r="D210" s="7"/>
      <c r="E210" s="7"/>
      <c r="F210" s="9"/>
      <c r="G210" s="9"/>
      <c r="H210" s="7"/>
      <c r="I210" s="10" t="str">
        <f aca="true">IF($B210="","",IF($A210="Yes","Done",IF(OR(AND($F210&lt;&gt;"",$F210&gt;TODAY()),AND($E210&lt;&gt;"",IFERROR(INDEX($A$2:$A$501,MATCH($E210,$B$2:$B$501,0)),"Yes")&lt;&gt;"Yes")),"Waiting","Yes")))</f>
        <v/>
      </c>
      <c r="J210" s="8" t="str">
        <f aca="false">IF($B210="","",ROUND(IF(ISNUMBER(INDEX(Projects!$D$2:$D$201,MATCH($C210,Projects!$A$2:$A$201,0))),ParentWeight*INDEX(Projects!$D$2:$D$201,MATCH($C210,Projects!$A$2:$A$201,0))+(1-ParentWeight)*IFERROR(MATCH($D210,{"Low","Medium","High","Vital"},0)/4,0.5),IFERROR(MATCH($D210,{"Low","Medium","High","Vital"},0)/4,0.5)),3))</f>
        <v/>
      </c>
      <c r="K210" s="8" t="str">
        <f aca="false">IF($B210="","",MAX($J210,_xlfn.MAXIFS($J$2:$J$501,$E$2:$E$501,$B210,$A$2:$A$501,"&lt;&gt;Yes")))</f>
        <v/>
      </c>
      <c r="L210" s="11" t="n">
        <f aca="true">IF($B210="",-1,IF($I210&lt;&gt;"Yes",0,ROUND(IF($G210="",$K210,IF(($G210-TODAY())&lt;=0,3+$K210+MIN(0.25*-($G210-TODAY()),1),$K210+IF(($G210-TODAY())&lt;=LeadDays,((LeadDays-($G210-TODAY()))/LeadDays)^2,0))),2)))</f>
        <v>-1</v>
      </c>
    </row>
    <row r="211" customFormat="false" ht="15" hidden="false" customHeight="false" outlineLevel="0" collapsed="false">
      <c r="A211" s="7"/>
      <c r="B211" s="7"/>
      <c r="C211" s="7"/>
      <c r="D211" s="7"/>
      <c r="E211" s="7"/>
      <c r="F211" s="9"/>
      <c r="G211" s="9"/>
      <c r="H211" s="7"/>
      <c r="I211" s="10" t="str">
        <f aca="true">IF($B211="","",IF($A211="Yes","Done",IF(OR(AND($F211&lt;&gt;"",$F211&gt;TODAY()),AND($E211&lt;&gt;"",IFERROR(INDEX($A$2:$A$501,MATCH($E211,$B$2:$B$501,0)),"Yes")&lt;&gt;"Yes")),"Waiting","Yes")))</f>
        <v/>
      </c>
      <c r="J211" s="8" t="str">
        <f aca="false">IF($B211="","",ROUND(IF(ISNUMBER(INDEX(Projects!$D$2:$D$201,MATCH($C211,Projects!$A$2:$A$201,0))),ParentWeight*INDEX(Projects!$D$2:$D$201,MATCH($C211,Projects!$A$2:$A$201,0))+(1-ParentWeight)*IFERROR(MATCH($D211,{"Low","Medium","High","Vital"},0)/4,0.5),IFERROR(MATCH($D211,{"Low","Medium","High","Vital"},0)/4,0.5)),3))</f>
        <v/>
      </c>
      <c r="K211" s="8" t="str">
        <f aca="false">IF($B211="","",MAX($J211,_xlfn.MAXIFS($J$2:$J$501,$E$2:$E$501,$B211,$A$2:$A$501,"&lt;&gt;Yes")))</f>
        <v/>
      </c>
      <c r="L211" s="11" t="n">
        <f aca="true">IF($B211="",-1,IF($I211&lt;&gt;"Yes",0,ROUND(IF($G211="",$K211,IF(($G211-TODAY())&lt;=0,3+$K211+MIN(0.25*-($G211-TODAY()),1),$K211+IF(($G211-TODAY())&lt;=LeadDays,((LeadDays-($G211-TODAY()))/LeadDays)^2,0))),2)))</f>
        <v>-1</v>
      </c>
    </row>
    <row r="212" customFormat="false" ht="15" hidden="false" customHeight="false" outlineLevel="0" collapsed="false">
      <c r="A212" s="7"/>
      <c r="B212" s="7"/>
      <c r="C212" s="7"/>
      <c r="D212" s="7"/>
      <c r="E212" s="7"/>
      <c r="F212" s="9"/>
      <c r="G212" s="9"/>
      <c r="H212" s="7"/>
      <c r="I212" s="10" t="str">
        <f aca="true">IF($B212="","",IF($A212="Yes","Done",IF(OR(AND($F212&lt;&gt;"",$F212&gt;TODAY()),AND($E212&lt;&gt;"",IFERROR(INDEX($A$2:$A$501,MATCH($E212,$B$2:$B$501,0)),"Yes")&lt;&gt;"Yes")),"Waiting","Yes")))</f>
        <v/>
      </c>
      <c r="J212" s="8" t="str">
        <f aca="false">IF($B212="","",ROUND(IF(ISNUMBER(INDEX(Projects!$D$2:$D$201,MATCH($C212,Projects!$A$2:$A$201,0))),ParentWeight*INDEX(Projects!$D$2:$D$201,MATCH($C212,Projects!$A$2:$A$201,0))+(1-ParentWeight)*IFERROR(MATCH($D212,{"Low","Medium","High","Vital"},0)/4,0.5),IFERROR(MATCH($D212,{"Low","Medium","High","Vital"},0)/4,0.5)),3))</f>
        <v/>
      </c>
      <c r="K212" s="8" t="str">
        <f aca="false">IF($B212="","",MAX($J212,_xlfn.MAXIFS($J$2:$J$501,$E$2:$E$501,$B212,$A$2:$A$501,"&lt;&gt;Yes")))</f>
        <v/>
      </c>
      <c r="L212" s="11" t="n">
        <f aca="true">IF($B212="",-1,IF($I212&lt;&gt;"Yes",0,ROUND(IF($G212="",$K212,IF(($G212-TODAY())&lt;=0,3+$K212+MIN(0.25*-($G212-TODAY()),1),$K212+IF(($G212-TODAY())&lt;=LeadDays,((LeadDays-($G212-TODAY()))/LeadDays)^2,0))),2)))</f>
        <v>-1</v>
      </c>
    </row>
    <row r="213" customFormat="false" ht="15" hidden="false" customHeight="false" outlineLevel="0" collapsed="false">
      <c r="A213" s="7"/>
      <c r="B213" s="7"/>
      <c r="C213" s="7"/>
      <c r="D213" s="7"/>
      <c r="E213" s="7"/>
      <c r="F213" s="9"/>
      <c r="G213" s="9"/>
      <c r="H213" s="7"/>
      <c r="I213" s="10" t="str">
        <f aca="true">IF($B213="","",IF($A213="Yes","Done",IF(OR(AND($F213&lt;&gt;"",$F213&gt;TODAY()),AND($E213&lt;&gt;"",IFERROR(INDEX($A$2:$A$501,MATCH($E213,$B$2:$B$501,0)),"Yes")&lt;&gt;"Yes")),"Waiting","Yes")))</f>
        <v/>
      </c>
      <c r="J213" s="8" t="str">
        <f aca="false">IF($B213="","",ROUND(IF(ISNUMBER(INDEX(Projects!$D$2:$D$201,MATCH($C213,Projects!$A$2:$A$201,0))),ParentWeight*INDEX(Projects!$D$2:$D$201,MATCH($C213,Projects!$A$2:$A$201,0))+(1-ParentWeight)*IFERROR(MATCH($D213,{"Low","Medium","High","Vital"},0)/4,0.5),IFERROR(MATCH($D213,{"Low","Medium","High","Vital"},0)/4,0.5)),3))</f>
        <v/>
      </c>
      <c r="K213" s="8" t="str">
        <f aca="false">IF($B213="","",MAX($J213,_xlfn.MAXIFS($J$2:$J$501,$E$2:$E$501,$B213,$A$2:$A$501,"&lt;&gt;Yes")))</f>
        <v/>
      </c>
      <c r="L213" s="11" t="n">
        <f aca="true">IF($B213="",-1,IF($I213&lt;&gt;"Yes",0,ROUND(IF($G213="",$K213,IF(($G213-TODAY())&lt;=0,3+$K213+MIN(0.25*-($G213-TODAY()),1),$K213+IF(($G213-TODAY())&lt;=LeadDays,((LeadDays-($G213-TODAY()))/LeadDays)^2,0))),2)))</f>
        <v>-1</v>
      </c>
    </row>
    <row r="214" customFormat="false" ht="15" hidden="false" customHeight="false" outlineLevel="0" collapsed="false">
      <c r="A214" s="7"/>
      <c r="B214" s="7"/>
      <c r="C214" s="7"/>
      <c r="D214" s="7"/>
      <c r="E214" s="7"/>
      <c r="F214" s="9"/>
      <c r="G214" s="9"/>
      <c r="H214" s="7"/>
      <c r="I214" s="10" t="str">
        <f aca="true">IF($B214="","",IF($A214="Yes","Done",IF(OR(AND($F214&lt;&gt;"",$F214&gt;TODAY()),AND($E214&lt;&gt;"",IFERROR(INDEX($A$2:$A$501,MATCH($E214,$B$2:$B$501,0)),"Yes")&lt;&gt;"Yes")),"Waiting","Yes")))</f>
        <v/>
      </c>
      <c r="J214" s="8" t="str">
        <f aca="false">IF($B214="","",ROUND(IF(ISNUMBER(INDEX(Projects!$D$2:$D$201,MATCH($C214,Projects!$A$2:$A$201,0))),ParentWeight*INDEX(Projects!$D$2:$D$201,MATCH($C214,Projects!$A$2:$A$201,0))+(1-ParentWeight)*IFERROR(MATCH($D214,{"Low","Medium","High","Vital"},0)/4,0.5),IFERROR(MATCH($D214,{"Low","Medium","High","Vital"},0)/4,0.5)),3))</f>
        <v/>
      </c>
      <c r="K214" s="8" t="str">
        <f aca="false">IF($B214="","",MAX($J214,_xlfn.MAXIFS($J$2:$J$501,$E$2:$E$501,$B214,$A$2:$A$501,"&lt;&gt;Yes")))</f>
        <v/>
      </c>
      <c r="L214" s="11" t="n">
        <f aca="true">IF($B214="",-1,IF($I214&lt;&gt;"Yes",0,ROUND(IF($G214="",$K214,IF(($G214-TODAY())&lt;=0,3+$K214+MIN(0.25*-($G214-TODAY()),1),$K214+IF(($G214-TODAY())&lt;=LeadDays,((LeadDays-($G214-TODAY()))/LeadDays)^2,0))),2)))</f>
        <v>-1</v>
      </c>
    </row>
    <row r="215" customFormat="false" ht="15" hidden="false" customHeight="false" outlineLevel="0" collapsed="false">
      <c r="A215" s="7"/>
      <c r="B215" s="7"/>
      <c r="C215" s="7"/>
      <c r="D215" s="7"/>
      <c r="E215" s="7"/>
      <c r="F215" s="9"/>
      <c r="G215" s="9"/>
      <c r="H215" s="7"/>
      <c r="I215" s="10" t="str">
        <f aca="true">IF($B215="","",IF($A215="Yes","Done",IF(OR(AND($F215&lt;&gt;"",$F215&gt;TODAY()),AND($E215&lt;&gt;"",IFERROR(INDEX($A$2:$A$501,MATCH($E215,$B$2:$B$501,0)),"Yes")&lt;&gt;"Yes")),"Waiting","Yes")))</f>
        <v/>
      </c>
      <c r="J215" s="8" t="str">
        <f aca="false">IF($B215="","",ROUND(IF(ISNUMBER(INDEX(Projects!$D$2:$D$201,MATCH($C215,Projects!$A$2:$A$201,0))),ParentWeight*INDEX(Projects!$D$2:$D$201,MATCH($C215,Projects!$A$2:$A$201,0))+(1-ParentWeight)*IFERROR(MATCH($D215,{"Low","Medium","High","Vital"},0)/4,0.5),IFERROR(MATCH($D215,{"Low","Medium","High","Vital"},0)/4,0.5)),3))</f>
        <v/>
      </c>
      <c r="K215" s="8" t="str">
        <f aca="false">IF($B215="","",MAX($J215,_xlfn.MAXIFS($J$2:$J$501,$E$2:$E$501,$B215,$A$2:$A$501,"&lt;&gt;Yes")))</f>
        <v/>
      </c>
      <c r="L215" s="11" t="n">
        <f aca="true">IF($B215="",-1,IF($I215&lt;&gt;"Yes",0,ROUND(IF($G215="",$K215,IF(($G215-TODAY())&lt;=0,3+$K215+MIN(0.25*-($G215-TODAY()),1),$K215+IF(($G215-TODAY())&lt;=LeadDays,((LeadDays-($G215-TODAY()))/LeadDays)^2,0))),2)))</f>
        <v>-1</v>
      </c>
    </row>
    <row r="216" customFormat="false" ht="15" hidden="false" customHeight="false" outlineLevel="0" collapsed="false">
      <c r="A216" s="7"/>
      <c r="B216" s="7"/>
      <c r="C216" s="7"/>
      <c r="D216" s="7"/>
      <c r="E216" s="7"/>
      <c r="F216" s="9"/>
      <c r="G216" s="9"/>
      <c r="H216" s="7"/>
      <c r="I216" s="10" t="str">
        <f aca="true">IF($B216="","",IF($A216="Yes","Done",IF(OR(AND($F216&lt;&gt;"",$F216&gt;TODAY()),AND($E216&lt;&gt;"",IFERROR(INDEX($A$2:$A$501,MATCH($E216,$B$2:$B$501,0)),"Yes")&lt;&gt;"Yes")),"Waiting","Yes")))</f>
        <v/>
      </c>
      <c r="J216" s="8" t="str">
        <f aca="false">IF($B216="","",ROUND(IF(ISNUMBER(INDEX(Projects!$D$2:$D$201,MATCH($C216,Projects!$A$2:$A$201,0))),ParentWeight*INDEX(Projects!$D$2:$D$201,MATCH($C216,Projects!$A$2:$A$201,0))+(1-ParentWeight)*IFERROR(MATCH($D216,{"Low","Medium","High","Vital"},0)/4,0.5),IFERROR(MATCH($D216,{"Low","Medium","High","Vital"},0)/4,0.5)),3))</f>
        <v/>
      </c>
      <c r="K216" s="8" t="str">
        <f aca="false">IF($B216="","",MAX($J216,_xlfn.MAXIFS($J$2:$J$501,$E$2:$E$501,$B216,$A$2:$A$501,"&lt;&gt;Yes")))</f>
        <v/>
      </c>
      <c r="L216" s="11" t="n">
        <f aca="true">IF($B216="",-1,IF($I216&lt;&gt;"Yes",0,ROUND(IF($G216="",$K216,IF(($G216-TODAY())&lt;=0,3+$K216+MIN(0.25*-($G216-TODAY()),1),$K216+IF(($G216-TODAY())&lt;=LeadDays,((LeadDays-($G216-TODAY()))/LeadDays)^2,0))),2)))</f>
        <v>-1</v>
      </c>
    </row>
    <row r="217" customFormat="false" ht="15" hidden="false" customHeight="false" outlineLevel="0" collapsed="false">
      <c r="A217" s="7"/>
      <c r="B217" s="7"/>
      <c r="C217" s="7"/>
      <c r="D217" s="7"/>
      <c r="E217" s="7"/>
      <c r="F217" s="9"/>
      <c r="G217" s="9"/>
      <c r="H217" s="7"/>
      <c r="I217" s="10" t="str">
        <f aca="true">IF($B217="","",IF($A217="Yes","Done",IF(OR(AND($F217&lt;&gt;"",$F217&gt;TODAY()),AND($E217&lt;&gt;"",IFERROR(INDEX($A$2:$A$501,MATCH($E217,$B$2:$B$501,0)),"Yes")&lt;&gt;"Yes")),"Waiting","Yes")))</f>
        <v/>
      </c>
      <c r="J217" s="8" t="str">
        <f aca="false">IF($B217="","",ROUND(IF(ISNUMBER(INDEX(Projects!$D$2:$D$201,MATCH($C217,Projects!$A$2:$A$201,0))),ParentWeight*INDEX(Projects!$D$2:$D$201,MATCH($C217,Projects!$A$2:$A$201,0))+(1-ParentWeight)*IFERROR(MATCH($D217,{"Low","Medium","High","Vital"},0)/4,0.5),IFERROR(MATCH($D217,{"Low","Medium","High","Vital"},0)/4,0.5)),3))</f>
        <v/>
      </c>
      <c r="K217" s="8" t="str">
        <f aca="false">IF($B217="","",MAX($J217,_xlfn.MAXIFS($J$2:$J$501,$E$2:$E$501,$B217,$A$2:$A$501,"&lt;&gt;Yes")))</f>
        <v/>
      </c>
      <c r="L217" s="11" t="n">
        <f aca="true">IF($B217="",-1,IF($I217&lt;&gt;"Yes",0,ROUND(IF($G217="",$K217,IF(($G217-TODAY())&lt;=0,3+$K217+MIN(0.25*-($G217-TODAY()),1),$K217+IF(($G217-TODAY())&lt;=LeadDays,((LeadDays-($G217-TODAY()))/LeadDays)^2,0))),2)))</f>
        <v>-1</v>
      </c>
    </row>
    <row r="218" customFormat="false" ht="15" hidden="false" customHeight="false" outlineLevel="0" collapsed="false">
      <c r="A218" s="7"/>
      <c r="B218" s="7"/>
      <c r="C218" s="7"/>
      <c r="D218" s="7"/>
      <c r="E218" s="7"/>
      <c r="F218" s="9"/>
      <c r="G218" s="9"/>
      <c r="H218" s="7"/>
      <c r="I218" s="10" t="str">
        <f aca="true">IF($B218="","",IF($A218="Yes","Done",IF(OR(AND($F218&lt;&gt;"",$F218&gt;TODAY()),AND($E218&lt;&gt;"",IFERROR(INDEX($A$2:$A$501,MATCH($E218,$B$2:$B$501,0)),"Yes")&lt;&gt;"Yes")),"Waiting","Yes")))</f>
        <v/>
      </c>
      <c r="J218" s="8" t="str">
        <f aca="false">IF($B218="","",ROUND(IF(ISNUMBER(INDEX(Projects!$D$2:$D$201,MATCH($C218,Projects!$A$2:$A$201,0))),ParentWeight*INDEX(Projects!$D$2:$D$201,MATCH($C218,Projects!$A$2:$A$201,0))+(1-ParentWeight)*IFERROR(MATCH($D218,{"Low","Medium","High","Vital"},0)/4,0.5),IFERROR(MATCH($D218,{"Low","Medium","High","Vital"},0)/4,0.5)),3))</f>
        <v/>
      </c>
      <c r="K218" s="8" t="str">
        <f aca="false">IF($B218="","",MAX($J218,_xlfn.MAXIFS($J$2:$J$501,$E$2:$E$501,$B218,$A$2:$A$501,"&lt;&gt;Yes")))</f>
        <v/>
      </c>
      <c r="L218" s="11" t="n">
        <f aca="true">IF($B218="",-1,IF($I218&lt;&gt;"Yes",0,ROUND(IF($G218="",$K218,IF(($G218-TODAY())&lt;=0,3+$K218+MIN(0.25*-($G218-TODAY()),1),$K218+IF(($G218-TODAY())&lt;=LeadDays,((LeadDays-($G218-TODAY()))/LeadDays)^2,0))),2)))</f>
        <v>-1</v>
      </c>
    </row>
    <row r="219" customFormat="false" ht="15" hidden="false" customHeight="false" outlineLevel="0" collapsed="false">
      <c r="A219" s="7"/>
      <c r="B219" s="7"/>
      <c r="C219" s="7"/>
      <c r="D219" s="7"/>
      <c r="E219" s="7"/>
      <c r="F219" s="9"/>
      <c r="G219" s="9"/>
      <c r="H219" s="7"/>
      <c r="I219" s="10" t="str">
        <f aca="true">IF($B219="","",IF($A219="Yes","Done",IF(OR(AND($F219&lt;&gt;"",$F219&gt;TODAY()),AND($E219&lt;&gt;"",IFERROR(INDEX($A$2:$A$501,MATCH($E219,$B$2:$B$501,0)),"Yes")&lt;&gt;"Yes")),"Waiting","Yes")))</f>
        <v/>
      </c>
      <c r="J219" s="8" t="str">
        <f aca="false">IF($B219="","",ROUND(IF(ISNUMBER(INDEX(Projects!$D$2:$D$201,MATCH($C219,Projects!$A$2:$A$201,0))),ParentWeight*INDEX(Projects!$D$2:$D$201,MATCH($C219,Projects!$A$2:$A$201,0))+(1-ParentWeight)*IFERROR(MATCH($D219,{"Low","Medium","High","Vital"},0)/4,0.5),IFERROR(MATCH($D219,{"Low","Medium","High","Vital"},0)/4,0.5)),3))</f>
        <v/>
      </c>
      <c r="K219" s="8" t="str">
        <f aca="false">IF($B219="","",MAX($J219,_xlfn.MAXIFS($J$2:$J$501,$E$2:$E$501,$B219,$A$2:$A$501,"&lt;&gt;Yes")))</f>
        <v/>
      </c>
      <c r="L219" s="11" t="n">
        <f aca="true">IF($B219="",-1,IF($I219&lt;&gt;"Yes",0,ROUND(IF($G219="",$K219,IF(($G219-TODAY())&lt;=0,3+$K219+MIN(0.25*-($G219-TODAY()),1),$K219+IF(($G219-TODAY())&lt;=LeadDays,((LeadDays-($G219-TODAY()))/LeadDays)^2,0))),2)))</f>
        <v>-1</v>
      </c>
    </row>
    <row r="220" customFormat="false" ht="15" hidden="false" customHeight="false" outlineLevel="0" collapsed="false">
      <c r="A220" s="7"/>
      <c r="B220" s="7"/>
      <c r="C220" s="7"/>
      <c r="D220" s="7"/>
      <c r="E220" s="7"/>
      <c r="F220" s="9"/>
      <c r="G220" s="9"/>
      <c r="H220" s="7"/>
      <c r="I220" s="10" t="str">
        <f aca="true">IF($B220="","",IF($A220="Yes","Done",IF(OR(AND($F220&lt;&gt;"",$F220&gt;TODAY()),AND($E220&lt;&gt;"",IFERROR(INDEX($A$2:$A$501,MATCH($E220,$B$2:$B$501,0)),"Yes")&lt;&gt;"Yes")),"Waiting","Yes")))</f>
        <v/>
      </c>
      <c r="J220" s="8" t="str">
        <f aca="false">IF($B220="","",ROUND(IF(ISNUMBER(INDEX(Projects!$D$2:$D$201,MATCH($C220,Projects!$A$2:$A$201,0))),ParentWeight*INDEX(Projects!$D$2:$D$201,MATCH($C220,Projects!$A$2:$A$201,0))+(1-ParentWeight)*IFERROR(MATCH($D220,{"Low","Medium","High","Vital"},0)/4,0.5),IFERROR(MATCH($D220,{"Low","Medium","High","Vital"},0)/4,0.5)),3))</f>
        <v/>
      </c>
      <c r="K220" s="8" t="str">
        <f aca="false">IF($B220="","",MAX($J220,_xlfn.MAXIFS($J$2:$J$501,$E$2:$E$501,$B220,$A$2:$A$501,"&lt;&gt;Yes")))</f>
        <v/>
      </c>
      <c r="L220" s="11" t="n">
        <f aca="true">IF($B220="",-1,IF($I220&lt;&gt;"Yes",0,ROUND(IF($G220="",$K220,IF(($G220-TODAY())&lt;=0,3+$K220+MIN(0.25*-($G220-TODAY()),1),$K220+IF(($G220-TODAY())&lt;=LeadDays,((LeadDays-($G220-TODAY()))/LeadDays)^2,0))),2)))</f>
        <v>-1</v>
      </c>
    </row>
    <row r="221" customFormat="false" ht="15" hidden="false" customHeight="false" outlineLevel="0" collapsed="false">
      <c r="A221" s="7"/>
      <c r="B221" s="7"/>
      <c r="C221" s="7"/>
      <c r="D221" s="7"/>
      <c r="E221" s="7"/>
      <c r="F221" s="9"/>
      <c r="G221" s="9"/>
      <c r="H221" s="7"/>
      <c r="I221" s="10" t="str">
        <f aca="true">IF($B221="","",IF($A221="Yes","Done",IF(OR(AND($F221&lt;&gt;"",$F221&gt;TODAY()),AND($E221&lt;&gt;"",IFERROR(INDEX($A$2:$A$501,MATCH($E221,$B$2:$B$501,0)),"Yes")&lt;&gt;"Yes")),"Waiting","Yes")))</f>
        <v/>
      </c>
      <c r="J221" s="8" t="str">
        <f aca="false">IF($B221="","",ROUND(IF(ISNUMBER(INDEX(Projects!$D$2:$D$201,MATCH($C221,Projects!$A$2:$A$201,0))),ParentWeight*INDEX(Projects!$D$2:$D$201,MATCH($C221,Projects!$A$2:$A$201,0))+(1-ParentWeight)*IFERROR(MATCH($D221,{"Low","Medium","High","Vital"},0)/4,0.5),IFERROR(MATCH($D221,{"Low","Medium","High","Vital"},0)/4,0.5)),3))</f>
        <v/>
      </c>
      <c r="K221" s="8" t="str">
        <f aca="false">IF($B221="","",MAX($J221,_xlfn.MAXIFS($J$2:$J$501,$E$2:$E$501,$B221,$A$2:$A$501,"&lt;&gt;Yes")))</f>
        <v/>
      </c>
      <c r="L221" s="11" t="n">
        <f aca="true">IF($B221="",-1,IF($I221&lt;&gt;"Yes",0,ROUND(IF($G221="",$K221,IF(($G221-TODAY())&lt;=0,3+$K221+MIN(0.25*-($G221-TODAY()),1),$K221+IF(($G221-TODAY())&lt;=LeadDays,((LeadDays-($G221-TODAY()))/LeadDays)^2,0))),2)))</f>
        <v>-1</v>
      </c>
    </row>
    <row r="222" customFormat="false" ht="15" hidden="false" customHeight="false" outlineLevel="0" collapsed="false">
      <c r="A222" s="7"/>
      <c r="B222" s="7"/>
      <c r="C222" s="7"/>
      <c r="D222" s="7"/>
      <c r="E222" s="7"/>
      <c r="F222" s="9"/>
      <c r="G222" s="9"/>
      <c r="H222" s="7"/>
      <c r="I222" s="10" t="str">
        <f aca="true">IF($B222="","",IF($A222="Yes","Done",IF(OR(AND($F222&lt;&gt;"",$F222&gt;TODAY()),AND($E222&lt;&gt;"",IFERROR(INDEX($A$2:$A$501,MATCH($E222,$B$2:$B$501,0)),"Yes")&lt;&gt;"Yes")),"Waiting","Yes")))</f>
        <v/>
      </c>
      <c r="J222" s="8" t="str">
        <f aca="false">IF($B222="","",ROUND(IF(ISNUMBER(INDEX(Projects!$D$2:$D$201,MATCH($C222,Projects!$A$2:$A$201,0))),ParentWeight*INDEX(Projects!$D$2:$D$201,MATCH($C222,Projects!$A$2:$A$201,0))+(1-ParentWeight)*IFERROR(MATCH($D222,{"Low","Medium","High","Vital"},0)/4,0.5),IFERROR(MATCH($D222,{"Low","Medium","High","Vital"},0)/4,0.5)),3))</f>
        <v/>
      </c>
      <c r="K222" s="8" t="str">
        <f aca="false">IF($B222="","",MAX($J222,_xlfn.MAXIFS($J$2:$J$501,$E$2:$E$501,$B222,$A$2:$A$501,"&lt;&gt;Yes")))</f>
        <v/>
      </c>
      <c r="L222" s="11" t="n">
        <f aca="true">IF($B222="",-1,IF($I222&lt;&gt;"Yes",0,ROUND(IF($G222="",$K222,IF(($G222-TODAY())&lt;=0,3+$K222+MIN(0.25*-($G222-TODAY()),1),$K222+IF(($G222-TODAY())&lt;=LeadDays,((LeadDays-($G222-TODAY()))/LeadDays)^2,0))),2)))</f>
        <v>-1</v>
      </c>
    </row>
    <row r="223" customFormat="false" ht="15" hidden="false" customHeight="false" outlineLevel="0" collapsed="false">
      <c r="A223" s="7"/>
      <c r="B223" s="7"/>
      <c r="C223" s="7"/>
      <c r="D223" s="7"/>
      <c r="E223" s="7"/>
      <c r="F223" s="9"/>
      <c r="G223" s="9"/>
      <c r="H223" s="7"/>
      <c r="I223" s="10" t="str">
        <f aca="true">IF($B223="","",IF($A223="Yes","Done",IF(OR(AND($F223&lt;&gt;"",$F223&gt;TODAY()),AND($E223&lt;&gt;"",IFERROR(INDEX($A$2:$A$501,MATCH($E223,$B$2:$B$501,0)),"Yes")&lt;&gt;"Yes")),"Waiting","Yes")))</f>
        <v/>
      </c>
      <c r="J223" s="8" t="str">
        <f aca="false">IF($B223="","",ROUND(IF(ISNUMBER(INDEX(Projects!$D$2:$D$201,MATCH($C223,Projects!$A$2:$A$201,0))),ParentWeight*INDEX(Projects!$D$2:$D$201,MATCH($C223,Projects!$A$2:$A$201,0))+(1-ParentWeight)*IFERROR(MATCH($D223,{"Low","Medium","High","Vital"},0)/4,0.5),IFERROR(MATCH($D223,{"Low","Medium","High","Vital"},0)/4,0.5)),3))</f>
        <v/>
      </c>
      <c r="K223" s="8" t="str">
        <f aca="false">IF($B223="","",MAX($J223,_xlfn.MAXIFS($J$2:$J$501,$E$2:$E$501,$B223,$A$2:$A$501,"&lt;&gt;Yes")))</f>
        <v/>
      </c>
      <c r="L223" s="11" t="n">
        <f aca="true">IF($B223="",-1,IF($I223&lt;&gt;"Yes",0,ROUND(IF($G223="",$K223,IF(($G223-TODAY())&lt;=0,3+$K223+MIN(0.25*-($G223-TODAY()),1),$K223+IF(($G223-TODAY())&lt;=LeadDays,((LeadDays-($G223-TODAY()))/LeadDays)^2,0))),2)))</f>
        <v>-1</v>
      </c>
    </row>
    <row r="224" customFormat="false" ht="15" hidden="false" customHeight="false" outlineLevel="0" collapsed="false">
      <c r="A224" s="7"/>
      <c r="B224" s="7"/>
      <c r="C224" s="7"/>
      <c r="D224" s="7"/>
      <c r="E224" s="7"/>
      <c r="F224" s="9"/>
      <c r="G224" s="9"/>
      <c r="H224" s="7"/>
      <c r="I224" s="10" t="str">
        <f aca="true">IF($B224="","",IF($A224="Yes","Done",IF(OR(AND($F224&lt;&gt;"",$F224&gt;TODAY()),AND($E224&lt;&gt;"",IFERROR(INDEX($A$2:$A$501,MATCH($E224,$B$2:$B$501,0)),"Yes")&lt;&gt;"Yes")),"Waiting","Yes")))</f>
        <v/>
      </c>
      <c r="J224" s="8" t="str">
        <f aca="false">IF($B224="","",ROUND(IF(ISNUMBER(INDEX(Projects!$D$2:$D$201,MATCH($C224,Projects!$A$2:$A$201,0))),ParentWeight*INDEX(Projects!$D$2:$D$201,MATCH($C224,Projects!$A$2:$A$201,0))+(1-ParentWeight)*IFERROR(MATCH($D224,{"Low","Medium","High","Vital"},0)/4,0.5),IFERROR(MATCH($D224,{"Low","Medium","High","Vital"},0)/4,0.5)),3))</f>
        <v/>
      </c>
      <c r="K224" s="8" t="str">
        <f aca="false">IF($B224="","",MAX($J224,_xlfn.MAXIFS($J$2:$J$501,$E$2:$E$501,$B224,$A$2:$A$501,"&lt;&gt;Yes")))</f>
        <v/>
      </c>
      <c r="L224" s="11" t="n">
        <f aca="true">IF($B224="",-1,IF($I224&lt;&gt;"Yes",0,ROUND(IF($G224="",$K224,IF(($G224-TODAY())&lt;=0,3+$K224+MIN(0.25*-($G224-TODAY()),1),$K224+IF(($G224-TODAY())&lt;=LeadDays,((LeadDays-($G224-TODAY()))/LeadDays)^2,0))),2)))</f>
        <v>-1</v>
      </c>
    </row>
    <row r="225" customFormat="false" ht="15" hidden="false" customHeight="false" outlineLevel="0" collapsed="false">
      <c r="A225" s="7"/>
      <c r="B225" s="7"/>
      <c r="C225" s="7"/>
      <c r="D225" s="7"/>
      <c r="E225" s="7"/>
      <c r="F225" s="9"/>
      <c r="G225" s="9"/>
      <c r="H225" s="7"/>
      <c r="I225" s="10" t="str">
        <f aca="true">IF($B225="","",IF($A225="Yes","Done",IF(OR(AND($F225&lt;&gt;"",$F225&gt;TODAY()),AND($E225&lt;&gt;"",IFERROR(INDEX($A$2:$A$501,MATCH($E225,$B$2:$B$501,0)),"Yes")&lt;&gt;"Yes")),"Waiting","Yes")))</f>
        <v/>
      </c>
      <c r="J225" s="8" t="str">
        <f aca="false">IF($B225="","",ROUND(IF(ISNUMBER(INDEX(Projects!$D$2:$D$201,MATCH($C225,Projects!$A$2:$A$201,0))),ParentWeight*INDEX(Projects!$D$2:$D$201,MATCH($C225,Projects!$A$2:$A$201,0))+(1-ParentWeight)*IFERROR(MATCH($D225,{"Low","Medium","High","Vital"},0)/4,0.5),IFERROR(MATCH($D225,{"Low","Medium","High","Vital"},0)/4,0.5)),3))</f>
        <v/>
      </c>
      <c r="K225" s="8" t="str">
        <f aca="false">IF($B225="","",MAX($J225,_xlfn.MAXIFS($J$2:$J$501,$E$2:$E$501,$B225,$A$2:$A$501,"&lt;&gt;Yes")))</f>
        <v/>
      </c>
      <c r="L225" s="11" t="n">
        <f aca="true">IF($B225="",-1,IF($I225&lt;&gt;"Yes",0,ROUND(IF($G225="",$K225,IF(($G225-TODAY())&lt;=0,3+$K225+MIN(0.25*-($G225-TODAY()),1),$K225+IF(($G225-TODAY())&lt;=LeadDays,((LeadDays-($G225-TODAY()))/LeadDays)^2,0))),2)))</f>
        <v>-1</v>
      </c>
    </row>
    <row r="226" customFormat="false" ht="15" hidden="false" customHeight="false" outlineLevel="0" collapsed="false">
      <c r="A226" s="7"/>
      <c r="B226" s="7"/>
      <c r="C226" s="7"/>
      <c r="D226" s="7"/>
      <c r="E226" s="7"/>
      <c r="F226" s="9"/>
      <c r="G226" s="9"/>
      <c r="H226" s="7"/>
      <c r="I226" s="10" t="str">
        <f aca="true">IF($B226="","",IF($A226="Yes","Done",IF(OR(AND($F226&lt;&gt;"",$F226&gt;TODAY()),AND($E226&lt;&gt;"",IFERROR(INDEX($A$2:$A$501,MATCH($E226,$B$2:$B$501,0)),"Yes")&lt;&gt;"Yes")),"Waiting","Yes")))</f>
        <v/>
      </c>
      <c r="J226" s="8" t="str">
        <f aca="false">IF($B226="","",ROUND(IF(ISNUMBER(INDEX(Projects!$D$2:$D$201,MATCH($C226,Projects!$A$2:$A$201,0))),ParentWeight*INDEX(Projects!$D$2:$D$201,MATCH($C226,Projects!$A$2:$A$201,0))+(1-ParentWeight)*IFERROR(MATCH($D226,{"Low","Medium","High","Vital"},0)/4,0.5),IFERROR(MATCH($D226,{"Low","Medium","High","Vital"},0)/4,0.5)),3))</f>
        <v/>
      </c>
      <c r="K226" s="8" t="str">
        <f aca="false">IF($B226="","",MAX($J226,_xlfn.MAXIFS($J$2:$J$501,$E$2:$E$501,$B226,$A$2:$A$501,"&lt;&gt;Yes")))</f>
        <v/>
      </c>
      <c r="L226" s="11" t="n">
        <f aca="true">IF($B226="",-1,IF($I226&lt;&gt;"Yes",0,ROUND(IF($G226="",$K226,IF(($G226-TODAY())&lt;=0,3+$K226+MIN(0.25*-($G226-TODAY()),1),$K226+IF(($G226-TODAY())&lt;=LeadDays,((LeadDays-($G226-TODAY()))/LeadDays)^2,0))),2)))</f>
        <v>-1</v>
      </c>
    </row>
    <row r="227" customFormat="false" ht="15" hidden="false" customHeight="false" outlineLevel="0" collapsed="false">
      <c r="A227" s="7"/>
      <c r="B227" s="7"/>
      <c r="C227" s="7"/>
      <c r="D227" s="7"/>
      <c r="E227" s="7"/>
      <c r="F227" s="9"/>
      <c r="G227" s="9"/>
      <c r="H227" s="7"/>
      <c r="I227" s="10" t="str">
        <f aca="true">IF($B227="","",IF($A227="Yes","Done",IF(OR(AND($F227&lt;&gt;"",$F227&gt;TODAY()),AND($E227&lt;&gt;"",IFERROR(INDEX($A$2:$A$501,MATCH($E227,$B$2:$B$501,0)),"Yes")&lt;&gt;"Yes")),"Waiting","Yes")))</f>
        <v/>
      </c>
      <c r="J227" s="8" t="str">
        <f aca="false">IF($B227="","",ROUND(IF(ISNUMBER(INDEX(Projects!$D$2:$D$201,MATCH($C227,Projects!$A$2:$A$201,0))),ParentWeight*INDEX(Projects!$D$2:$D$201,MATCH($C227,Projects!$A$2:$A$201,0))+(1-ParentWeight)*IFERROR(MATCH($D227,{"Low","Medium","High","Vital"},0)/4,0.5),IFERROR(MATCH($D227,{"Low","Medium","High","Vital"},0)/4,0.5)),3))</f>
        <v/>
      </c>
      <c r="K227" s="8" t="str">
        <f aca="false">IF($B227="","",MAX($J227,_xlfn.MAXIFS($J$2:$J$501,$E$2:$E$501,$B227,$A$2:$A$501,"&lt;&gt;Yes")))</f>
        <v/>
      </c>
      <c r="L227" s="11" t="n">
        <f aca="true">IF($B227="",-1,IF($I227&lt;&gt;"Yes",0,ROUND(IF($G227="",$K227,IF(($G227-TODAY())&lt;=0,3+$K227+MIN(0.25*-($G227-TODAY()),1),$K227+IF(($G227-TODAY())&lt;=LeadDays,((LeadDays-($G227-TODAY()))/LeadDays)^2,0))),2)))</f>
        <v>-1</v>
      </c>
    </row>
    <row r="228" customFormat="false" ht="15" hidden="false" customHeight="false" outlineLevel="0" collapsed="false">
      <c r="A228" s="7"/>
      <c r="B228" s="7"/>
      <c r="C228" s="7"/>
      <c r="D228" s="7"/>
      <c r="E228" s="7"/>
      <c r="F228" s="9"/>
      <c r="G228" s="9"/>
      <c r="H228" s="7"/>
      <c r="I228" s="10" t="str">
        <f aca="true">IF($B228="","",IF($A228="Yes","Done",IF(OR(AND($F228&lt;&gt;"",$F228&gt;TODAY()),AND($E228&lt;&gt;"",IFERROR(INDEX($A$2:$A$501,MATCH($E228,$B$2:$B$501,0)),"Yes")&lt;&gt;"Yes")),"Waiting","Yes")))</f>
        <v/>
      </c>
      <c r="J228" s="8" t="str">
        <f aca="false">IF($B228="","",ROUND(IF(ISNUMBER(INDEX(Projects!$D$2:$D$201,MATCH($C228,Projects!$A$2:$A$201,0))),ParentWeight*INDEX(Projects!$D$2:$D$201,MATCH($C228,Projects!$A$2:$A$201,0))+(1-ParentWeight)*IFERROR(MATCH($D228,{"Low","Medium","High","Vital"},0)/4,0.5),IFERROR(MATCH($D228,{"Low","Medium","High","Vital"},0)/4,0.5)),3))</f>
        <v/>
      </c>
      <c r="K228" s="8" t="str">
        <f aca="false">IF($B228="","",MAX($J228,_xlfn.MAXIFS($J$2:$J$501,$E$2:$E$501,$B228,$A$2:$A$501,"&lt;&gt;Yes")))</f>
        <v/>
      </c>
      <c r="L228" s="11" t="n">
        <f aca="true">IF($B228="",-1,IF($I228&lt;&gt;"Yes",0,ROUND(IF($G228="",$K228,IF(($G228-TODAY())&lt;=0,3+$K228+MIN(0.25*-($G228-TODAY()),1),$K228+IF(($G228-TODAY())&lt;=LeadDays,((LeadDays-($G228-TODAY()))/LeadDays)^2,0))),2)))</f>
        <v>-1</v>
      </c>
    </row>
    <row r="229" customFormat="false" ht="15" hidden="false" customHeight="false" outlineLevel="0" collapsed="false">
      <c r="A229" s="7"/>
      <c r="B229" s="7"/>
      <c r="C229" s="7"/>
      <c r="D229" s="7"/>
      <c r="E229" s="7"/>
      <c r="F229" s="9"/>
      <c r="G229" s="9"/>
      <c r="H229" s="7"/>
      <c r="I229" s="10" t="str">
        <f aca="true">IF($B229="","",IF($A229="Yes","Done",IF(OR(AND($F229&lt;&gt;"",$F229&gt;TODAY()),AND($E229&lt;&gt;"",IFERROR(INDEX($A$2:$A$501,MATCH($E229,$B$2:$B$501,0)),"Yes")&lt;&gt;"Yes")),"Waiting","Yes")))</f>
        <v/>
      </c>
      <c r="J229" s="8" t="str">
        <f aca="false">IF($B229="","",ROUND(IF(ISNUMBER(INDEX(Projects!$D$2:$D$201,MATCH($C229,Projects!$A$2:$A$201,0))),ParentWeight*INDEX(Projects!$D$2:$D$201,MATCH($C229,Projects!$A$2:$A$201,0))+(1-ParentWeight)*IFERROR(MATCH($D229,{"Low","Medium","High","Vital"},0)/4,0.5),IFERROR(MATCH($D229,{"Low","Medium","High","Vital"},0)/4,0.5)),3))</f>
        <v/>
      </c>
      <c r="K229" s="8" t="str">
        <f aca="false">IF($B229="","",MAX($J229,_xlfn.MAXIFS($J$2:$J$501,$E$2:$E$501,$B229,$A$2:$A$501,"&lt;&gt;Yes")))</f>
        <v/>
      </c>
      <c r="L229" s="11" t="n">
        <f aca="true">IF($B229="",-1,IF($I229&lt;&gt;"Yes",0,ROUND(IF($G229="",$K229,IF(($G229-TODAY())&lt;=0,3+$K229+MIN(0.25*-($G229-TODAY()),1),$K229+IF(($G229-TODAY())&lt;=LeadDays,((LeadDays-($G229-TODAY()))/LeadDays)^2,0))),2)))</f>
        <v>-1</v>
      </c>
    </row>
    <row r="230" customFormat="false" ht="15" hidden="false" customHeight="false" outlineLevel="0" collapsed="false">
      <c r="A230" s="7"/>
      <c r="B230" s="7"/>
      <c r="C230" s="7"/>
      <c r="D230" s="7"/>
      <c r="E230" s="7"/>
      <c r="F230" s="9"/>
      <c r="G230" s="9"/>
      <c r="H230" s="7"/>
      <c r="I230" s="10" t="str">
        <f aca="true">IF($B230="","",IF($A230="Yes","Done",IF(OR(AND($F230&lt;&gt;"",$F230&gt;TODAY()),AND($E230&lt;&gt;"",IFERROR(INDEX($A$2:$A$501,MATCH($E230,$B$2:$B$501,0)),"Yes")&lt;&gt;"Yes")),"Waiting","Yes")))</f>
        <v/>
      </c>
      <c r="J230" s="8" t="str">
        <f aca="false">IF($B230="","",ROUND(IF(ISNUMBER(INDEX(Projects!$D$2:$D$201,MATCH($C230,Projects!$A$2:$A$201,0))),ParentWeight*INDEX(Projects!$D$2:$D$201,MATCH($C230,Projects!$A$2:$A$201,0))+(1-ParentWeight)*IFERROR(MATCH($D230,{"Low","Medium","High","Vital"},0)/4,0.5),IFERROR(MATCH($D230,{"Low","Medium","High","Vital"},0)/4,0.5)),3))</f>
        <v/>
      </c>
      <c r="K230" s="8" t="str">
        <f aca="false">IF($B230="","",MAX($J230,_xlfn.MAXIFS($J$2:$J$501,$E$2:$E$501,$B230,$A$2:$A$501,"&lt;&gt;Yes")))</f>
        <v/>
      </c>
      <c r="L230" s="11" t="n">
        <f aca="true">IF($B230="",-1,IF($I230&lt;&gt;"Yes",0,ROUND(IF($G230="",$K230,IF(($G230-TODAY())&lt;=0,3+$K230+MIN(0.25*-($G230-TODAY()),1),$K230+IF(($G230-TODAY())&lt;=LeadDays,((LeadDays-($G230-TODAY()))/LeadDays)^2,0))),2)))</f>
        <v>-1</v>
      </c>
    </row>
    <row r="231" customFormat="false" ht="15" hidden="false" customHeight="false" outlineLevel="0" collapsed="false">
      <c r="A231" s="7"/>
      <c r="B231" s="7"/>
      <c r="C231" s="7"/>
      <c r="D231" s="7"/>
      <c r="E231" s="7"/>
      <c r="F231" s="9"/>
      <c r="G231" s="9"/>
      <c r="H231" s="7"/>
      <c r="I231" s="10" t="str">
        <f aca="true">IF($B231="","",IF($A231="Yes","Done",IF(OR(AND($F231&lt;&gt;"",$F231&gt;TODAY()),AND($E231&lt;&gt;"",IFERROR(INDEX($A$2:$A$501,MATCH($E231,$B$2:$B$501,0)),"Yes")&lt;&gt;"Yes")),"Waiting","Yes")))</f>
        <v/>
      </c>
      <c r="J231" s="8" t="str">
        <f aca="false">IF($B231="","",ROUND(IF(ISNUMBER(INDEX(Projects!$D$2:$D$201,MATCH($C231,Projects!$A$2:$A$201,0))),ParentWeight*INDEX(Projects!$D$2:$D$201,MATCH($C231,Projects!$A$2:$A$201,0))+(1-ParentWeight)*IFERROR(MATCH($D231,{"Low","Medium","High","Vital"},0)/4,0.5),IFERROR(MATCH($D231,{"Low","Medium","High","Vital"},0)/4,0.5)),3))</f>
        <v/>
      </c>
      <c r="K231" s="8" t="str">
        <f aca="false">IF($B231="","",MAX($J231,_xlfn.MAXIFS($J$2:$J$501,$E$2:$E$501,$B231,$A$2:$A$501,"&lt;&gt;Yes")))</f>
        <v/>
      </c>
      <c r="L231" s="11" t="n">
        <f aca="true">IF($B231="",-1,IF($I231&lt;&gt;"Yes",0,ROUND(IF($G231="",$K231,IF(($G231-TODAY())&lt;=0,3+$K231+MIN(0.25*-($G231-TODAY()),1),$K231+IF(($G231-TODAY())&lt;=LeadDays,((LeadDays-($G231-TODAY()))/LeadDays)^2,0))),2)))</f>
        <v>-1</v>
      </c>
    </row>
    <row r="232" customFormat="false" ht="15" hidden="false" customHeight="false" outlineLevel="0" collapsed="false">
      <c r="A232" s="7"/>
      <c r="B232" s="7"/>
      <c r="C232" s="7"/>
      <c r="D232" s="7"/>
      <c r="E232" s="7"/>
      <c r="F232" s="9"/>
      <c r="G232" s="9"/>
      <c r="H232" s="7"/>
      <c r="I232" s="10" t="str">
        <f aca="true">IF($B232="","",IF($A232="Yes","Done",IF(OR(AND($F232&lt;&gt;"",$F232&gt;TODAY()),AND($E232&lt;&gt;"",IFERROR(INDEX($A$2:$A$501,MATCH($E232,$B$2:$B$501,0)),"Yes")&lt;&gt;"Yes")),"Waiting","Yes")))</f>
        <v/>
      </c>
      <c r="J232" s="8" t="str">
        <f aca="false">IF($B232="","",ROUND(IF(ISNUMBER(INDEX(Projects!$D$2:$D$201,MATCH($C232,Projects!$A$2:$A$201,0))),ParentWeight*INDEX(Projects!$D$2:$D$201,MATCH($C232,Projects!$A$2:$A$201,0))+(1-ParentWeight)*IFERROR(MATCH($D232,{"Low","Medium","High","Vital"},0)/4,0.5),IFERROR(MATCH($D232,{"Low","Medium","High","Vital"},0)/4,0.5)),3))</f>
        <v/>
      </c>
      <c r="K232" s="8" t="str">
        <f aca="false">IF($B232="","",MAX($J232,_xlfn.MAXIFS($J$2:$J$501,$E$2:$E$501,$B232,$A$2:$A$501,"&lt;&gt;Yes")))</f>
        <v/>
      </c>
      <c r="L232" s="11" t="n">
        <f aca="true">IF($B232="",-1,IF($I232&lt;&gt;"Yes",0,ROUND(IF($G232="",$K232,IF(($G232-TODAY())&lt;=0,3+$K232+MIN(0.25*-($G232-TODAY()),1),$K232+IF(($G232-TODAY())&lt;=LeadDays,((LeadDays-($G232-TODAY()))/LeadDays)^2,0))),2)))</f>
        <v>-1</v>
      </c>
    </row>
    <row r="233" customFormat="false" ht="15" hidden="false" customHeight="false" outlineLevel="0" collapsed="false">
      <c r="A233" s="7"/>
      <c r="B233" s="7"/>
      <c r="C233" s="7"/>
      <c r="D233" s="7"/>
      <c r="E233" s="7"/>
      <c r="F233" s="9"/>
      <c r="G233" s="9"/>
      <c r="H233" s="7"/>
      <c r="I233" s="10" t="str">
        <f aca="true">IF($B233="","",IF($A233="Yes","Done",IF(OR(AND($F233&lt;&gt;"",$F233&gt;TODAY()),AND($E233&lt;&gt;"",IFERROR(INDEX($A$2:$A$501,MATCH($E233,$B$2:$B$501,0)),"Yes")&lt;&gt;"Yes")),"Waiting","Yes")))</f>
        <v/>
      </c>
      <c r="J233" s="8" t="str">
        <f aca="false">IF($B233="","",ROUND(IF(ISNUMBER(INDEX(Projects!$D$2:$D$201,MATCH($C233,Projects!$A$2:$A$201,0))),ParentWeight*INDEX(Projects!$D$2:$D$201,MATCH($C233,Projects!$A$2:$A$201,0))+(1-ParentWeight)*IFERROR(MATCH($D233,{"Low","Medium","High","Vital"},0)/4,0.5),IFERROR(MATCH($D233,{"Low","Medium","High","Vital"},0)/4,0.5)),3))</f>
        <v/>
      </c>
      <c r="K233" s="8" t="str">
        <f aca="false">IF($B233="","",MAX($J233,_xlfn.MAXIFS($J$2:$J$501,$E$2:$E$501,$B233,$A$2:$A$501,"&lt;&gt;Yes")))</f>
        <v/>
      </c>
      <c r="L233" s="11" t="n">
        <f aca="true">IF($B233="",-1,IF($I233&lt;&gt;"Yes",0,ROUND(IF($G233="",$K233,IF(($G233-TODAY())&lt;=0,3+$K233+MIN(0.25*-($G233-TODAY()),1),$K233+IF(($G233-TODAY())&lt;=LeadDays,((LeadDays-($G233-TODAY()))/LeadDays)^2,0))),2)))</f>
        <v>-1</v>
      </c>
    </row>
    <row r="234" customFormat="false" ht="15" hidden="false" customHeight="false" outlineLevel="0" collapsed="false">
      <c r="A234" s="7"/>
      <c r="B234" s="7"/>
      <c r="C234" s="7"/>
      <c r="D234" s="7"/>
      <c r="E234" s="7"/>
      <c r="F234" s="9"/>
      <c r="G234" s="9"/>
      <c r="H234" s="7"/>
      <c r="I234" s="10" t="str">
        <f aca="true">IF($B234="","",IF($A234="Yes","Done",IF(OR(AND($F234&lt;&gt;"",$F234&gt;TODAY()),AND($E234&lt;&gt;"",IFERROR(INDEX($A$2:$A$501,MATCH($E234,$B$2:$B$501,0)),"Yes")&lt;&gt;"Yes")),"Waiting","Yes")))</f>
        <v/>
      </c>
      <c r="J234" s="8" t="str">
        <f aca="false">IF($B234="","",ROUND(IF(ISNUMBER(INDEX(Projects!$D$2:$D$201,MATCH($C234,Projects!$A$2:$A$201,0))),ParentWeight*INDEX(Projects!$D$2:$D$201,MATCH($C234,Projects!$A$2:$A$201,0))+(1-ParentWeight)*IFERROR(MATCH($D234,{"Low","Medium","High","Vital"},0)/4,0.5),IFERROR(MATCH($D234,{"Low","Medium","High","Vital"},0)/4,0.5)),3))</f>
        <v/>
      </c>
      <c r="K234" s="8" t="str">
        <f aca="false">IF($B234="","",MAX($J234,_xlfn.MAXIFS($J$2:$J$501,$E$2:$E$501,$B234,$A$2:$A$501,"&lt;&gt;Yes")))</f>
        <v/>
      </c>
      <c r="L234" s="11" t="n">
        <f aca="true">IF($B234="",-1,IF($I234&lt;&gt;"Yes",0,ROUND(IF($G234="",$K234,IF(($G234-TODAY())&lt;=0,3+$K234+MIN(0.25*-($G234-TODAY()),1),$K234+IF(($G234-TODAY())&lt;=LeadDays,((LeadDays-($G234-TODAY()))/LeadDays)^2,0))),2)))</f>
        <v>-1</v>
      </c>
    </row>
    <row r="235" customFormat="false" ht="15" hidden="false" customHeight="false" outlineLevel="0" collapsed="false">
      <c r="A235" s="7"/>
      <c r="B235" s="7"/>
      <c r="C235" s="7"/>
      <c r="D235" s="7"/>
      <c r="E235" s="7"/>
      <c r="F235" s="9"/>
      <c r="G235" s="9"/>
      <c r="H235" s="7"/>
      <c r="I235" s="10" t="str">
        <f aca="true">IF($B235="","",IF($A235="Yes","Done",IF(OR(AND($F235&lt;&gt;"",$F235&gt;TODAY()),AND($E235&lt;&gt;"",IFERROR(INDEX($A$2:$A$501,MATCH($E235,$B$2:$B$501,0)),"Yes")&lt;&gt;"Yes")),"Waiting","Yes")))</f>
        <v/>
      </c>
      <c r="J235" s="8" t="str">
        <f aca="false">IF($B235="","",ROUND(IF(ISNUMBER(INDEX(Projects!$D$2:$D$201,MATCH($C235,Projects!$A$2:$A$201,0))),ParentWeight*INDEX(Projects!$D$2:$D$201,MATCH($C235,Projects!$A$2:$A$201,0))+(1-ParentWeight)*IFERROR(MATCH($D235,{"Low","Medium","High","Vital"},0)/4,0.5),IFERROR(MATCH($D235,{"Low","Medium","High","Vital"},0)/4,0.5)),3))</f>
        <v/>
      </c>
      <c r="K235" s="8" t="str">
        <f aca="false">IF($B235="","",MAX($J235,_xlfn.MAXIFS($J$2:$J$501,$E$2:$E$501,$B235,$A$2:$A$501,"&lt;&gt;Yes")))</f>
        <v/>
      </c>
      <c r="L235" s="11" t="n">
        <f aca="true">IF($B235="",-1,IF($I235&lt;&gt;"Yes",0,ROUND(IF($G235="",$K235,IF(($G235-TODAY())&lt;=0,3+$K235+MIN(0.25*-($G235-TODAY()),1),$K235+IF(($G235-TODAY())&lt;=LeadDays,((LeadDays-($G235-TODAY()))/LeadDays)^2,0))),2)))</f>
        <v>-1</v>
      </c>
    </row>
    <row r="236" customFormat="false" ht="15" hidden="false" customHeight="false" outlineLevel="0" collapsed="false">
      <c r="A236" s="7"/>
      <c r="B236" s="7"/>
      <c r="C236" s="7"/>
      <c r="D236" s="7"/>
      <c r="E236" s="7"/>
      <c r="F236" s="9"/>
      <c r="G236" s="9"/>
      <c r="H236" s="7"/>
      <c r="I236" s="10" t="str">
        <f aca="true">IF($B236="","",IF($A236="Yes","Done",IF(OR(AND($F236&lt;&gt;"",$F236&gt;TODAY()),AND($E236&lt;&gt;"",IFERROR(INDEX($A$2:$A$501,MATCH($E236,$B$2:$B$501,0)),"Yes")&lt;&gt;"Yes")),"Waiting","Yes")))</f>
        <v/>
      </c>
      <c r="J236" s="8" t="str">
        <f aca="false">IF($B236="","",ROUND(IF(ISNUMBER(INDEX(Projects!$D$2:$D$201,MATCH($C236,Projects!$A$2:$A$201,0))),ParentWeight*INDEX(Projects!$D$2:$D$201,MATCH($C236,Projects!$A$2:$A$201,0))+(1-ParentWeight)*IFERROR(MATCH($D236,{"Low","Medium","High","Vital"},0)/4,0.5),IFERROR(MATCH($D236,{"Low","Medium","High","Vital"},0)/4,0.5)),3))</f>
        <v/>
      </c>
      <c r="K236" s="8" t="str">
        <f aca="false">IF($B236="","",MAX($J236,_xlfn.MAXIFS($J$2:$J$501,$E$2:$E$501,$B236,$A$2:$A$501,"&lt;&gt;Yes")))</f>
        <v/>
      </c>
      <c r="L236" s="11" t="n">
        <f aca="true">IF($B236="",-1,IF($I236&lt;&gt;"Yes",0,ROUND(IF($G236="",$K236,IF(($G236-TODAY())&lt;=0,3+$K236+MIN(0.25*-($G236-TODAY()),1),$K236+IF(($G236-TODAY())&lt;=LeadDays,((LeadDays-($G236-TODAY()))/LeadDays)^2,0))),2)))</f>
        <v>-1</v>
      </c>
    </row>
    <row r="237" customFormat="false" ht="15" hidden="false" customHeight="false" outlineLevel="0" collapsed="false">
      <c r="A237" s="7"/>
      <c r="B237" s="7"/>
      <c r="C237" s="7"/>
      <c r="D237" s="7"/>
      <c r="E237" s="7"/>
      <c r="F237" s="9"/>
      <c r="G237" s="9"/>
      <c r="H237" s="7"/>
      <c r="I237" s="10" t="str">
        <f aca="true">IF($B237="","",IF($A237="Yes","Done",IF(OR(AND($F237&lt;&gt;"",$F237&gt;TODAY()),AND($E237&lt;&gt;"",IFERROR(INDEX($A$2:$A$501,MATCH($E237,$B$2:$B$501,0)),"Yes")&lt;&gt;"Yes")),"Waiting","Yes")))</f>
        <v/>
      </c>
      <c r="J237" s="8" t="str">
        <f aca="false">IF($B237="","",ROUND(IF(ISNUMBER(INDEX(Projects!$D$2:$D$201,MATCH($C237,Projects!$A$2:$A$201,0))),ParentWeight*INDEX(Projects!$D$2:$D$201,MATCH($C237,Projects!$A$2:$A$201,0))+(1-ParentWeight)*IFERROR(MATCH($D237,{"Low","Medium","High","Vital"},0)/4,0.5),IFERROR(MATCH($D237,{"Low","Medium","High","Vital"},0)/4,0.5)),3))</f>
        <v/>
      </c>
      <c r="K237" s="8" t="str">
        <f aca="false">IF($B237="","",MAX($J237,_xlfn.MAXIFS($J$2:$J$501,$E$2:$E$501,$B237,$A$2:$A$501,"&lt;&gt;Yes")))</f>
        <v/>
      </c>
      <c r="L237" s="11" t="n">
        <f aca="true">IF($B237="",-1,IF($I237&lt;&gt;"Yes",0,ROUND(IF($G237="",$K237,IF(($G237-TODAY())&lt;=0,3+$K237+MIN(0.25*-($G237-TODAY()),1),$K237+IF(($G237-TODAY())&lt;=LeadDays,((LeadDays-($G237-TODAY()))/LeadDays)^2,0))),2)))</f>
        <v>-1</v>
      </c>
    </row>
    <row r="238" customFormat="false" ht="15" hidden="false" customHeight="false" outlineLevel="0" collapsed="false">
      <c r="A238" s="7"/>
      <c r="B238" s="7"/>
      <c r="C238" s="7"/>
      <c r="D238" s="7"/>
      <c r="E238" s="7"/>
      <c r="F238" s="9"/>
      <c r="G238" s="9"/>
      <c r="H238" s="7"/>
      <c r="I238" s="10" t="str">
        <f aca="true">IF($B238="","",IF($A238="Yes","Done",IF(OR(AND($F238&lt;&gt;"",$F238&gt;TODAY()),AND($E238&lt;&gt;"",IFERROR(INDEX($A$2:$A$501,MATCH($E238,$B$2:$B$501,0)),"Yes")&lt;&gt;"Yes")),"Waiting","Yes")))</f>
        <v/>
      </c>
      <c r="J238" s="8" t="str">
        <f aca="false">IF($B238="","",ROUND(IF(ISNUMBER(INDEX(Projects!$D$2:$D$201,MATCH($C238,Projects!$A$2:$A$201,0))),ParentWeight*INDEX(Projects!$D$2:$D$201,MATCH($C238,Projects!$A$2:$A$201,0))+(1-ParentWeight)*IFERROR(MATCH($D238,{"Low","Medium","High","Vital"},0)/4,0.5),IFERROR(MATCH($D238,{"Low","Medium","High","Vital"},0)/4,0.5)),3))</f>
        <v/>
      </c>
      <c r="K238" s="8" t="str">
        <f aca="false">IF($B238="","",MAX($J238,_xlfn.MAXIFS($J$2:$J$501,$E$2:$E$501,$B238,$A$2:$A$501,"&lt;&gt;Yes")))</f>
        <v/>
      </c>
      <c r="L238" s="11" t="n">
        <f aca="true">IF($B238="",-1,IF($I238&lt;&gt;"Yes",0,ROUND(IF($G238="",$K238,IF(($G238-TODAY())&lt;=0,3+$K238+MIN(0.25*-($G238-TODAY()),1),$K238+IF(($G238-TODAY())&lt;=LeadDays,((LeadDays-($G238-TODAY()))/LeadDays)^2,0))),2)))</f>
        <v>-1</v>
      </c>
    </row>
    <row r="239" customFormat="false" ht="15" hidden="false" customHeight="false" outlineLevel="0" collapsed="false">
      <c r="A239" s="7"/>
      <c r="B239" s="7"/>
      <c r="C239" s="7"/>
      <c r="D239" s="7"/>
      <c r="E239" s="7"/>
      <c r="F239" s="9"/>
      <c r="G239" s="9"/>
      <c r="H239" s="7"/>
      <c r="I239" s="10" t="str">
        <f aca="true">IF($B239="","",IF($A239="Yes","Done",IF(OR(AND($F239&lt;&gt;"",$F239&gt;TODAY()),AND($E239&lt;&gt;"",IFERROR(INDEX($A$2:$A$501,MATCH($E239,$B$2:$B$501,0)),"Yes")&lt;&gt;"Yes")),"Waiting","Yes")))</f>
        <v/>
      </c>
      <c r="J239" s="8" t="str">
        <f aca="false">IF($B239="","",ROUND(IF(ISNUMBER(INDEX(Projects!$D$2:$D$201,MATCH($C239,Projects!$A$2:$A$201,0))),ParentWeight*INDEX(Projects!$D$2:$D$201,MATCH($C239,Projects!$A$2:$A$201,0))+(1-ParentWeight)*IFERROR(MATCH($D239,{"Low","Medium","High","Vital"},0)/4,0.5),IFERROR(MATCH($D239,{"Low","Medium","High","Vital"},0)/4,0.5)),3))</f>
        <v/>
      </c>
      <c r="K239" s="8" t="str">
        <f aca="false">IF($B239="","",MAX($J239,_xlfn.MAXIFS($J$2:$J$501,$E$2:$E$501,$B239,$A$2:$A$501,"&lt;&gt;Yes")))</f>
        <v/>
      </c>
      <c r="L239" s="11" t="n">
        <f aca="true">IF($B239="",-1,IF($I239&lt;&gt;"Yes",0,ROUND(IF($G239="",$K239,IF(($G239-TODAY())&lt;=0,3+$K239+MIN(0.25*-($G239-TODAY()),1),$K239+IF(($G239-TODAY())&lt;=LeadDays,((LeadDays-($G239-TODAY()))/LeadDays)^2,0))),2)))</f>
        <v>-1</v>
      </c>
    </row>
    <row r="240" customFormat="false" ht="15" hidden="false" customHeight="false" outlineLevel="0" collapsed="false">
      <c r="A240" s="7"/>
      <c r="B240" s="7"/>
      <c r="C240" s="7"/>
      <c r="D240" s="7"/>
      <c r="E240" s="7"/>
      <c r="F240" s="9"/>
      <c r="G240" s="9"/>
      <c r="H240" s="7"/>
      <c r="I240" s="10" t="str">
        <f aca="true">IF($B240="","",IF($A240="Yes","Done",IF(OR(AND($F240&lt;&gt;"",$F240&gt;TODAY()),AND($E240&lt;&gt;"",IFERROR(INDEX($A$2:$A$501,MATCH($E240,$B$2:$B$501,0)),"Yes")&lt;&gt;"Yes")),"Waiting","Yes")))</f>
        <v/>
      </c>
      <c r="J240" s="8" t="str">
        <f aca="false">IF($B240="","",ROUND(IF(ISNUMBER(INDEX(Projects!$D$2:$D$201,MATCH($C240,Projects!$A$2:$A$201,0))),ParentWeight*INDEX(Projects!$D$2:$D$201,MATCH($C240,Projects!$A$2:$A$201,0))+(1-ParentWeight)*IFERROR(MATCH($D240,{"Low","Medium","High","Vital"},0)/4,0.5),IFERROR(MATCH($D240,{"Low","Medium","High","Vital"},0)/4,0.5)),3))</f>
        <v/>
      </c>
      <c r="K240" s="8" t="str">
        <f aca="false">IF($B240="","",MAX($J240,_xlfn.MAXIFS($J$2:$J$501,$E$2:$E$501,$B240,$A$2:$A$501,"&lt;&gt;Yes")))</f>
        <v/>
      </c>
      <c r="L240" s="11" t="n">
        <f aca="true">IF($B240="",-1,IF($I240&lt;&gt;"Yes",0,ROUND(IF($G240="",$K240,IF(($G240-TODAY())&lt;=0,3+$K240+MIN(0.25*-($G240-TODAY()),1),$K240+IF(($G240-TODAY())&lt;=LeadDays,((LeadDays-($G240-TODAY()))/LeadDays)^2,0))),2)))</f>
        <v>-1</v>
      </c>
    </row>
    <row r="241" customFormat="false" ht="15" hidden="false" customHeight="false" outlineLevel="0" collapsed="false">
      <c r="A241" s="7"/>
      <c r="B241" s="7"/>
      <c r="C241" s="7"/>
      <c r="D241" s="7"/>
      <c r="E241" s="7"/>
      <c r="F241" s="9"/>
      <c r="G241" s="9"/>
      <c r="H241" s="7"/>
      <c r="I241" s="10" t="str">
        <f aca="true">IF($B241="","",IF($A241="Yes","Done",IF(OR(AND($F241&lt;&gt;"",$F241&gt;TODAY()),AND($E241&lt;&gt;"",IFERROR(INDEX($A$2:$A$501,MATCH($E241,$B$2:$B$501,0)),"Yes")&lt;&gt;"Yes")),"Waiting","Yes")))</f>
        <v/>
      </c>
      <c r="J241" s="8" t="str">
        <f aca="false">IF($B241="","",ROUND(IF(ISNUMBER(INDEX(Projects!$D$2:$D$201,MATCH($C241,Projects!$A$2:$A$201,0))),ParentWeight*INDEX(Projects!$D$2:$D$201,MATCH($C241,Projects!$A$2:$A$201,0))+(1-ParentWeight)*IFERROR(MATCH($D241,{"Low","Medium","High","Vital"},0)/4,0.5),IFERROR(MATCH($D241,{"Low","Medium","High","Vital"},0)/4,0.5)),3))</f>
        <v/>
      </c>
      <c r="K241" s="8" t="str">
        <f aca="false">IF($B241="","",MAX($J241,_xlfn.MAXIFS($J$2:$J$501,$E$2:$E$501,$B241,$A$2:$A$501,"&lt;&gt;Yes")))</f>
        <v/>
      </c>
      <c r="L241" s="11" t="n">
        <f aca="true">IF($B241="",-1,IF($I241&lt;&gt;"Yes",0,ROUND(IF($G241="",$K241,IF(($G241-TODAY())&lt;=0,3+$K241+MIN(0.25*-($G241-TODAY()),1),$K241+IF(($G241-TODAY())&lt;=LeadDays,((LeadDays-($G241-TODAY()))/LeadDays)^2,0))),2)))</f>
        <v>-1</v>
      </c>
    </row>
    <row r="242" customFormat="false" ht="15" hidden="false" customHeight="false" outlineLevel="0" collapsed="false">
      <c r="A242" s="7"/>
      <c r="B242" s="7"/>
      <c r="C242" s="7"/>
      <c r="D242" s="7"/>
      <c r="E242" s="7"/>
      <c r="F242" s="9"/>
      <c r="G242" s="9"/>
      <c r="H242" s="7"/>
      <c r="I242" s="10" t="str">
        <f aca="true">IF($B242="","",IF($A242="Yes","Done",IF(OR(AND($F242&lt;&gt;"",$F242&gt;TODAY()),AND($E242&lt;&gt;"",IFERROR(INDEX($A$2:$A$501,MATCH($E242,$B$2:$B$501,0)),"Yes")&lt;&gt;"Yes")),"Waiting","Yes")))</f>
        <v/>
      </c>
      <c r="J242" s="8" t="str">
        <f aca="false">IF($B242="","",ROUND(IF(ISNUMBER(INDEX(Projects!$D$2:$D$201,MATCH($C242,Projects!$A$2:$A$201,0))),ParentWeight*INDEX(Projects!$D$2:$D$201,MATCH($C242,Projects!$A$2:$A$201,0))+(1-ParentWeight)*IFERROR(MATCH($D242,{"Low","Medium","High","Vital"},0)/4,0.5),IFERROR(MATCH($D242,{"Low","Medium","High","Vital"},0)/4,0.5)),3))</f>
        <v/>
      </c>
      <c r="K242" s="8" t="str">
        <f aca="false">IF($B242="","",MAX($J242,_xlfn.MAXIFS($J$2:$J$501,$E$2:$E$501,$B242,$A$2:$A$501,"&lt;&gt;Yes")))</f>
        <v/>
      </c>
      <c r="L242" s="11" t="n">
        <f aca="true">IF($B242="",-1,IF($I242&lt;&gt;"Yes",0,ROUND(IF($G242="",$K242,IF(($G242-TODAY())&lt;=0,3+$K242+MIN(0.25*-($G242-TODAY()),1),$K242+IF(($G242-TODAY())&lt;=LeadDays,((LeadDays-($G242-TODAY()))/LeadDays)^2,0))),2)))</f>
        <v>-1</v>
      </c>
    </row>
    <row r="243" customFormat="false" ht="15" hidden="false" customHeight="false" outlineLevel="0" collapsed="false">
      <c r="A243" s="7"/>
      <c r="B243" s="7"/>
      <c r="C243" s="7"/>
      <c r="D243" s="7"/>
      <c r="E243" s="7"/>
      <c r="F243" s="9"/>
      <c r="G243" s="9"/>
      <c r="H243" s="7"/>
      <c r="I243" s="10" t="str">
        <f aca="true">IF($B243="","",IF($A243="Yes","Done",IF(OR(AND($F243&lt;&gt;"",$F243&gt;TODAY()),AND($E243&lt;&gt;"",IFERROR(INDEX($A$2:$A$501,MATCH($E243,$B$2:$B$501,0)),"Yes")&lt;&gt;"Yes")),"Waiting","Yes")))</f>
        <v/>
      </c>
      <c r="J243" s="8" t="str">
        <f aca="false">IF($B243="","",ROUND(IF(ISNUMBER(INDEX(Projects!$D$2:$D$201,MATCH($C243,Projects!$A$2:$A$201,0))),ParentWeight*INDEX(Projects!$D$2:$D$201,MATCH($C243,Projects!$A$2:$A$201,0))+(1-ParentWeight)*IFERROR(MATCH($D243,{"Low","Medium","High","Vital"},0)/4,0.5),IFERROR(MATCH($D243,{"Low","Medium","High","Vital"},0)/4,0.5)),3))</f>
        <v/>
      </c>
      <c r="K243" s="8" t="str">
        <f aca="false">IF($B243="","",MAX($J243,_xlfn.MAXIFS($J$2:$J$501,$E$2:$E$501,$B243,$A$2:$A$501,"&lt;&gt;Yes")))</f>
        <v/>
      </c>
      <c r="L243" s="11" t="n">
        <f aca="true">IF($B243="",-1,IF($I243&lt;&gt;"Yes",0,ROUND(IF($G243="",$K243,IF(($G243-TODAY())&lt;=0,3+$K243+MIN(0.25*-($G243-TODAY()),1),$K243+IF(($G243-TODAY())&lt;=LeadDays,((LeadDays-($G243-TODAY()))/LeadDays)^2,0))),2)))</f>
        <v>-1</v>
      </c>
    </row>
    <row r="244" customFormat="false" ht="15" hidden="false" customHeight="false" outlineLevel="0" collapsed="false">
      <c r="A244" s="7"/>
      <c r="B244" s="7"/>
      <c r="C244" s="7"/>
      <c r="D244" s="7"/>
      <c r="E244" s="7"/>
      <c r="F244" s="9"/>
      <c r="G244" s="9"/>
      <c r="H244" s="7"/>
      <c r="I244" s="10" t="str">
        <f aca="true">IF($B244="","",IF($A244="Yes","Done",IF(OR(AND($F244&lt;&gt;"",$F244&gt;TODAY()),AND($E244&lt;&gt;"",IFERROR(INDEX($A$2:$A$501,MATCH($E244,$B$2:$B$501,0)),"Yes")&lt;&gt;"Yes")),"Waiting","Yes")))</f>
        <v/>
      </c>
      <c r="J244" s="8" t="str">
        <f aca="false">IF($B244="","",ROUND(IF(ISNUMBER(INDEX(Projects!$D$2:$D$201,MATCH($C244,Projects!$A$2:$A$201,0))),ParentWeight*INDEX(Projects!$D$2:$D$201,MATCH($C244,Projects!$A$2:$A$201,0))+(1-ParentWeight)*IFERROR(MATCH($D244,{"Low","Medium","High","Vital"},0)/4,0.5),IFERROR(MATCH($D244,{"Low","Medium","High","Vital"},0)/4,0.5)),3))</f>
        <v/>
      </c>
      <c r="K244" s="8" t="str">
        <f aca="false">IF($B244="","",MAX($J244,_xlfn.MAXIFS($J$2:$J$501,$E$2:$E$501,$B244,$A$2:$A$501,"&lt;&gt;Yes")))</f>
        <v/>
      </c>
      <c r="L244" s="11" t="n">
        <f aca="true">IF($B244="",-1,IF($I244&lt;&gt;"Yes",0,ROUND(IF($G244="",$K244,IF(($G244-TODAY())&lt;=0,3+$K244+MIN(0.25*-($G244-TODAY()),1),$K244+IF(($G244-TODAY())&lt;=LeadDays,((LeadDays-($G244-TODAY()))/LeadDays)^2,0))),2)))</f>
        <v>-1</v>
      </c>
    </row>
    <row r="245" customFormat="false" ht="15" hidden="false" customHeight="false" outlineLevel="0" collapsed="false">
      <c r="A245" s="7"/>
      <c r="B245" s="7"/>
      <c r="C245" s="7"/>
      <c r="D245" s="7"/>
      <c r="E245" s="7"/>
      <c r="F245" s="9"/>
      <c r="G245" s="9"/>
      <c r="H245" s="7"/>
      <c r="I245" s="10" t="str">
        <f aca="true">IF($B245="","",IF($A245="Yes","Done",IF(OR(AND($F245&lt;&gt;"",$F245&gt;TODAY()),AND($E245&lt;&gt;"",IFERROR(INDEX($A$2:$A$501,MATCH($E245,$B$2:$B$501,0)),"Yes")&lt;&gt;"Yes")),"Waiting","Yes")))</f>
        <v/>
      </c>
      <c r="J245" s="8" t="str">
        <f aca="false">IF($B245="","",ROUND(IF(ISNUMBER(INDEX(Projects!$D$2:$D$201,MATCH($C245,Projects!$A$2:$A$201,0))),ParentWeight*INDEX(Projects!$D$2:$D$201,MATCH($C245,Projects!$A$2:$A$201,0))+(1-ParentWeight)*IFERROR(MATCH($D245,{"Low","Medium","High","Vital"},0)/4,0.5),IFERROR(MATCH($D245,{"Low","Medium","High","Vital"},0)/4,0.5)),3))</f>
        <v/>
      </c>
      <c r="K245" s="8" t="str">
        <f aca="false">IF($B245="","",MAX($J245,_xlfn.MAXIFS($J$2:$J$501,$E$2:$E$501,$B245,$A$2:$A$501,"&lt;&gt;Yes")))</f>
        <v/>
      </c>
      <c r="L245" s="11" t="n">
        <f aca="true">IF($B245="",-1,IF($I245&lt;&gt;"Yes",0,ROUND(IF($G245="",$K245,IF(($G245-TODAY())&lt;=0,3+$K245+MIN(0.25*-($G245-TODAY()),1),$K245+IF(($G245-TODAY())&lt;=LeadDays,((LeadDays-($G245-TODAY()))/LeadDays)^2,0))),2)))</f>
        <v>-1</v>
      </c>
    </row>
    <row r="246" customFormat="false" ht="15" hidden="false" customHeight="false" outlineLevel="0" collapsed="false">
      <c r="A246" s="7"/>
      <c r="B246" s="7"/>
      <c r="C246" s="7"/>
      <c r="D246" s="7"/>
      <c r="E246" s="7"/>
      <c r="F246" s="9"/>
      <c r="G246" s="9"/>
      <c r="H246" s="7"/>
      <c r="I246" s="10" t="str">
        <f aca="true">IF($B246="","",IF($A246="Yes","Done",IF(OR(AND($F246&lt;&gt;"",$F246&gt;TODAY()),AND($E246&lt;&gt;"",IFERROR(INDEX($A$2:$A$501,MATCH($E246,$B$2:$B$501,0)),"Yes")&lt;&gt;"Yes")),"Waiting","Yes")))</f>
        <v/>
      </c>
      <c r="J246" s="8" t="str">
        <f aca="false">IF($B246="","",ROUND(IF(ISNUMBER(INDEX(Projects!$D$2:$D$201,MATCH($C246,Projects!$A$2:$A$201,0))),ParentWeight*INDEX(Projects!$D$2:$D$201,MATCH($C246,Projects!$A$2:$A$201,0))+(1-ParentWeight)*IFERROR(MATCH($D246,{"Low","Medium","High","Vital"},0)/4,0.5),IFERROR(MATCH($D246,{"Low","Medium","High","Vital"},0)/4,0.5)),3))</f>
        <v/>
      </c>
      <c r="K246" s="8" t="str">
        <f aca="false">IF($B246="","",MAX($J246,_xlfn.MAXIFS($J$2:$J$501,$E$2:$E$501,$B246,$A$2:$A$501,"&lt;&gt;Yes")))</f>
        <v/>
      </c>
      <c r="L246" s="11" t="n">
        <f aca="true">IF($B246="",-1,IF($I246&lt;&gt;"Yes",0,ROUND(IF($G246="",$K246,IF(($G246-TODAY())&lt;=0,3+$K246+MIN(0.25*-($G246-TODAY()),1),$K246+IF(($G246-TODAY())&lt;=LeadDays,((LeadDays-($G246-TODAY()))/LeadDays)^2,0))),2)))</f>
        <v>-1</v>
      </c>
    </row>
    <row r="247" customFormat="false" ht="15" hidden="false" customHeight="false" outlineLevel="0" collapsed="false">
      <c r="A247" s="7"/>
      <c r="B247" s="7"/>
      <c r="C247" s="7"/>
      <c r="D247" s="7"/>
      <c r="E247" s="7"/>
      <c r="F247" s="9"/>
      <c r="G247" s="9"/>
      <c r="H247" s="7"/>
      <c r="I247" s="10" t="str">
        <f aca="true">IF($B247="","",IF($A247="Yes","Done",IF(OR(AND($F247&lt;&gt;"",$F247&gt;TODAY()),AND($E247&lt;&gt;"",IFERROR(INDEX($A$2:$A$501,MATCH($E247,$B$2:$B$501,0)),"Yes")&lt;&gt;"Yes")),"Waiting","Yes")))</f>
        <v/>
      </c>
      <c r="J247" s="8" t="str">
        <f aca="false">IF($B247="","",ROUND(IF(ISNUMBER(INDEX(Projects!$D$2:$D$201,MATCH($C247,Projects!$A$2:$A$201,0))),ParentWeight*INDEX(Projects!$D$2:$D$201,MATCH($C247,Projects!$A$2:$A$201,0))+(1-ParentWeight)*IFERROR(MATCH($D247,{"Low","Medium","High","Vital"},0)/4,0.5),IFERROR(MATCH($D247,{"Low","Medium","High","Vital"},0)/4,0.5)),3))</f>
        <v/>
      </c>
      <c r="K247" s="8" t="str">
        <f aca="false">IF($B247="","",MAX($J247,_xlfn.MAXIFS($J$2:$J$501,$E$2:$E$501,$B247,$A$2:$A$501,"&lt;&gt;Yes")))</f>
        <v/>
      </c>
      <c r="L247" s="11" t="n">
        <f aca="true">IF($B247="",-1,IF($I247&lt;&gt;"Yes",0,ROUND(IF($G247="",$K247,IF(($G247-TODAY())&lt;=0,3+$K247+MIN(0.25*-($G247-TODAY()),1),$K247+IF(($G247-TODAY())&lt;=LeadDays,((LeadDays-($G247-TODAY()))/LeadDays)^2,0))),2)))</f>
        <v>-1</v>
      </c>
    </row>
    <row r="248" customFormat="false" ht="15" hidden="false" customHeight="false" outlineLevel="0" collapsed="false">
      <c r="A248" s="7"/>
      <c r="B248" s="7"/>
      <c r="C248" s="7"/>
      <c r="D248" s="7"/>
      <c r="E248" s="7"/>
      <c r="F248" s="9"/>
      <c r="G248" s="9"/>
      <c r="H248" s="7"/>
      <c r="I248" s="10" t="str">
        <f aca="true">IF($B248="","",IF($A248="Yes","Done",IF(OR(AND($F248&lt;&gt;"",$F248&gt;TODAY()),AND($E248&lt;&gt;"",IFERROR(INDEX($A$2:$A$501,MATCH($E248,$B$2:$B$501,0)),"Yes")&lt;&gt;"Yes")),"Waiting","Yes")))</f>
        <v/>
      </c>
      <c r="J248" s="8" t="str">
        <f aca="false">IF($B248="","",ROUND(IF(ISNUMBER(INDEX(Projects!$D$2:$D$201,MATCH($C248,Projects!$A$2:$A$201,0))),ParentWeight*INDEX(Projects!$D$2:$D$201,MATCH($C248,Projects!$A$2:$A$201,0))+(1-ParentWeight)*IFERROR(MATCH($D248,{"Low","Medium","High","Vital"},0)/4,0.5),IFERROR(MATCH($D248,{"Low","Medium","High","Vital"},0)/4,0.5)),3))</f>
        <v/>
      </c>
      <c r="K248" s="8" t="str">
        <f aca="false">IF($B248="","",MAX($J248,_xlfn.MAXIFS($J$2:$J$501,$E$2:$E$501,$B248,$A$2:$A$501,"&lt;&gt;Yes")))</f>
        <v/>
      </c>
      <c r="L248" s="11" t="n">
        <f aca="true">IF($B248="",-1,IF($I248&lt;&gt;"Yes",0,ROUND(IF($G248="",$K248,IF(($G248-TODAY())&lt;=0,3+$K248+MIN(0.25*-($G248-TODAY()),1),$K248+IF(($G248-TODAY())&lt;=LeadDays,((LeadDays-($G248-TODAY()))/LeadDays)^2,0))),2)))</f>
        <v>-1</v>
      </c>
    </row>
    <row r="249" customFormat="false" ht="15" hidden="false" customHeight="false" outlineLevel="0" collapsed="false">
      <c r="A249" s="7"/>
      <c r="B249" s="7"/>
      <c r="C249" s="7"/>
      <c r="D249" s="7"/>
      <c r="E249" s="7"/>
      <c r="F249" s="9"/>
      <c r="G249" s="9"/>
      <c r="H249" s="7"/>
      <c r="I249" s="10" t="str">
        <f aca="true">IF($B249="","",IF($A249="Yes","Done",IF(OR(AND($F249&lt;&gt;"",$F249&gt;TODAY()),AND($E249&lt;&gt;"",IFERROR(INDEX($A$2:$A$501,MATCH($E249,$B$2:$B$501,0)),"Yes")&lt;&gt;"Yes")),"Waiting","Yes")))</f>
        <v/>
      </c>
      <c r="J249" s="8" t="str">
        <f aca="false">IF($B249="","",ROUND(IF(ISNUMBER(INDEX(Projects!$D$2:$D$201,MATCH($C249,Projects!$A$2:$A$201,0))),ParentWeight*INDEX(Projects!$D$2:$D$201,MATCH($C249,Projects!$A$2:$A$201,0))+(1-ParentWeight)*IFERROR(MATCH($D249,{"Low","Medium","High","Vital"},0)/4,0.5),IFERROR(MATCH($D249,{"Low","Medium","High","Vital"},0)/4,0.5)),3))</f>
        <v/>
      </c>
      <c r="K249" s="8" t="str">
        <f aca="false">IF($B249="","",MAX($J249,_xlfn.MAXIFS($J$2:$J$501,$E$2:$E$501,$B249,$A$2:$A$501,"&lt;&gt;Yes")))</f>
        <v/>
      </c>
      <c r="L249" s="11" t="n">
        <f aca="true">IF($B249="",-1,IF($I249&lt;&gt;"Yes",0,ROUND(IF($G249="",$K249,IF(($G249-TODAY())&lt;=0,3+$K249+MIN(0.25*-($G249-TODAY()),1),$K249+IF(($G249-TODAY())&lt;=LeadDays,((LeadDays-($G249-TODAY()))/LeadDays)^2,0))),2)))</f>
        <v>-1</v>
      </c>
    </row>
    <row r="250" customFormat="false" ht="15" hidden="false" customHeight="false" outlineLevel="0" collapsed="false">
      <c r="A250" s="7"/>
      <c r="B250" s="7"/>
      <c r="C250" s="7"/>
      <c r="D250" s="7"/>
      <c r="E250" s="7"/>
      <c r="F250" s="9"/>
      <c r="G250" s="9"/>
      <c r="H250" s="7"/>
      <c r="I250" s="10" t="str">
        <f aca="true">IF($B250="","",IF($A250="Yes","Done",IF(OR(AND($F250&lt;&gt;"",$F250&gt;TODAY()),AND($E250&lt;&gt;"",IFERROR(INDEX($A$2:$A$501,MATCH($E250,$B$2:$B$501,0)),"Yes")&lt;&gt;"Yes")),"Waiting","Yes")))</f>
        <v/>
      </c>
      <c r="J250" s="8" t="str">
        <f aca="false">IF($B250="","",ROUND(IF(ISNUMBER(INDEX(Projects!$D$2:$D$201,MATCH($C250,Projects!$A$2:$A$201,0))),ParentWeight*INDEX(Projects!$D$2:$D$201,MATCH($C250,Projects!$A$2:$A$201,0))+(1-ParentWeight)*IFERROR(MATCH($D250,{"Low","Medium","High","Vital"},0)/4,0.5),IFERROR(MATCH($D250,{"Low","Medium","High","Vital"},0)/4,0.5)),3))</f>
        <v/>
      </c>
      <c r="K250" s="8" t="str">
        <f aca="false">IF($B250="","",MAX($J250,_xlfn.MAXIFS($J$2:$J$501,$E$2:$E$501,$B250,$A$2:$A$501,"&lt;&gt;Yes")))</f>
        <v/>
      </c>
      <c r="L250" s="11" t="n">
        <f aca="true">IF($B250="",-1,IF($I250&lt;&gt;"Yes",0,ROUND(IF($G250="",$K250,IF(($G250-TODAY())&lt;=0,3+$K250+MIN(0.25*-($G250-TODAY()),1),$K250+IF(($G250-TODAY())&lt;=LeadDays,((LeadDays-($G250-TODAY()))/LeadDays)^2,0))),2)))</f>
        <v>-1</v>
      </c>
    </row>
    <row r="251" customFormat="false" ht="15" hidden="false" customHeight="false" outlineLevel="0" collapsed="false">
      <c r="A251" s="7"/>
      <c r="B251" s="7"/>
      <c r="C251" s="7"/>
      <c r="D251" s="7"/>
      <c r="E251" s="7"/>
      <c r="F251" s="9"/>
      <c r="G251" s="9"/>
      <c r="H251" s="7"/>
      <c r="I251" s="10" t="str">
        <f aca="true">IF($B251="","",IF($A251="Yes","Done",IF(OR(AND($F251&lt;&gt;"",$F251&gt;TODAY()),AND($E251&lt;&gt;"",IFERROR(INDEX($A$2:$A$501,MATCH($E251,$B$2:$B$501,0)),"Yes")&lt;&gt;"Yes")),"Waiting","Yes")))</f>
        <v/>
      </c>
      <c r="J251" s="8" t="str">
        <f aca="false">IF($B251="","",ROUND(IF(ISNUMBER(INDEX(Projects!$D$2:$D$201,MATCH($C251,Projects!$A$2:$A$201,0))),ParentWeight*INDEX(Projects!$D$2:$D$201,MATCH($C251,Projects!$A$2:$A$201,0))+(1-ParentWeight)*IFERROR(MATCH($D251,{"Low","Medium","High","Vital"},0)/4,0.5),IFERROR(MATCH($D251,{"Low","Medium","High","Vital"},0)/4,0.5)),3))</f>
        <v/>
      </c>
      <c r="K251" s="8" t="str">
        <f aca="false">IF($B251="","",MAX($J251,_xlfn.MAXIFS($J$2:$J$501,$E$2:$E$501,$B251,$A$2:$A$501,"&lt;&gt;Yes")))</f>
        <v/>
      </c>
      <c r="L251" s="11" t="n">
        <f aca="true">IF($B251="",-1,IF($I251&lt;&gt;"Yes",0,ROUND(IF($G251="",$K251,IF(($G251-TODAY())&lt;=0,3+$K251+MIN(0.25*-($G251-TODAY()),1),$K251+IF(($G251-TODAY())&lt;=LeadDays,((LeadDays-($G251-TODAY()))/LeadDays)^2,0))),2)))</f>
        <v>-1</v>
      </c>
    </row>
    <row r="252" customFormat="false" ht="15" hidden="false" customHeight="false" outlineLevel="0" collapsed="false">
      <c r="A252" s="7"/>
      <c r="B252" s="7"/>
      <c r="C252" s="7"/>
      <c r="D252" s="7"/>
      <c r="E252" s="7"/>
      <c r="F252" s="9"/>
      <c r="G252" s="9"/>
      <c r="H252" s="7"/>
      <c r="I252" s="10" t="str">
        <f aca="true">IF($B252="","",IF($A252="Yes","Done",IF(OR(AND($F252&lt;&gt;"",$F252&gt;TODAY()),AND($E252&lt;&gt;"",IFERROR(INDEX($A$2:$A$501,MATCH($E252,$B$2:$B$501,0)),"Yes")&lt;&gt;"Yes")),"Waiting","Yes")))</f>
        <v/>
      </c>
      <c r="J252" s="8" t="str">
        <f aca="false">IF($B252="","",ROUND(IF(ISNUMBER(INDEX(Projects!$D$2:$D$201,MATCH($C252,Projects!$A$2:$A$201,0))),ParentWeight*INDEX(Projects!$D$2:$D$201,MATCH($C252,Projects!$A$2:$A$201,0))+(1-ParentWeight)*IFERROR(MATCH($D252,{"Low","Medium","High","Vital"},0)/4,0.5),IFERROR(MATCH($D252,{"Low","Medium","High","Vital"},0)/4,0.5)),3))</f>
        <v/>
      </c>
      <c r="K252" s="8" t="str">
        <f aca="false">IF($B252="","",MAX($J252,_xlfn.MAXIFS($J$2:$J$501,$E$2:$E$501,$B252,$A$2:$A$501,"&lt;&gt;Yes")))</f>
        <v/>
      </c>
      <c r="L252" s="11" t="n">
        <f aca="true">IF($B252="",-1,IF($I252&lt;&gt;"Yes",0,ROUND(IF($G252="",$K252,IF(($G252-TODAY())&lt;=0,3+$K252+MIN(0.25*-($G252-TODAY()),1),$K252+IF(($G252-TODAY())&lt;=LeadDays,((LeadDays-($G252-TODAY()))/LeadDays)^2,0))),2)))</f>
        <v>-1</v>
      </c>
    </row>
    <row r="253" customFormat="false" ht="15" hidden="false" customHeight="false" outlineLevel="0" collapsed="false">
      <c r="A253" s="7"/>
      <c r="B253" s="7"/>
      <c r="C253" s="7"/>
      <c r="D253" s="7"/>
      <c r="E253" s="7"/>
      <c r="F253" s="9"/>
      <c r="G253" s="9"/>
      <c r="H253" s="7"/>
      <c r="I253" s="10" t="str">
        <f aca="true">IF($B253="","",IF($A253="Yes","Done",IF(OR(AND($F253&lt;&gt;"",$F253&gt;TODAY()),AND($E253&lt;&gt;"",IFERROR(INDEX($A$2:$A$501,MATCH($E253,$B$2:$B$501,0)),"Yes")&lt;&gt;"Yes")),"Waiting","Yes")))</f>
        <v/>
      </c>
      <c r="J253" s="8" t="str">
        <f aca="false">IF($B253="","",ROUND(IF(ISNUMBER(INDEX(Projects!$D$2:$D$201,MATCH($C253,Projects!$A$2:$A$201,0))),ParentWeight*INDEX(Projects!$D$2:$D$201,MATCH($C253,Projects!$A$2:$A$201,0))+(1-ParentWeight)*IFERROR(MATCH($D253,{"Low","Medium","High","Vital"},0)/4,0.5),IFERROR(MATCH($D253,{"Low","Medium","High","Vital"},0)/4,0.5)),3))</f>
        <v/>
      </c>
      <c r="K253" s="8" t="str">
        <f aca="false">IF($B253="","",MAX($J253,_xlfn.MAXIFS($J$2:$J$501,$E$2:$E$501,$B253,$A$2:$A$501,"&lt;&gt;Yes")))</f>
        <v/>
      </c>
      <c r="L253" s="11" t="n">
        <f aca="true">IF($B253="",-1,IF($I253&lt;&gt;"Yes",0,ROUND(IF($G253="",$K253,IF(($G253-TODAY())&lt;=0,3+$K253+MIN(0.25*-($G253-TODAY()),1),$K253+IF(($G253-TODAY())&lt;=LeadDays,((LeadDays-($G253-TODAY()))/LeadDays)^2,0))),2)))</f>
        <v>-1</v>
      </c>
    </row>
    <row r="254" customFormat="false" ht="15" hidden="false" customHeight="false" outlineLevel="0" collapsed="false">
      <c r="A254" s="7"/>
      <c r="B254" s="7"/>
      <c r="C254" s="7"/>
      <c r="D254" s="7"/>
      <c r="E254" s="7"/>
      <c r="F254" s="9"/>
      <c r="G254" s="9"/>
      <c r="H254" s="7"/>
      <c r="I254" s="10" t="str">
        <f aca="true">IF($B254="","",IF($A254="Yes","Done",IF(OR(AND($F254&lt;&gt;"",$F254&gt;TODAY()),AND($E254&lt;&gt;"",IFERROR(INDEX($A$2:$A$501,MATCH($E254,$B$2:$B$501,0)),"Yes")&lt;&gt;"Yes")),"Waiting","Yes")))</f>
        <v/>
      </c>
      <c r="J254" s="8" t="str">
        <f aca="false">IF($B254="","",ROUND(IF(ISNUMBER(INDEX(Projects!$D$2:$D$201,MATCH($C254,Projects!$A$2:$A$201,0))),ParentWeight*INDEX(Projects!$D$2:$D$201,MATCH($C254,Projects!$A$2:$A$201,0))+(1-ParentWeight)*IFERROR(MATCH($D254,{"Low","Medium","High","Vital"},0)/4,0.5),IFERROR(MATCH($D254,{"Low","Medium","High","Vital"},0)/4,0.5)),3))</f>
        <v/>
      </c>
      <c r="K254" s="8" t="str">
        <f aca="false">IF($B254="","",MAX($J254,_xlfn.MAXIFS($J$2:$J$501,$E$2:$E$501,$B254,$A$2:$A$501,"&lt;&gt;Yes")))</f>
        <v/>
      </c>
      <c r="L254" s="11" t="n">
        <f aca="true">IF($B254="",-1,IF($I254&lt;&gt;"Yes",0,ROUND(IF($G254="",$K254,IF(($G254-TODAY())&lt;=0,3+$K254+MIN(0.25*-($G254-TODAY()),1),$K254+IF(($G254-TODAY())&lt;=LeadDays,((LeadDays-($G254-TODAY()))/LeadDays)^2,0))),2)))</f>
        <v>-1</v>
      </c>
    </row>
    <row r="255" customFormat="false" ht="15" hidden="false" customHeight="false" outlineLevel="0" collapsed="false">
      <c r="A255" s="7"/>
      <c r="B255" s="7"/>
      <c r="C255" s="7"/>
      <c r="D255" s="7"/>
      <c r="E255" s="7"/>
      <c r="F255" s="9"/>
      <c r="G255" s="9"/>
      <c r="H255" s="7"/>
      <c r="I255" s="10" t="str">
        <f aca="true">IF($B255="","",IF($A255="Yes","Done",IF(OR(AND($F255&lt;&gt;"",$F255&gt;TODAY()),AND($E255&lt;&gt;"",IFERROR(INDEX($A$2:$A$501,MATCH($E255,$B$2:$B$501,0)),"Yes")&lt;&gt;"Yes")),"Waiting","Yes")))</f>
        <v/>
      </c>
      <c r="J255" s="8" t="str">
        <f aca="false">IF($B255="","",ROUND(IF(ISNUMBER(INDEX(Projects!$D$2:$D$201,MATCH($C255,Projects!$A$2:$A$201,0))),ParentWeight*INDEX(Projects!$D$2:$D$201,MATCH($C255,Projects!$A$2:$A$201,0))+(1-ParentWeight)*IFERROR(MATCH($D255,{"Low","Medium","High","Vital"},0)/4,0.5),IFERROR(MATCH($D255,{"Low","Medium","High","Vital"},0)/4,0.5)),3))</f>
        <v/>
      </c>
      <c r="K255" s="8" t="str">
        <f aca="false">IF($B255="","",MAX($J255,_xlfn.MAXIFS($J$2:$J$501,$E$2:$E$501,$B255,$A$2:$A$501,"&lt;&gt;Yes")))</f>
        <v/>
      </c>
      <c r="L255" s="11" t="n">
        <f aca="true">IF($B255="",-1,IF($I255&lt;&gt;"Yes",0,ROUND(IF($G255="",$K255,IF(($G255-TODAY())&lt;=0,3+$K255+MIN(0.25*-($G255-TODAY()),1),$K255+IF(($G255-TODAY())&lt;=LeadDays,((LeadDays-($G255-TODAY()))/LeadDays)^2,0))),2)))</f>
        <v>-1</v>
      </c>
    </row>
    <row r="256" customFormat="false" ht="15" hidden="false" customHeight="false" outlineLevel="0" collapsed="false">
      <c r="A256" s="7"/>
      <c r="B256" s="7"/>
      <c r="C256" s="7"/>
      <c r="D256" s="7"/>
      <c r="E256" s="7"/>
      <c r="F256" s="9"/>
      <c r="G256" s="9"/>
      <c r="H256" s="7"/>
      <c r="I256" s="10" t="str">
        <f aca="true">IF($B256="","",IF($A256="Yes","Done",IF(OR(AND($F256&lt;&gt;"",$F256&gt;TODAY()),AND($E256&lt;&gt;"",IFERROR(INDEX($A$2:$A$501,MATCH($E256,$B$2:$B$501,0)),"Yes")&lt;&gt;"Yes")),"Waiting","Yes")))</f>
        <v/>
      </c>
      <c r="J256" s="8" t="str">
        <f aca="false">IF($B256="","",ROUND(IF(ISNUMBER(INDEX(Projects!$D$2:$D$201,MATCH($C256,Projects!$A$2:$A$201,0))),ParentWeight*INDEX(Projects!$D$2:$D$201,MATCH($C256,Projects!$A$2:$A$201,0))+(1-ParentWeight)*IFERROR(MATCH($D256,{"Low","Medium","High","Vital"},0)/4,0.5),IFERROR(MATCH($D256,{"Low","Medium","High","Vital"},0)/4,0.5)),3))</f>
        <v/>
      </c>
      <c r="K256" s="8" t="str">
        <f aca="false">IF($B256="","",MAX($J256,_xlfn.MAXIFS($J$2:$J$501,$E$2:$E$501,$B256,$A$2:$A$501,"&lt;&gt;Yes")))</f>
        <v/>
      </c>
      <c r="L256" s="11" t="n">
        <f aca="true">IF($B256="",-1,IF($I256&lt;&gt;"Yes",0,ROUND(IF($G256="",$K256,IF(($G256-TODAY())&lt;=0,3+$K256+MIN(0.25*-($G256-TODAY()),1),$K256+IF(($G256-TODAY())&lt;=LeadDays,((LeadDays-($G256-TODAY()))/LeadDays)^2,0))),2)))</f>
        <v>-1</v>
      </c>
    </row>
    <row r="257" customFormat="false" ht="15" hidden="false" customHeight="false" outlineLevel="0" collapsed="false">
      <c r="A257" s="7"/>
      <c r="B257" s="7"/>
      <c r="C257" s="7"/>
      <c r="D257" s="7"/>
      <c r="E257" s="7"/>
      <c r="F257" s="9"/>
      <c r="G257" s="9"/>
      <c r="H257" s="7"/>
      <c r="I257" s="10" t="str">
        <f aca="true">IF($B257="","",IF($A257="Yes","Done",IF(OR(AND($F257&lt;&gt;"",$F257&gt;TODAY()),AND($E257&lt;&gt;"",IFERROR(INDEX($A$2:$A$501,MATCH($E257,$B$2:$B$501,0)),"Yes")&lt;&gt;"Yes")),"Waiting","Yes")))</f>
        <v/>
      </c>
      <c r="J257" s="8" t="str">
        <f aca="false">IF($B257="","",ROUND(IF(ISNUMBER(INDEX(Projects!$D$2:$D$201,MATCH($C257,Projects!$A$2:$A$201,0))),ParentWeight*INDEX(Projects!$D$2:$D$201,MATCH($C257,Projects!$A$2:$A$201,0))+(1-ParentWeight)*IFERROR(MATCH($D257,{"Low","Medium","High","Vital"},0)/4,0.5),IFERROR(MATCH($D257,{"Low","Medium","High","Vital"},0)/4,0.5)),3))</f>
        <v/>
      </c>
      <c r="K257" s="8" t="str">
        <f aca="false">IF($B257="","",MAX($J257,_xlfn.MAXIFS($J$2:$J$501,$E$2:$E$501,$B257,$A$2:$A$501,"&lt;&gt;Yes")))</f>
        <v/>
      </c>
      <c r="L257" s="11" t="n">
        <f aca="true">IF($B257="",-1,IF($I257&lt;&gt;"Yes",0,ROUND(IF($G257="",$K257,IF(($G257-TODAY())&lt;=0,3+$K257+MIN(0.25*-($G257-TODAY()),1),$K257+IF(($G257-TODAY())&lt;=LeadDays,((LeadDays-($G257-TODAY()))/LeadDays)^2,0))),2)))</f>
        <v>-1</v>
      </c>
    </row>
    <row r="258" customFormat="false" ht="15" hidden="false" customHeight="false" outlineLevel="0" collapsed="false">
      <c r="A258" s="7"/>
      <c r="B258" s="7"/>
      <c r="C258" s="7"/>
      <c r="D258" s="7"/>
      <c r="E258" s="7"/>
      <c r="F258" s="9"/>
      <c r="G258" s="9"/>
      <c r="H258" s="7"/>
      <c r="I258" s="10" t="str">
        <f aca="true">IF($B258="","",IF($A258="Yes","Done",IF(OR(AND($F258&lt;&gt;"",$F258&gt;TODAY()),AND($E258&lt;&gt;"",IFERROR(INDEX($A$2:$A$501,MATCH($E258,$B$2:$B$501,0)),"Yes")&lt;&gt;"Yes")),"Waiting","Yes")))</f>
        <v/>
      </c>
      <c r="J258" s="8" t="str">
        <f aca="false">IF($B258="","",ROUND(IF(ISNUMBER(INDEX(Projects!$D$2:$D$201,MATCH($C258,Projects!$A$2:$A$201,0))),ParentWeight*INDEX(Projects!$D$2:$D$201,MATCH($C258,Projects!$A$2:$A$201,0))+(1-ParentWeight)*IFERROR(MATCH($D258,{"Low","Medium","High","Vital"},0)/4,0.5),IFERROR(MATCH($D258,{"Low","Medium","High","Vital"},0)/4,0.5)),3))</f>
        <v/>
      </c>
      <c r="K258" s="8" t="str">
        <f aca="false">IF($B258="","",MAX($J258,_xlfn.MAXIFS($J$2:$J$501,$E$2:$E$501,$B258,$A$2:$A$501,"&lt;&gt;Yes")))</f>
        <v/>
      </c>
      <c r="L258" s="11" t="n">
        <f aca="true">IF($B258="",-1,IF($I258&lt;&gt;"Yes",0,ROUND(IF($G258="",$K258,IF(($G258-TODAY())&lt;=0,3+$K258+MIN(0.25*-($G258-TODAY()),1),$K258+IF(($G258-TODAY())&lt;=LeadDays,((LeadDays-($G258-TODAY()))/LeadDays)^2,0))),2)))</f>
        <v>-1</v>
      </c>
    </row>
    <row r="259" customFormat="false" ht="15" hidden="false" customHeight="false" outlineLevel="0" collapsed="false">
      <c r="A259" s="7"/>
      <c r="B259" s="7"/>
      <c r="C259" s="7"/>
      <c r="D259" s="7"/>
      <c r="E259" s="7"/>
      <c r="F259" s="9"/>
      <c r="G259" s="9"/>
      <c r="H259" s="7"/>
      <c r="I259" s="10" t="str">
        <f aca="true">IF($B259="","",IF($A259="Yes","Done",IF(OR(AND($F259&lt;&gt;"",$F259&gt;TODAY()),AND($E259&lt;&gt;"",IFERROR(INDEX($A$2:$A$501,MATCH($E259,$B$2:$B$501,0)),"Yes")&lt;&gt;"Yes")),"Waiting","Yes")))</f>
        <v/>
      </c>
      <c r="J259" s="8" t="str">
        <f aca="false">IF($B259="","",ROUND(IF(ISNUMBER(INDEX(Projects!$D$2:$D$201,MATCH($C259,Projects!$A$2:$A$201,0))),ParentWeight*INDEX(Projects!$D$2:$D$201,MATCH($C259,Projects!$A$2:$A$201,0))+(1-ParentWeight)*IFERROR(MATCH($D259,{"Low","Medium","High","Vital"},0)/4,0.5),IFERROR(MATCH($D259,{"Low","Medium","High","Vital"},0)/4,0.5)),3))</f>
        <v/>
      </c>
      <c r="K259" s="8" t="str">
        <f aca="false">IF($B259="","",MAX($J259,_xlfn.MAXIFS($J$2:$J$501,$E$2:$E$501,$B259,$A$2:$A$501,"&lt;&gt;Yes")))</f>
        <v/>
      </c>
      <c r="L259" s="11" t="n">
        <f aca="true">IF($B259="",-1,IF($I259&lt;&gt;"Yes",0,ROUND(IF($G259="",$K259,IF(($G259-TODAY())&lt;=0,3+$K259+MIN(0.25*-($G259-TODAY()),1),$K259+IF(($G259-TODAY())&lt;=LeadDays,((LeadDays-($G259-TODAY()))/LeadDays)^2,0))),2)))</f>
        <v>-1</v>
      </c>
    </row>
    <row r="260" customFormat="false" ht="15" hidden="false" customHeight="false" outlineLevel="0" collapsed="false">
      <c r="A260" s="7"/>
      <c r="B260" s="7"/>
      <c r="C260" s="7"/>
      <c r="D260" s="7"/>
      <c r="E260" s="7"/>
      <c r="F260" s="9"/>
      <c r="G260" s="9"/>
      <c r="H260" s="7"/>
      <c r="I260" s="10" t="str">
        <f aca="true">IF($B260="","",IF($A260="Yes","Done",IF(OR(AND($F260&lt;&gt;"",$F260&gt;TODAY()),AND($E260&lt;&gt;"",IFERROR(INDEX($A$2:$A$501,MATCH($E260,$B$2:$B$501,0)),"Yes")&lt;&gt;"Yes")),"Waiting","Yes")))</f>
        <v/>
      </c>
      <c r="J260" s="8" t="str">
        <f aca="false">IF($B260="","",ROUND(IF(ISNUMBER(INDEX(Projects!$D$2:$D$201,MATCH($C260,Projects!$A$2:$A$201,0))),ParentWeight*INDEX(Projects!$D$2:$D$201,MATCH($C260,Projects!$A$2:$A$201,0))+(1-ParentWeight)*IFERROR(MATCH($D260,{"Low","Medium","High","Vital"},0)/4,0.5),IFERROR(MATCH($D260,{"Low","Medium","High","Vital"},0)/4,0.5)),3))</f>
        <v/>
      </c>
      <c r="K260" s="8" t="str">
        <f aca="false">IF($B260="","",MAX($J260,_xlfn.MAXIFS($J$2:$J$501,$E$2:$E$501,$B260,$A$2:$A$501,"&lt;&gt;Yes")))</f>
        <v/>
      </c>
      <c r="L260" s="11" t="n">
        <f aca="true">IF($B260="",-1,IF($I260&lt;&gt;"Yes",0,ROUND(IF($G260="",$K260,IF(($G260-TODAY())&lt;=0,3+$K260+MIN(0.25*-($G260-TODAY()),1),$K260+IF(($G260-TODAY())&lt;=LeadDays,((LeadDays-($G260-TODAY()))/LeadDays)^2,0))),2)))</f>
        <v>-1</v>
      </c>
    </row>
    <row r="261" customFormat="false" ht="15" hidden="false" customHeight="false" outlineLevel="0" collapsed="false">
      <c r="A261" s="7"/>
      <c r="B261" s="7"/>
      <c r="C261" s="7"/>
      <c r="D261" s="7"/>
      <c r="E261" s="7"/>
      <c r="F261" s="9"/>
      <c r="G261" s="9"/>
      <c r="H261" s="7"/>
      <c r="I261" s="10" t="str">
        <f aca="true">IF($B261="","",IF($A261="Yes","Done",IF(OR(AND($F261&lt;&gt;"",$F261&gt;TODAY()),AND($E261&lt;&gt;"",IFERROR(INDEX($A$2:$A$501,MATCH($E261,$B$2:$B$501,0)),"Yes")&lt;&gt;"Yes")),"Waiting","Yes")))</f>
        <v/>
      </c>
      <c r="J261" s="8" t="str">
        <f aca="false">IF($B261="","",ROUND(IF(ISNUMBER(INDEX(Projects!$D$2:$D$201,MATCH($C261,Projects!$A$2:$A$201,0))),ParentWeight*INDEX(Projects!$D$2:$D$201,MATCH($C261,Projects!$A$2:$A$201,0))+(1-ParentWeight)*IFERROR(MATCH($D261,{"Low","Medium","High","Vital"},0)/4,0.5),IFERROR(MATCH($D261,{"Low","Medium","High","Vital"},0)/4,0.5)),3))</f>
        <v/>
      </c>
      <c r="K261" s="8" t="str">
        <f aca="false">IF($B261="","",MAX($J261,_xlfn.MAXIFS($J$2:$J$501,$E$2:$E$501,$B261,$A$2:$A$501,"&lt;&gt;Yes")))</f>
        <v/>
      </c>
      <c r="L261" s="11" t="n">
        <f aca="true">IF($B261="",-1,IF($I261&lt;&gt;"Yes",0,ROUND(IF($G261="",$K261,IF(($G261-TODAY())&lt;=0,3+$K261+MIN(0.25*-($G261-TODAY()),1),$K261+IF(($G261-TODAY())&lt;=LeadDays,((LeadDays-($G261-TODAY()))/LeadDays)^2,0))),2)))</f>
        <v>-1</v>
      </c>
    </row>
    <row r="262" customFormat="false" ht="15" hidden="false" customHeight="false" outlineLevel="0" collapsed="false">
      <c r="A262" s="7"/>
      <c r="B262" s="7"/>
      <c r="C262" s="7"/>
      <c r="D262" s="7"/>
      <c r="E262" s="7"/>
      <c r="F262" s="9"/>
      <c r="G262" s="9"/>
      <c r="H262" s="7"/>
      <c r="I262" s="10" t="str">
        <f aca="true">IF($B262="","",IF($A262="Yes","Done",IF(OR(AND($F262&lt;&gt;"",$F262&gt;TODAY()),AND($E262&lt;&gt;"",IFERROR(INDEX($A$2:$A$501,MATCH($E262,$B$2:$B$501,0)),"Yes")&lt;&gt;"Yes")),"Waiting","Yes")))</f>
        <v/>
      </c>
      <c r="J262" s="8" t="str">
        <f aca="false">IF($B262="","",ROUND(IF(ISNUMBER(INDEX(Projects!$D$2:$D$201,MATCH($C262,Projects!$A$2:$A$201,0))),ParentWeight*INDEX(Projects!$D$2:$D$201,MATCH($C262,Projects!$A$2:$A$201,0))+(1-ParentWeight)*IFERROR(MATCH($D262,{"Low","Medium","High","Vital"},0)/4,0.5),IFERROR(MATCH($D262,{"Low","Medium","High","Vital"},0)/4,0.5)),3))</f>
        <v/>
      </c>
      <c r="K262" s="8" t="str">
        <f aca="false">IF($B262="","",MAX($J262,_xlfn.MAXIFS($J$2:$J$501,$E$2:$E$501,$B262,$A$2:$A$501,"&lt;&gt;Yes")))</f>
        <v/>
      </c>
      <c r="L262" s="11" t="n">
        <f aca="true">IF($B262="",-1,IF($I262&lt;&gt;"Yes",0,ROUND(IF($G262="",$K262,IF(($G262-TODAY())&lt;=0,3+$K262+MIN(0.25*-($G262-TODAY()),1),$K262+IF(($G262-TODAY())&lt;=LeadDays,((LeadDays-($G262-TODAY()))/LeadDays)^2,0))),2)))</f>
        <v>-1</v>
      </c>
    </row>
    <row r="263" customFormat="false" ht="15" hidden="false" customHeight="false" outlineLevel="0" collapsed="false">
      <c r="A263" s="7"/>
      <c r="B263" s="7"/>
      <c r="C263" s="7"/>
      <c r="D263" s="7"/>
      <c r="E263" s="7"/>
      <c r="F263" s="9"/>
      <c r="G263" s="9"/>
      <c r="H263" s="7"/>
      <c r="I263" s="10" t="str">
        <f aca="true">IF($B263="","",IF($A263="Yes","Done",IF(OR(AND($F263&lt;&gt;"",$F263&gt;TODAY()),AND($E263&lt;&gt;"",IFERROR(INDEX($A$2:$A$501,MATCH($E263,$B$2:$B$501,0)),"Yes")&lt;&gt;"Yes")),"Waiting","Yes")))</f>
        <v/>
      </c>
      <c r="J263" s="8" t="str">
        <f aca="false">IF($B263="","",ROUND(IF(ISNUMBER(INDEX(Projects!$D$2:$D$201,MATCH($C263,Projects!$A$2:$A$201,0))),ParentWeight*INDEX(Projects!$D$2:$D$201,MATCH($C263,Projects!$A$2:$A$201,0))+(1-ParentWeight)*IFERROR(MATCH($D263,{"Low","Medium","High","Vital"},0)/4,0.5),IFERROR(MATCH($D263,{"Low","Medium","High","Vital"},0)/4,0.5)),3))</f>
        <v/>
      </c>
      <c r="K263" s="8" t="str">
        <f aca="false">IF($B263="","",MAX($J263,_xlfn.MAXIFS($J$2:$J$501,$E$2:$E$501,$B263,$A$2:$A$501,"&lt;&gt;Yes")))</f>
        <v/>
      </c>
      <c r="L263" s="11" t="n">
        <f aca="true">IF($B263="",-1,IF($I263&lt;&gt;"Yes",0,ROUND(IF($G263="",$K263,IF(($G263-TODAY())&lt;=0,3+$K263+MIN(0.25*-($G263-TODAY()),1),$K263+IF(($G263-TODAY())&lt;=LeadDays,((LeadDays-($G263-TODAY()))/LeadDays)^2,0))),2)))</f>
        <v>-1</v>
      </c>
    </row>
    <row r="264" customFormat="false" ht="15" hidden="false" customHeight="false" outlineLevel="0" collapsed="false">
      <c r="A264" s="7"/>
      <c r="B264" s="7"/>
      <c r="C264" s="7"/>
      <c r="D264" s="7"/>
      <c r="E264" s="7"/>
      <c r="F264" s="9"/>
      <c r="G264" s="9"/>
      <c r="H264" s="7"/>
      <c r="I264" s="10" t="str">
        <f aca="true">IF($B264="","",IF($A264="Yes","Done",IF(OR(AND($F264&lt;&gt;"",$F264&gt;TODAY()),AND($E264&lt;&gt;"",IFERROR(INDEX($A$2:$A$501,MATCH($E264,$B$2:$B$501,0)),"Yes")&lt;&gt;"Yes")),"Waiting","Yes")))</f>
        <v/>
      </c>
      <c r="J264" s="8" t="str">
        <f aca="false">IF($B264="","",ROUND(IF(ISNUMBER(INDEX(Projects!$D$2:$D$201,MATCH($C264,Projects!$A$2:$A$201,0))),ParentWeight*INDEX(Projects!$D$2:$D$201,MATCH($C264,Projects!$A$2:$A$201,0))+(1-ParentWeight)*IFERROR(MATCH($D264,{"Low","Medium","High","Vital"},0)/4,0.5),IFERROR(MATCH($D264,{"Low","Medium","High","Vital"},0)/4,0.5)),3))</f>
        <v/>
      </c>
      <c r="K264" s="8" t="str">
        <f aca="false">IF($B264="","",MAX($J264,_xlfn.MAXIFS($J$2:$J$501,$E$2:$E$501,$B264,$A$2:$A$501,"&lt;&gt;Yes")))</f>
        <v/>
      </c>
      <c r="L264" s="11" t="n">
        <f aca="true">IF($B264="",-1,IF($I264&lt;&gt;"Yes",0,ROUND(IF($G264="",$K264,IF(($G264-TODAY())&lt;=0,3+$K264+MIN(0.25*-($G264-TODAY()),1),$K264+IF(($G264-TODAY())&lt;=LeadDays,((LeadDays-($G264-TODAY()))/LeadDays)^2,0))),2)))</f>
        <v>-1</v>
      </c>
    </row>
    <row r="265" customFormat="false" ht="15" hidden="false" customHeight="false" outlineLevel="0" collapsed="false">
      <c r="A265" s="7"/>
      <c r="B265" s="7"/>
      <c r="C265" s="7"/>
      <c r="D265" s="7"/>
      <c r="E265" s="7"/>
      <c r="F265" s="9"/>
      <c r="G265" s="9"/>
      <c r="H265" s="7"/>
      <c r="I265" s="10" t="str">
        <f aca="true">IF($B265="","",IF($A265="Yes","Done",IF(OR(AND($F265&lt;&gt;"",$F265&gt;TODAY()),AND($E265&lt;&gt;"",IFERROR(INDEX($A$2:$A$501,MATCH($E265,$B$2:$B$501,0)),"Yes")&lt;&gt;"Yes")),"Waiting","Yes")))</f>
        <v/>
      </c>
      <c r="J265" s="8" t="str">
        <f aca="false">IF($B265="","",ROUND(IF(ISNUMBER(INDEX(Projects!$D$2:$D$201,MATCH($C265,Projects!$A$2:$A$201,0))),ParentWeight*INDEX(Projects!$D$2:$D$201,MATCH($C265,Projects!$A$2:$A$201,0))+(1-ParentWeight)*IFERROR(MATCH($D265,{"Low","Medium","High","Vital"},0)/4,0.5),IFERROR(MATCH($D265,{"Low","Medium","High","Vital"},0)/4,0.5)),3))</f>
        <v/>
      </c>
      <c r="K265" s="8" t="str">
        <f aca="false">IF($B265="","",MAX($J265,_xlfn.MAXIFS($J$2:$J$501,$E$2:$E$501,$B265,$A$2:$A$501,"&lt;&gt;Yes")))</f>
        <v/>
      </c>
      <c r="L265" s="11" t="n">
        <f aca="true">IF($B265="",-1,IF($I265&lt;&gt;"Yes",0,ROUND(IF($G265="",$K265,IF(($G265-TODAY())&lt;=0,3+$K265+MIN(0.25*-($G265-TODAY()),1),$K265+IF(($G265-TODAY())&lt;=LeadDays,((LeadDays-($G265-TODAY()))/LeadDays)^2,0))),2)))</f>
        <v>-1</v>
      </c>
    </row>
    <row r="266" customFormat="false" ht="15" hidden="false" customHeight="false" outlineLevel="0" collapsed="false">
      <c r="A266" s="7"/>
      <c r="B266" s="7"/>
      <c r="C266" s="7"/>
      <c r="D266" s="7"/>
      <c r="E266" s="7"/>
      <c r="F266" s="9"/>
      <c r="G266" s="9"/>
      <c r="H266" s="7"/>
      <c r="I266" s="10" t="str">
        <f aca="true">IF($B266="","",IF($A266="Yes","Done",IF(OR(AND($F266&lt;&gt;"",$F266&gt;TODAY()),AND($E266&lt;&gt;"",IFERROR(INDEX($A$2:$A$501,MATCH($E266,$B$2:$B$501,0)),"Yes")&lt;&gt;"Yes")),"Waiting","Yes")))</f>
        <v/>
      </c>
      <c r="J266" s="8" t="str">
        <f aca="false">IF($B266="","",ROUND(IF(ISNUMBER(INDEX(Projects!$D$2:$D$201,MATCH($C266,Projects!$A$2:$A$201,0))),ParentWeight*INDEX(Projects!$D$2:$D$201,MATCH($C266,Projects!$A$2:$A$201,0))+(1-ParentWeight)*IFERROR(MATCH($D266,{"Low","Medium","High","Vital"},0)/4,0.5),IFERROR(MATCH($D266,{"Low","Medium","High","Vital"},0)/4,0.5)),3))</f>
        <v/>
      </c>
      <c r="K266" s="8" t="str">
        <f aca="false">IF($B266="","",MAX($J266,_xlfn.MAXIFS($J$2:$J$501,$E$2:$E$501,$B266,$A$2:$A$501,"&lt;&gt;Yes")))</f>
        <v/>
      </c>
      <c r="L266" s="11" t="n">
        <f aca="true">IF($B266="",-1,IF($I266&lt;&gt;"Yes",0,ROUND(IF($G266="",$K266,IF(($G266-TODAY())&lt;=0,3+$K266+MIN(0.25*-($G266-TODAY()),1),$K266+IF(($G266-TODAY())&lt;=LeadDays,((LeadDays-($G266-TODAY()))/LeadDays)^2,0))),2)))</f>
        <v>-1</v>
      </c>
    </row>
    <row r="267" customFormat="false" ht="15" hidden="false" customHeight="false" outlineLevel="0" collapsed="false">
      <c r="A267" s="7"/>
      <c r="B267" s="7"/>
      <c r="C267" s="7"/>
      <c r="D267" s="7"/>
      <c r="E267" s="7"/>
      <c r="F267" s="9"/>
      <c r="G267" s="9"/>
      <c r="H267" s="7"/>
      <c r="I267" s="10" t="str">
        <f aca="true">IF($B267="","",IF($A267="Yes","Done",IF(OR(AND($F267&lt;&gt;"",$F267&gt;TODAY()),AND($E267&lt;&gt;"",IFERROR(INDEX($A$2:$A$501,MATCH($E267,$B$2:$B$501,0)),"Yes")&lt;&gt;"Yes")),"Waiting","Yes")))</f>
        <v/>
      </c>
      <c r="J267" s="8" t="str">
        <f aca="false">IF($B267="","",ROUND(IF(ISNUMBER(INDEX(Projects!$D$2:$D$201,MATCH($C267,Projects!$A$2:$A$201,0))),ParentWeight*INDEX(Projects!$D$2:$D$201,MATCH($C267,Projects!$A$2:$A$201,0))+(1-ParentWeight)*IFERROR(MATCH($D267,{"Low","Medium","High","Vital"},0)/4,0.5),IFERROR(MATCH($D267,{"Low","Medium","High","Vital"},0)/4,0.5)),3))</f>
        <v/>
      </c>
      <c r="K267" s="8" t="str">
        <f aca="false">IF($B267="","",MAX($J267,_xlfn.MAXIFS($J$2:$J$501,$E$2:$E$501,$B267,$A$2:$A$501,"&lt;&gt;Yes")))</f>
        <v/>
      </c>
      <c r="L267" s="11" t="n">
        <f aca="true">IF($B267="",-1,IF($I267&lt;&gt;"Yes",0,ROUND(IF($G267="",$K267,IF(($G267-TODAY())&lt;=0,3+$K267+MIN(0.25*-($G267-TODAY()),1),$K267+IF(($G267-TODAY())&lt;=LeadDays,((LeadDays-($G267-TODAY()))/LeadDays)^2,0))),2)))</f>
        <v>-1</v>
      </c>
    </row>
    <row r="268" customFormat="false" ht="15" hidden="false" customHeight="false" outlineLevel="0" collapsed="false">
      <c r="A268" s="7"/>
      <c r="B268" s="7"/>
      <c r="C268" s="7"/>
      <c r="D268" s="7"/>
      <c r="E268" s="7"/>
      <c r="F268" s="9"/>
      <c r="G268" s="9"/>
      <c r="H268" s="7"/>
      <c r="I268" s="10" t="str">
        <f aca="true">IF($B268="","",IF($A268="Yes","Done",IF(OR(AND($F268&lt;&gt;"",$F268&gt;TODAY()),AND($E268&lt;&gt;"",IFERROR(INDEX($A$2:$A$501,MATCH($E268,$B$2:$B$501,0)),"Yes")&lt;&gt;"Yes")),"Waiting","Yes")))</f>
        <v/>
      </c>
      <c r="J268" s="8" t="str">
        <f aca="false">IF($B268="","",ROUND(IF(ISNUMBER(INDEX(Projects!$D$2:$D$201,MATCH($C268,Projects!$A$2:$A$201,0))),ParentWeight*INDEX(Projects!$D$2:$D$201,MATCH($C268,Projects!$A$2:$A$201,0))+(1-ParentWeight)*IFERROR(MATCH($D268,{"Low","Medium","High","Vital"},0)/4,0.5),IFERROR(MATCH($D268,{"Low","Medium","High","Vital"},0)/4,0.5)),3))</f>
        <v/>
      </c>
      <c r="K268" s="8" t="str">
        <f aca="false">IF($B268="","",MAX($J268,_xlfn.MAXIFS($J$2:$J$501,$E$2:$E$501,$B268,$A$2:$A$501,"&lt;&gt;Yes")))</f>
        <v/>
      </c>
      <c r="L268" s="11" t="n">
        <f aca="true">IF($B268="",-1,IF($I268&lt;&gt;"Yes",0,ROUND(IF($G268="",$K268,IF(($G268-TODAY())&lt;=0,3+$K268+MIN(0.25*-($G268-TODAY()),1),$K268+IF(($G268-TODAY())&lt;=LeadDays,((LeadDays-($G268-TODAY()))/LeadDays)^2,0))),2)))</f>
        <v>-1</v>
      </c>
    </row>
    <row r="269" customFormat="false" ht="15" hidden="false" customHeight="false" outlineLevel="0" collapsed="false">
      <c r="A269" s="7"/>
      <c r="B269" s="7"/>
      <c r="C269" s="7"/>
      <c r="D269" s="7"/>
      <c r="E269" s="7"/>
      <c r="F269" s="9"/>
      <c r="G269" s="9"/>
      <c r="H269" s="7"/>
      <c r="I269" s="10" t="str">
        <f aca="true">IF($B269="","",IF($A269="Yes","Done",IF(OR(AND($F269&lt;&gt;"",$F269&gt;TODAY()),AND($E269&lt;&gt;"",IFERROR(INDEX($A$2:$A$501,MATCH($E269,$B$2:$B$501,0)),"Yes")&lt;&gt;"Yes")),"Waiting","Yes")))</f>
        <v/>
      </c>
      <c r="J269" s="8" t="str">
        <f aca="false">IF($B269="","",ROUND(IF(ISNUMBER(INDEX(Projects!$D$2:$D$201,MATCH($C269,Projects!$A$2:$A$201,0))),ParentWeight*INDEX(Projects!$D$2:$D$201,MATCH($C269,Projects!$A$2:$A$201,0))+(1-ParentWeight)*IFERROR(MATCH($D269,{"Low","Medium","High","Vital"},0)/4,0.5),IFERROR(MATCH($D269,{"Low","Medium","High","Vital"},0)/4,0.5)),3))</f>
        <v/>
      </c>
      <c r="K269" s="8" t="str">
        <f aca="false">IF($B269="","",MAX($J269,_xlfn.MAXIFS($J$2:$J$501,$E$2:$E$501,$B269,$A$2:$A$501,"&lt;&gt;Yes")))</f>
        <v/>
      </c>
      <c r="L269" s="11" t="n">
        <f aca="true">IF($B269="",-1,IF($I269&lt;&gt;"Yes",0,ROUND(IF($G269="",$K269,IF(($G269-TODAY())&lt;=0,3+$K269+MIN(0.25*-($G269-TODAY()),1),$K269+IF(($G269-TODAY())&lt;=LeadDays,((LeadDays-($G269-TODAY()))/LeadDays)^2,0))),2)))</f>
        <v>-1</v>
      </c>
    </row>
    <row r="270" customFormat="false" ht="15" hidden="false" customHeight="false" outlineLevel="0" collapsed="false">
      <c r="A270" s="7"/>
      <c r="B270" s="7"/>
      <c r="C270" s="7"/>
      <c r="D270" s="7"/>
      <c r="E270" s="7"/>
      <c r="F270" s="9"/>
      <c r="G270" s="9"/>
      <c r="H270" s="7"/>
      <c r="I270" s="10" t="str">
        <f aca="true">IF($B270="","",IF($A270="Yes","Done",IF(OR(AND($F270&lt;&gt;"",$F270&gt;TODAY()),AND($E270&lt;&gt;"",IFERROR(INDEX($A$2:$A$501,MATCH($E270,$B$2:$B$501,0)),"Yes")&lt;&gt;"Yes")),"Waiting","Yes")))</f>
        <v/>
      </c>
      <c r="J270" s="8" t="str">
        <f aca="false">IF($B270="","",ROUND(IF(ISNUMBER(INDEX(Projects!$D$2:$D$201,MATCH($C270,Projects!$A$2:$A$201,0))),ParentWeight*INDEX(Projects!$D$2:$D$201,MATCH($C270,Projects!$A$2:$A$201,0))+(1-ParentWeight)*IFERROR(MATCH($D270,{"Low","Medium","High","Vital"},0)/4,0.5),IFERROR(MATCH($D270,{"Low","Medium","High","Vital"},0)/4,0.5)),3))</f>
        <v/>
      </c>
      <c r="K270" s="8" t="str">
        <f aca="false">IF($B270="","",MAX($J270,_xlfn.MAXIFS($J$2:$J$501,$E$2:$E$501,$B270,$A$2:$A$501,"&lt;&gt;Yes")))</f>
        <v/>
      </c>
      <c r="L270" s="11" t="n">
        <f aca="true">IF($B270="",-1,IF($I270&lt;&gt;"Yes",0,ROUND(IF($G270="",$K270,IF(($G270-TODAY())&lt;=0,3+$K270+MIN(0.25*-($G270-TODAY()),1),$K270+IF(($G270-TODAY())&lt;=LeadDays,((LeadDays-($G270-TODAY()))/LeadDays)^2,0))),2)))</f>
        <v>-1</v>
      </c>
    </row>
    <row r="271" customFormat="false" ht="15" hidden="false" customHeight="false" outlineLevel="0" collapsed="false">
      <c r="A271" s="7"/>
      <c r="B271" s="7"/>
      <c r="C271" s="7"/>
      <c r="D271" s="7"/>
      <c r="E271" s="7"/>
      <c r="F271" s="9"/>
      <c r="G271" s="9"/>
      <c r="H271" s="7"/>
      <c r="I271" s="10" t="str">
        <f aca="true">IF($B271="","",IF($A271="Yes","Done",IF(OR(AND($F271&lt;&gt;"",$F271&gt;TODAY()),AND($E271&lt;&gt;"",IFERROR(INDEX($A$2:$A$501,MATCH($E271,$B$2:$B$501,0)),"Yes")&lt;&gt;"Yes")),"Waiting","Yes")))</f>
        <v/>
      </c>
      <c r="J271" s="8" t="str">
        <f aca="false">IF($B271="","",ROUND(IF(ISNUMBER(INDEX(Projects!$D$2:$D$201,MATCH($C271,Projects!$A$2:$A$201,0))),ParentWeight*INDEX(Projects!$D$2:$D$201,MATCH($C271,Projects!$A$2:$A$201,0))+(1-ParentWeight)*IFERROR(MATCH($D271,{"Low","Medium","High","Vital"},0)/4,0.5),IFERROR(MATCH($D271,{"Low","Medium","High","Vital"},0)/4,0.5)),3))</f>
        <v/>
      </c>
      <c r="K271" s="8" t="str">
        <f aca="false">IF($B271="","",MAX($J271,_xlfn.MAXIFS($J$2:$J$501,$E$2:$E$501,$B271,$A$2:$A$501,"&lt;&gt;Yes")))</f>
        <v/>
      </c>
      <c r="L271" s="11" t="n">
        <f aca="true">IF($B271="",-1,IF($I271&lt;&gt;"Yes",0,ROUND(IF($G271="",$K271,IF(($G271-TODAY())&lt;=0,3+$K271+MIN(0.25*-($G271-TODAY()),1),$K271+IF(($G271-TODAY())&lt;=LeadDays,((LeadDays-($G271-TODAY()))/LeadDays)^2,0))),2)))</f>
        <v>-1</v>
      </c>
    </row>
    <row r="272" customFormat="false" ht="15" hidden="false" customHeight="false" outlineLevel="0" collapsed="false">
      <c r="A272" s="7"/>
      <c r="B272" s="7"/>
      <c r="C272" s="7"/>
      <c r="D272" s="7"/>
      <c r="E272" s="7"/>
      <c r="F272" s="9"/>
      <c r="G272" s="9"/>
      <c r="H272" s="7"/>
      <c r="I272" s="10" t="str">
        <f aca="true">IF($B272="","",IF($A272="Yes","Done",IF(OR(AND($F272&lt;&gt;"",$F272&gt;TODAY()),AND($E272&lt;&gt;"",IFERROR(INDEX($A$2:$A$501,MATCH($E272,$B$2:$B$501,0)),"Yes")&lt;&gt;"Yes")),"Waiting","Yes")))</f>
        <v/>
      </c>
      <c r="J272" s="8" t="str">
        <f aca="false">IF($B272="","",ROUND(IF(ISNUMBER(INDEX(Projects!$D$2:$D$201,MATCH($C272,Projects!$A$2:$A$201,0))),ParentWeight*INDEX(Projects!$D$2:$D$201,MATCH($C272,Projects!$A$2:$A$201,0))+(1-ParentWeight)*IFERROR(MATCH($D272,{"Low","Medium","High","Vital"},0)/4,0.5),IFERROR(MATCH($D272,{"Low","Medium","High","Vital"},0)/4,0.5)),3))</f>
        <v/>
      </c>
      <c r="K272" s="8" t="str">
        <f aca="false">IF($B272="","",MAX($J272,_xlfn.MAXIFS($J$2:$J$501,$E$2:$E$501,$B272,$A$2:$A$501,"&lt;&gt;Yes")))</f>
        <v/>
      </c>
      <c r="L272" s="11" t="n">
        <f aca="true">IF($B272="",-1,IF($I272&lt;&gt;"Yes",0,ROUND(IF($G272="",$K272,IF(($G272-TODAY())&lt;=0,3+$K272+MIN(0.25*-($G272-TODAY()),1),$K272+IF(($G272-TODAY())&lt;=LeadDays,((LeadDays-($G272-TODAY()))/LeadDays)^2,0))),2)))</f>
        <v>-1</v>
      </c>
    </row>
    <row r="273" customFormat="false" ht="15" hidden="false" customHeight="false" outlineLevel="0" collapsed="false">
      <c r="A273" s="7"/>
      <c r="B273" s="7"/>
      <c r="C273" s="7"/>
      <c r="D273" s="7"/>
      <c r="E273" s="7"/>
      <c r="F273" s="9"/>
      <c r="G273" s="9"/>
      <c r="H273" s="7"/>
      <c r="I273" s="10" t="str">
        <f aca="true">IF($B273="","",IF($A273="Yes","Done",IF(OR(AND($F273&lt;&gt;"",$F273&gt;TODAY()),AND($E273&lt;&gt;"",IFERROR(INDEX($A$2:$A$501,MATCH($E273,$B$2:$B$501,0)),"Yes")&lt;&gt;"Yes")),"Waiting","Yes")))</f>
        <v/>
      </c>
      <c r="J273" s="8" t="str">
        <f aca="false">IF($B273="","",ROUND(IF(ISNUMBER(INDEX(Projects!$D$2:$D$201,MATCH($C273,Projects!$A$2:$A$201,0))),ParentWeight*INDEX(Projects!$D$2:$D$201,MATCH($C273,Projects!$A$2:$A$201,0))+(1-ParentWeight)*IFERROR(MATCH($D273,{"Low","Medium","High","Vital"},0)/4,0.5),IFERROR(MATCH($D273,{"Low","Medium","High","Vital"},0)/4,0.5)),3))</f>
        <v/>
      </c>
      <c r="K273" s="8" t="str">
        <f aca="false">IF($B273="","",MAX($J273,_xlfn.MAXIFS($J$2:$J$501,$E$2:$E$501,$B273,$A$2:$A$501,"&lt;&gt;Yes")))</f>
        <v/>
      </c>
      <c r="L273" s="11" t="n">
        <f aca="true">IF($B273="",-1,IF($I273&lt;&gt;"Yes",0,ROUND(IF($G273="",$K273,IF(($G273-TODAY())&lt;=0,3+$K273+MIN(0.25*-($G273-TODAY()),1),$K273+IF(($G273-TODAY())&lt;=LeadDays,((LeadDays-($G273-TODAY()))/LeadDays)^2,0))),2)))</f>
        <v>-1</v>
      </c>
    </row>
    <row r="274" customFormat="false" ht="15" hidden="false" customHeight="false" outlineLevel="0" collapsed="false">
      <c r="A274" s="7"/>
      <c r="B274" s="7"/>
      <c r="C274" s="7"/>
      <c r="D274" s="7"/>
      <c r="E274" s="7"/>
      <c r="F274" s="9"/>
      <c r="G274" s="9"/>
      <c r="H274" s="7"/>
      <c r="I274" s="10" t="str">
        <f aca="true">IF($B274="","",IF($A274="Yes","Done",IF(OR(AND($F274&lt;&gt;"",$F274&gt;TODAY()),AND($E274&lt;&gt;"",IFERROR(INDEX($A$2:$A$501,MATCH($E274,$B$2:$B$501,0)),"Yes")&lt;&gt;"Yes")),"Waiting","Yes")))</f>
        <v/>
      </c>
      <c r="J274" s="8" t="str">
        <f aca="false">IF($B274="","",ROUND(IF(ISNUMBER(INDEX(Projects!$D$2:$D$201,MATCH($C274,Projects!$A$2:$A$201,0))),ParentWeight*INDEX(Projects!$D$2:$D$201,MATCH($C274,Projects!$A$2:$A$201,0))+(1-ParentWeight)*IFERROR(MATCH($D274,{"Low","Medium","High","Vital"},0)/4,0.5),IFERROR(MATCH($D274,{"Low","Medium","High","Vital"},0)/4,0.5)),3))</f>
        <v/>
      </c>
      <c r="K274" s="8" t="str">
        <f aca="false">IF($B274="","",MAX($J274,_xlfn.MAXIFS($J$2:$J$501,$E$2:$E$501,$B274,$A$2:$A$501,"&lt;&gt;Yes")))</f>
        <v/>
      </c>
      <c r="L274" s="11" t="n">
        <f aca="true">IF($B274="",-1,IF($I274&lt;&gt;"Yes",0,ROUND(IF($G274="",$K274,IF(($G274-TODAY())&lt;=0,3+$K274+MIN(0.25*-($G274-TODAY()),1),$K274+IF(($G274-TODAY())&lt;=LeadDays,((LeadDays-($G274-TODAY()))/LeadDays)^2,0))),2)))</f>
        <v>-1</v>
      </c>
    </row>
    <row r="275" customFormat="false" ht="15" hidden="false" customHeight="false" outlineLevel="0" collapsed="false">
      <c r="A275" s="7"/>
      <c r="B275" s="7"/>
      <c r="C275" s="7"/>
      <c r="D275" s="7"/>
      <c r="E275" s="7"/>
      <c r="F275" s="9"/>
      <c r="G275" s="9"/>
      <c r="H275" s="7"/>
      <c r="I275" s="10" t="str">
        <f aca="true">IF($B275="","",IF($A275="Yes","Done",IF(OR(AND($F275&lt;&gt;"",$F275&gt;TODAY()),AND($E275&lt;&gt;"",IFERROR(INDEX($A$2:$A$501,MATCH($E275,$B$2:$B$501,0)),"Yes")&lt;&gt;"Yes")),"Waiting","Yes")))</f>
        <v/>
      </c>
      <c r="J275" s="8" t="str">
        <f aca="false">IF($B275="","",ROUND(IF(ISNUMBER(INDEX(Projects!$D$2:$D$201,MATCH($C275,Projects!$A$2:$A$201,0))),ParentWeight*INDEX(Projects!$D$2:$D$201,MATCH($C275,Projects!$A$2:$A$201,0))+(1-ParentWeight)*IFERROR(MATCH($D275,{"Low","Medium","High","Vital"},0)/4,0.5),IFERROR(MATCH($D275,{"Low","Medium","High","Vital"},0)/4,0.5)),3))</f>
        <v/>
      </c>
      <c r="K275" s="8" t="str">
        <f aca="false">IF($B275="","",MAX($J275,_xlfn.MAXIFS($J$2:$J$501,$E$2:$E$501,$B275,$A$2:$A$501,"&lt;&gt;Yes")))</f>
        <v/>
      </c>
      <c r="L275" s="11" t="n">
        <f aca="true">IF($B275="",-1,IF($I275&lt;&gt;"Yes",0,ROUND(IF($G275="",$K275,IF(($G275-TODAY())&lt;=0,3+$K275+MIN(0.25*-($G275-TODAY()),1),$K275+IF(($G275-TODAY())&lt;=LeadDays,((LeadDays-($G275-TODAY()))/LeadDays)^2,0))),2)))</f>
        <v>-1</v>
      </c>
    </row>
    <row r="276" customFormat="false" ht="15" hidden="false" customHeight="false" outlineLevel="0" collapsed="false">
      <c r="A276" s="7"/>
      <c r="B276" s="7"/>
      <c r="C276" s="7"/>
      <c r="D276" s="7"/>
      <c r="E276" s="7"/>
      <c r="F276" s="9"/>
      <c r="G276" s="9"/>
      <c r="H276" s="7"/>
      <c r="I276" s="10" t="str">
        <f aca="true">IF($B276="","",IF($A276="Yes","Done",IF(OR(AND($F276&lt;&gt;"",$F276&gt;TODAY()),AND($E276&lt;&gt;"",IFERROR(INDEX($A$2:$A$501,MATCH($E276,$B$2:$B$501,0)),"Yes")&lt;&gt;"Yes")),"Waiting","Yes")))</f>
        <v/>
      </c>
      <c r="J276" s="8" t="str">
        <f aca="false">IF($B276="","",ROUND(IF(ISNUMBER(INDEX(Projects!$D$2:$D$201,MATCH($C276,Projects!$A$2:$A$201,0))),ParentWeight*INDEX(Projects!$D$2:$D$201,MATCH($C276,Projects!$A$2:$A$201,0))+(1-ParentWeight)*IFERROR(MATCH($D276,{"Low","Medium","High","Vital"},0)/4,0.5),IFERROR(MATCH($D276,{"Low","Medium","High","Vital"},0)/4,0.5)),3))</f>
        <v/>
      </c>
      <c r="K276" s="8" t="str">
        <f aca="false">IF($B276="","",MAX($J276,_xlfn.MAXIFS($J$2:$J$501,$E$2:$E$501,$B276,$A$2:$A$501,"&lt;&gt;Yes")))</f>
        <v/>
      </c>
      <c r="L276" s="11" t="n">
        <f aca="true">IF($B276="",-1,IF($I276&lt;&gt;"Yes",0,ROUND(IF($G276="",$K276,IF(($G276-TODAY())&lt;=0,3+$K276+MIN(0.25*-($G276-TODAY()),1),$K276+IF(($G276-TODAY())&lt;=LeadDays,((LeadDays-($G276-TODAY()))/LeadDays)^2,0))),2)))</f>
        <v>-1</v>
      </c>
    </row>
    <row r="277" customFormat="false" ht="15" hidden="false" customHeight="false" outlineLevel="0" collapsed="false">
      <c r="A277" s="7"/>
      <c r="B277" s="7"/>
      <c r="C277" s="7"/>
      <c r="D277" s="7"/>
      <c r="E277" s="7"/>
      <c r="F277" s="9"/>
      <c r="G277" s="9"/>
      <c r="H277" s="7"/>
      <c r="I277" s="10" t="str">
        <f aca="true">IF($B277="","",IF($A277="Yes","Done",IF(OR(AND($F277&lt;&gt;"",$F277&gt;TODAY()),AND($E277&lt;&gt;"",IFERROR(INDEX($A$2:$A$501,MATCH($E277,$B$2:$B$501,0)),"Yes")&lt;&gt;"Yes")),"Waiting","Yes")))</f>
        <v/>
      </c>
      <c r="J277" s="8" t="str">
        <f aca="false">IF($B277="","",ROUND(IF(ISNUMBER(INDEX(Projects!$D$2:$D$201,MATCH($C277,Projects!$A$2:$A$201,0))),ParentWeight*INDEX(Projects!$D$2:$D$201,MATCH($C277,Projects!$A$2:$A$201,0))+(1-ParentWeight)*IFERROR(MATCH($D277,{"Low","Medium","High","Vital"},0)/4,0.5),IFERROR(MATCH($D277,{"Low","Medium","High","Vital"},0)/4,0.5)),3))</f>
        <v/>
      </c>
      <c r="K277" s="8" t="str">
        <f aca="false">IF($B277="","",MAX($J277,_xlfn.MAXIFS($J$2:$J$501,$E$2:$E$501,$B277,$A$2:$A$501,"&lt;&gt;Yes")))</f>
        <v/>
      </c>
      <c r="L277" s="11" t="n">
        <f aca="true">IF($B277="",-1,IF($I277&lt;&gt;"Yes",0,ROUND(IF($G277="",$K277,IF(($G277-TODAY())&lt;=0,3+$K277+MIN(0.25*-($G277-TODAY()),1),$K277+IF(($G277-TODAY())&lt;=LeadDays,((LeadDays-($G277-TODAY()))/LeadDays)^2,0))),2)))</f>
        <v>-1</v>
      </c>
    </row>
    <row r="278" customFormat="false" ht="15" hidden="false" customHeight="false" outlineLevel="0" collapsed="false">
      <c r="A278" s="7"/>
      <c r="B278" s="7"/>
      <c r="C278" s="7"/>
      <c r="D278" s="7"/>
      <c r="E278" s="7"/>
      <c r="F278" s="9"/>
      <c r="G278" s="9"/>
      <c r="H278" s="7"/>
      <c r="I278" s="10" t="str">
        <f aca="true">IF($B278="","",IF($A278="Yes","Done",IF(OR(AND($F278&lt;&gt;"",$F278&gt;TODAY()),AND($E278&lt;&gt;"",IFERROR(INDEX($A$2:$A$501,MATCH($E278,$B$2:$B$501,0)),"Yes")&lt;&gt;"Yes")),"Waiting","Yes")))</f>
        <v/>
      </c>
      <c r="J278" s="8" t="str">
        <f aca="false">IF($B278="","",ROUND(IF(ISNUMBER(INDEX(Projects!$D$2:$D$201,MATCH($C278,Projects!$A$2:$A$201,0))),ParentWeight*INDEX(Projects!$D$2:$D$201,MATCH($C278,Projects!$A$2:$A$201,0))+(1-ParentWeight)*IFERROR(MATCH($D278,{"Low","Medium","High","Vital"},0)/4,0.5),IFERROR(MATCH($D278,{"Low","Medium","High","Vital"},0)/4,0.5)),3))</f>
        <v/>
      </c>
      <c r="K278" s="8" t="str">
        <f aca="false">IF($B278="","",MAX($J278,_xlfn.MAXIFS($J$2:$J$501,$E$2:$E$501,$B278,$A$2:$A$501,"&lt;&gt;Yes")))</f>
        <v/>
      </c>
      <c r="L278" s="11" t="n">
        <f aca="true">IF($B278="",-1,IF($I278&lt;&gt;"Yes",0,ROUND(IF($G278="",$K278,IF(($G278-TODAY())&lt;=0,3+$K278+MIN(0.25*-($G278-TODAY()),1),$K278+IF(($G278-TODAY())&lt;=LeadDays,((LeadDays-($G278-TODAY()))/LeadDays)^2,0))),2)))</f>
        <v>-1</v>
      </c>
    </row>
    <row r="279" customFormat="false" ht="15" hidden="false" customHeight="false" outlineLevel="0" collapsed="false">
      <c r="A279" s="7"/>
      <c r="B279" s="7"/>
      <c r="C279" s="7"/>
      <c r="D279" s="7"/>
      <c r="E279" s="7"/>
      <c r="F279" s="9"/>
      <c r="G279" s="9"/>
      <c r="H279" s="7"/>
      <c r="I279" s="10" t="str">
        <f aca="true">IF($B279="","",IF($A279="Yes","Done",IF(OR(AND($F279&lt;&gt;"",$F279&gt;TODAY()),AND($E279&lt;&gt;"",IFERROR(INDEX($A$2:$A$501,MATCH($E279,$B$2:$B$501,0)),"Yes")&lt;&gt;"Yes")),"Waiting","Yes")))</f>
        <v/>
      </c>
      <c r="J279" s="8" t="str">
        <f aca="false">IF($B279="","",ROUND(IF(ISNUMBER(INDEX(Projects!$D$2:$D$201,MATCH($C279,Projects!$A$2:$A$201,0))),ParentWeight*INDEX(Projects!$D$2:$D$201,MATCH($C279,Projects!$A$2:$A$201,0))+(1-ParentWeight)*IFERROR(MATCH($D279,{"Low","Medium","High","Vital"},0)/4,0.5),IFERROR(MATCH($D279,{"Low","Medium","High","Vital"},0)/4,0.5)),3))</f>
        <v/>
      </c>
      <c r="K279" s="8" t="str">
        <f aca="false">IF($B279="","",MAX($J279,_xlfn.MAXIFS($J$2:$J$501,$E$2:$E$501,$B279,$A$2:$A$501,"&lt;&gt;Yes")))</f>
        <v/>
      </c>
      <c r="L279" s="11" t="n">
        <f aca="true">IF($B279="",-1,IF($I279&lt;&gt;"Yes",0,ROUND(IF($G279="",$K279,IF(($G279-TODAY())&lt;=0,3+$K279+MIN(0.25*-($G279-TODAY()),1),$K279+IF(($G279-TODAY())&lt;=LeadDays,((LeadDays-($G279-TODAY()))/LeadDays)^2,0))),2)))</f>
        <v>-1</v>
      </c>
    </row>
    <row r="280" customFormat="false" ht="15" hidden="false" customHeight="false" outlineLevel="0" collapsed="false">
      <c r="A280" s="7"/>
      <c r="B280" s="7"/>
      <c r="C280" s="7"/>
      <c r="D280" s="7"/>
      <c r="E280" s="7"/>
      <c r="F280" s="9"/>
      <c r="G280" s="9"/>
      <c r="H280" s="7"/>
      <c r="I280" s="10" t="str">
        <f aca="true">IF($B280="","",IF($A280="Yes","Done",IF(OR(AND($F280&lt;&gt;"",$F280&gt;TODAY()),AND($E280&lt;&gt;"",IFERROR(INDEX($A$2:$A$501,MATCH($E280,$B$2:$B$501,0)),"Yes")&lt;&gt;"Yes")),"Waiting","Yes")))</f>
        <v/>
      </c>
      <c r="J280" s="8" t="str">
        <f aca="false">IF($B280="","",ROUND(IF(ISNUMBER(INDEX(Projects!$D$2:$D$201,MATCH($C280,Projects!$A$2:$A$201,0))),ParentWeight*INDEX(Projects!$D$2:$D$201,MATCH($C280,Projects!$A$2:$A$201,0))+(1-ParentWeight)*IFERROR(MATCH($D280,{"Low","Medium","High","Vital"},0)/4,0.5),IFERROR(MATCH($D280,{"Low","Medium","High","Vital"},0)/4,0.5)),3))</f>
        <v/>
      </c>
      <c r="K280" s="8" t="str">
        <f aca="false">IF($B280="","",MAX($J280,_xlfn.MAXIFS($J$2:$J$501,$E$2:$E$501,$B280,$A$2:$A$501,"&lt;&gt;Yes")))</f>
        <v/>
      </c>
      <c r="L280" s="11" t="n">
        <f aca="true">IF($B280="",-1,IF($I280&lt;&gt;"Yes",0,ROUND(IF($G280="",$K280,IF(($G280-TODAY())&lt;=0,3+$K280+MIN(0.25*-($G280-TODAY()),1),$K280+IF(($G280-TODAY())&lt;=LeadDays,((LeadDays-($G280-TODAY()))/LeadDays)^2,0))),2)))</f>
        <v>-1</v>
      </c>
    </row>
    <row r="281" customFormat="false" ht="15" hidden="false" customHeight="false" outlineLevel="0" collapsed="false">
      <c r="A281" s="7"/>
      <c r="B281" s="7"/>
      <c r="C281" s="7"/>
      <c r="D281" s="7"/>
      <c r="E281" s="7"/>
      <c r="F281" s="9"/>
      <c r="G281" s="9"/>
      <c r="H281" s="7"/>
      <c r="I281" s="10" t="str">
        <f aca="true">IF($B281="","",IF($A281="Yes","Done",IF(OR(AND($F281&lt;&gt;"",$F281&gt;TODAY()),AND($E281&lt;&gt;"",IFERROR(INDEX($A$2:$A$501,MATCH($E281,$B$2:$B$501,0)),"Yes")&lt;&gt;"Yes")),"Waiting","Yes")))</f>
        <v/>
      </c>
      <c r="J281" s="8" t="str">
        <f aca="false">IF($B281="","",ROUND(IF(ISNUMBER(INDEX(Projects!$D$2:$D$201,MATCH($C281,Projects!$A$2:$A$201,0))),ParentWeight*INDEX(Projects!$D$2:$D$201,MATCH($C281,Projects!$A$2:$A$201,0))+(1-ParentWeight)*IFERROR(MATCH($D281,{"Low","Medium","High","Vital"},0)/4,0.5),IFERROR(MATCH($D281,{"Low","Medium","High","Vital"},0)/4,0.5)),3))</f>
        <v/>
      </c>
      <c r="K281" s="8" t="str">
        <f aca="false">IF($B281="","",MAX($J281,_xlfn.MAXIFS($J$2:$J$501,$E$2:$E$501,$B281,$A$2:$A$501,"&lt;&gt;Yes")))</f>
        <v/>
      </c>
      <c r="L281" s="11" t="n">
        <f aca="true">IF($B281="",-1,IF($I281&lt;&gt;"Yes",0,ROUND(IF($G281="",$K281,IF(($G281-TODAY())&lt;=0,3+$K281+MIN(0.25*-($G281-TODAY()),1),$K281+IF(($G281-TODAY())&lt;=LeadDays,((LeadDays-($G281-TODAY()))/LeadDays)^2,0))),2)))</f>
        <v>-1</v>
      </c>
    </row>
    <row r="282" customFormat="false" ht="15" hidden="false" customHeight="false" outlineLevel="0" collapsed="false">
      <c r="A282" s="7"/>
      <c r="B282" s="7"/>
      <c r="C282" s="7"/>
      <c r="D282" s="7"/>
      <c r="E282" s="7"/>
      <c r="F282" s="9"/>
      <c r="G282" s="9"/>
      <c r="H282" s="7"/>
      <c r="I282" s="10" t="str">
        <f aca="true">IF($B282="","",IF($A282="Yes","Done",IF(OR(AND($F282&lt;&gt;"",$F282&gt;TODAY()),AND($E282&lt;&gt;"",IFERROR(INDEX($A$2:$A$501,MATCH($E282,$B$2:$B$501,0)),"Yes")&lt;&gt;"Yes")),"Waiting","Yes")))</f>
        <v/>
      </c>
      <c r="J282" s="8" t="str">
        <f aca="false">IF($B282="","",ROUND(IF(ISNUMBER(INDEX(Projects!$D$2:$D$201,MATCH($C282,Projects!$A$2:$A$201,0))),ParentWeight*INDEX(Projects!$D$2:$D$201,MATCH($C282,Projects!$A$2:$A$201,0))+(1-ParentWeight)*IFERROR(MATCH($D282,{"Low","Medium","High","Vital"},0)/4,0.5),IFERROR(MATCH($D282,{"Low","Medium","High","Vital"},0)/4,0.5)),3))</f>
        <v/>
      </c>
      <c r="K282" s="8" t="str">
        <f aca="false">IF($B282="","",MAX($J282,_xlfn.MAXIFS($J$2:$J$501,$E$2:$E$501,$B282,$A$2:$A$501,"&lt;&gt;Yes")))</f>
        <v/>
      </c>
      <c r="L282" s="11" t="n">
        <f aca="true">IF($B282="",-1,IF($I282&lt;&gt;"Yes",0,ROUND(IF($G282="",$K282,IF(($G282-TODAY())&lt;=0,3+$K282+MIN(0.25*-($G282-TODAY()),1),$K282+IF(($G282-TODAY())&lt;=LeadDays,((LeadDays-($G282-TODAY()))/LeadDays)^2,0))),2)))</f>
        <v>-1</v>
      </c>
    </row>
    <row r="283" customFormat="false" ht="15" hidden="false" customHeight="false" outlineLevel="0" collapsed="false">
      <c r="A283" s="7"/>
      <c r="B283" s="7"/>
      <c r="C283" s="7"/>
      <c r="D283" s="7"/>
      <c r="E283" s="7"/>
      <c r="F283" s="9"/>
      <c r="G283" s="9"/>
      <c r="H283" s="7"/>
      <c r="I283" s="10" t="str">
        <f aca="true">IF($B283="","",IF($A283="Yes","Done",IF(OR(AND($F283&lt;&gt;"",$F283&gt;TODAY()),AND($E283&lt;&gt;"",IFERROR(INDEX($A$2:$A$501,MATCH($E283,$B$2:$B$501,0)),"Yes")&lt;&gt;"Yes")),"Waiting","Yes")))</f>
        <v/>
      </c>
      <c r="J283" s="8" t="str">
        <f aca="false">IF($B283="","",ROUND(IF(ISNUMBER(INDEX(Projects!$D$2:$D$201,MATCH($C283,Projects!$A$2:$A$201,0))),ParentWeight*INDEX(Projects!$D$2:$D$201,MATCH($C283,Projects!$A$2:$A$201,0))+(1-ParentWeight)*IFERROR(MATCH($D283,{"Low","Medium","High","Vital"},0)/4,0.5),IFERROR(MATCH($D283,{"Low","Medium","High","Vital"},0)/4,0.5)),3))</f>
        <v/>
      </c>
      <c r="K283" s="8" t="str">
        <f aca="false">IF($B283="","",MAX($J283,_xlfn.MAXIFS($J$2:$J$501,$E$2:$E$501,$B283,$A$2:$A$501,"&lt;&gt;Yes")))</f>
        <v/>
      </c>
      <c r="L283" s="11" t="n">
        <f aca="true">IF($B283="",-1,IF($I283&lt;&gt;"Yes",0,ROUND(IF($G283="",$K283,IF(($G283-TODAY())&lt;=0,3+$K283+MIN(0.25*-($G283-TODAY()),1),$K283+IF(($G283-TODAY())&lt;=LeadDays,((LeadDays-($G283-TODAY()))/LeadDays)^2,0))),2)))</f>
        <v>-1</v>
      </c>
    </row>
    <row r="284" customFormat="false" ht="15" hidden="false" customHeight="false" outlineLevel="0" collapsed="false">
      <c r="A284" s="7"/>
      <c r="B284" s="7"/>
      <c r="C284" s="7"/>
      <c r="D284" s="7"/>
      <c r="E284" s="7"/>
      <c r="F284" s="9"/>
      <c r="G284" s="9"/>
      <c r="H284" s="7"/>
      <c r="I284" s="10" t="str">
        <f aca="true">IF($B284="","",IF($A284="Yes","Done",IF(OR(AND($F284&lt;&gt;"",$F284&gt;TODAY()),AND($E284&lt;&gt;"",IFERROR(INDEX($A$2:$A$501,MATCH($E284,$B$2:$B$501,0)),"Yes")&lt;&gt;"Yes")),"Waiting","Yes")))</f>
        <v/>
      </c>
      <c r="J284" s="8" t="str">
        <f aca="false">IF($B284="","",ROUND(IF(ISNUMBER(INDEX(Projects!$D$2:$D$201,MATCH($C284,Projects!$A$2:$A$201,0))),ParentWeight*INDEX(Projects!$D$2:$D$201,MATCH($C284,Projects!$A$2:$A$201,0))+(1-ParentWeight)*IFERROR(MATCH($D284,{"Low","Medium","High","Vital"},0)/4,0.5),IFERROR(MATCH($D284,{"Low","Medium","High","Vital"},0)/4,0.5)),3))</f>
        <v/>
      </c>
      <c r="K284" s="8" t="str">
        <f aca="false">IF($B284="","",MAX($J284,_xlfn.MAXIFS($J$2:$J$501,$E$2:$E$501,$B284,$A$2:$A$501,"&lt;&gt;Yes")))</f>
        <v/>
      </c>
      <c r="L284" s="11" t="n">
        <f aca="true">IF($B284="",-1,IF($I284&lt;&gt;"Yes",0,ROUND(IF($G284="",$K284,IF(($G284-TODAY())&lt;=0,3+$K284+MIN(0.25*-($G284-TODAY()),1),$K284+IF(($G284-TODAY())&lt;=LeadDays,((LeadDays-($G284-TODAY()))/LeadDays)^2,0))),2)))</f>
        <v>-1</v>
      </c>
    </row>
    <row r="285" customFormat="false" ht="15" hidden="false" customHeight="false" outlineLevel="0" collapsed="false">
      <c r="A285" s="7"/>
      <c r="B285" s="7"/>
      <c r="C285" s="7"/>
      <c r="D285" s="7"/>
      <c r="E285" s="7"/>
      <c r="F285" s="9"/>
      <c r="G285" s="9"/>
      <c r="H285" s="7"/>
      <c r="I285" s="10" t="str">
        <f aca="true">IF($B285="","",IF($A285="Yes","Done",IF(OR(AND($F285&lt;&gt;"",$F285&gt;TODAY()),AND($E285&lt;&gt;"",IFERROR(INDEX($A$2:$A$501,MATCH($E285,$B$2:$B$501,0)),"Yes")&lt;&gt;"Yes")),"Waiting","Yes")))</f>
        <v/>
      </c>
      <c r="J285" s="8" t="str">
        <f aca="false">IF($B285="","",ROUND(IF(ISNUMBER(INDEX(Projects!$D$2:$D$201,MATCH($C285,Projects!$A$2:$A$201,0))),ParentWeight*INDEX(Projects!$D$2:$D$201,MATCH($C285,Projects!$A$2:$A$201,0))+(1-ParentWeight)*IFERROR(MATCH($D285,{"Low","Medium","High","Vital"},0)/4,0.5),IFERROR(MATCH($D285,{"Low","Medium","High","Vital"},0)/4,0.5)),3))</f>
        <v/>
      </c>
      <c r="K285" s="8" t="str">
        <f aca="false">IF($B285="","",MAX($J285,_xlfn.MAXIFS($J$2:$J$501,$E$2:$E$501,$B285,$A$2:$A$501,"&lt;&gt;Yes")))</f>
        <v/>
      </c>
      <c r="L285" s="11" t="n">
        <f aca="true">IF($B285="",-1,IF($I285&lt;&gt;"Yes",0,ROUND(IF($G285="",$K285,IF(($G285-TODAY())&lt;=0,3+$K285+MIN(0.25*-($G285-TODAY()),1),$K285+IF(($G285-TODAY())&lt;=LeadDays,((LeadDays-($G285-TODAY()))/LeadDays)^2,0))),2)))</f>
        <v>-1</v>
      </c>
    </row>
    <row r="286" customFormat="false" ht="15" hidden="false" customHeight="false" outlineLevel="0" collapsed="false">
      <c r="A286" s="7"/>
      <c r="B286" s="7"/>
      <c r="C286" s="7"/>
      <c r="D286" s="7"/>
      <c r="E286" s="7"/>
      <c r="F286" s="9"/>
      <c r="G286" s="9"/>
      <c r="H286" s="7"/>
      <c r="I286" s="10" t="str">
        <f aca="true">IF($B286="","",IF($A286="Yes","Done",IF(OR(AND($F286&lt;&gt;"",$F286&gt;TODAY()),AND($E286&lt;&gt;"",IFERROR(INDEX($A$2:$A$501,MATCH($E286,$B$2:$B$501,0)),"Yes")&lt;&gt;"Yes")),"Waiting","Yes")))</f>
        <v/>
      </c>
      <c r="J286" s="8" t="str">
        <f aca="false">IF($B286="","",ROUND(IF(ISNUMBER(INDEX(Projects!$D$2:$D$201,MATCH($C286,Projects!$A$2:$A$201,0))),ParentWeight*INDEX(Projects!$D$2:$D$201,MATCH($C286,Projects!$A$2:$A$201,0))+(1-ParentWeight)*IFERROR(MATCH($D286,{"Low","Medium","High","Vital"},0)/4,0.5),IFERROR(MATCH($D286,{"Low","Medium","High","Vital"},0)/4,0.5)),3))</f>
        <v/>
      </c>
      <c r="K286" s="8" t="str">
        <f aca="false">IF($B286="","",MAX($J286,_xlfn.MAXIFS($J$2:$J$501,$E$2:$E$501,$B286,$A$2:$A$501,"&lt;&gt;Yes")))</f>
        <v/>
      </c>
      <c r="L286" s="11" t="n">
        <f aca="true">IF($B286="",-1,IF($I286&lt;&gt;"Yes",0,ROUND(IF($G286="",$K286,IF(($G286-TODAY())&lt;=0,3+$K286+MIN(0.25*-($G286-TODAY()),1),$K286+IF(($G286-TODAY())&lt;=LeadDays,((LeadDays-($G286-TODAY()))/LeadDays)^2,0))),2)))</f>
        <v>-1</v>
      </c>
    </row>
    <row r="287" customFormat="false" ht="15" hidden="false" customHeight="false" outlineLevel="0" collapsed="false">
      <c r="A287" s="7"/>
      <c r="B287" s="7"/>
      <c r="C287" s="7"/>
      <c r="D287" s="7"/>
      <c r="E287" s="7"/>
      <c r="F287" s="9"/>
      <c r="G287" s="9"/>
      <c r="H287" s="7"/>
      <c r="I287" s="10" t="str">
        <f aca="true">IF($B287="","",IF($A287="Yes","Done",IF(OR(AND($F287&lt;&gt;"",$F287&gt;TODAY()),AND($E287&lt;&gt;"",IFERROR(INDEX($A$2:$A$501,MATCH($E287,$B$2:$B$501,0)),"Yes")&lt;&gt;"Yes")),"Waiting","Yes")))</f>
        <v/>
      </c>
      <c r="J287" s="8" t="str">
        <f aca="false">IF($B287="","",ROUND(IF(ISNUMBER(INDEX(Projects!$D$2:$D$201,MATCH($C287,Projects!$A$2:$A$201,0))),ParentWeight*INDEX(Projects!$D$2:$D$201,MATCH($C287,Projects!$A$2:$A$201,0))+(1-ParentWeight)*IFERROR(MATCH($D287,{"Low","Medium","High","Vital"},0)/4,0.5),IFERROR(MATCH($D287,{"Low","Medium","High","Vital"},0)/4,0.5)),3))</f>
        <v/>
      </c>
      <c r="K287" s="8" t="str">
        <f aca="false">IF($B287="","",MAX($J287,_xlfn.MAXIFS($J$2:$J$501,$E$2:$E$501,$B287,$A$2:$A$501,"&lt;&gt;Yes")))</f>
        <v/>
      </c>
      <c r="L287" s="11" t="n">
        <f aca="true">IF($B287="",-1,IF($I287&lt;&gt;"Yes",0,ROUND(IF($G287="",$K287,IF(($G287-TODAY())&lt;=0,3+$K287+MIN(0.25*-($G287-TODAY()),1),$K287+IF(($G287-TODAY())&lt;=LeadDays,((LeadDays-($G287-TODAY()))/LeadDays)^2,0))),2)))</f>
        <v>-1</v>
      </c>
    </row>
    <row r="288" customFormat="false" ht="15" hidden="false" customHeight="false" outlineLevel="0" collapsed="false">
      <c r="A288" s="7"/>
      <c r="B288" s="7"/>
      <c r="C288" s="7"/>
      <c r="D288" s="7"/>
      <c r="E288" s="7"/>
      <c r="F288" s="9"/>
      <c r="G288" s="9"/>
      <c r="H288" s="7"/>
      <c r="I288" s="10" t="str">
        <f aca="true">IF($B288="","",IF($A288="Yes","Done",IF(OR(AND($F288&lt;&gt;"",$F288&gt;TODAY()),AND($E288&lt;&gt;"",IFERROR(INDEX($A$2:$A$501,MATCH($E288,$B$2:$B$501,0)),"Yes")&lt;&gt;"Yes")),"Waiting","Yes")))</f>
        <v/>
      </c>
      <c r="J288" s="8" t="str">
        <f aca="false">IF($B288="","",ROUND(IF(ISNUMBER(INDEX(Projects!$D$2:$D$201,MATCH($C288,Projects!$A$2:$A$201,0))),ParentWeight*INDEX(Projects!$D$2:$D$201,MATCH($C288,Projects!$A$2:$A$201,0))+(1-ParentWeight)*IFERROR(MATCH($D288,{"Low","Medium","High","Vital"},0)/4,0.5),IFERROR(MATCH($D288,{"Low","Medium","High","Vital"},0)/4,0.5)),3))</f>
        <v/>
      </c>
      <c r="K288" s="8" t="str">
        <f aca="false">IF($B288="","",MAX($J288,_xlfn.MAXIFS($J$2:$J$501,$E$2:$E$501,$B288,$A$2:$A$501,"&lt;&gt;Yes")))</f>
        <v/>
      </c>
      <c r="L288" s="11" t="n">
        <f aca="true">IF($B288="",-1,IF($I288&lt;&gt;"Yes",0,ROUND(IF($G288="",$K288,IF(($G288-TODAY())&lt;=0,3+$K288+MIN(0.25*-($G288-TODAY()),1),$K288+IF(($G288-TODAY())&lt;=LeadDays,((LeadDays-($G288-TODAY()))/LeadDays)^2,0))),2)))</f>
        <v>-1</v>
      </c>
    </row>
    <row r="289" customFormat="false" ht="15" hidden="false" customHeight="false" outlineLevel="0" collapsed="false">
      <c r="A289" s="7"/>
      <c r="B289" s="7"/>
      <c r="C289" s="7"/>
      <c r="D289" s="7"/>
      <c r="E289" s="7"/>
      <c r="F289" s="9"/>
      <c r="G289" s="9"/>
      <c r="H289" s="7"/>
      <c r="I289" s="10" t="str">
        <f aca="true">IF($B289="","",IF($A289="Yes","Done",IF(OR(AND($F289&lt;&gt;"",$F289&gt;TODAY()),AND($E289&lt;&gt;"",IFERROR(INDEX($A$2:$A$501,MATCH($E289,$B$2:$B$501,0)),"Yes")&lt;&gt;"Yes")),"Waiting","Yes")))</f>
        <v/>
      </c>
      <c r="J289" s="8" t="str">
        <f aca="false">IF($B289="","",ROUND(IF(ISNUMBER(INDEX(Projects!$D$2:$D$201,MATCH($C289,Projects!$A$2:$A$201,0))),ParentWeight*INDEX(Projects!$D$2:$D$201,MATCH($C289,Projects!$A$2:$A$201,0))+(1-ParentWeight)*IFERROR(MATCH($D289,{"Low","Medium","High","Vital"},0)/4,0.5),IFERROR(MATCH($D289,{"Low","Medium","High","Vital"},0)/4,0.5)),3))</f>
        <v/>
      </c>
      <c r="K289" s="8" t="str">
        <f aca="false">IF($B289="","",MAX($J289,_xlfn.MAXIFS($J$2:$J$501,$E$2:$E$501,$B289,$A$2:$A$501,"&lt;&gt;Yes")))</f>
        <v/>
      </c>
      <c r="L289" s="11" t="n">
        <f aca="true">IF($B289="",-1,IF($I289&lt;&gt;"Yes",0,ROUND(IF($G289="",$K289,IF(($G289-TODAY())&lt;=0,3+$K289+MIN(0.25*-($G289-TODAY()),1),$K289+IF(($G289-TODAY())&lt;=LeadDays,((LeadDays-($G289-TODAY()))/LeadDays)^2,0))),2)))</f>
        <v>-1</v>
      </c>
    </row>
    <row r="290" customFormat="false" ht="15" hidden="false" customHeight="false" outlineLevel="0" collapsed="false">
      <c r="A290" s="7"/>
      <c r="B290" s="7"/>
      <c r="C290" s="7"/>
      <c r="D290" s="7"/>
      <c r="E290" s="7"/>
      <c r="F290" s="9"/>
      <c r="G290" s="9"/>
      <c r="H290" s="7"/>
      <c r="I290" s="10" t="str">
        <f aca="true">IF($B290="","",IF($A290="Yes","Done",IF(OR(AND($F290&lt;&gt;"",$F290&gt;TODAY()),AND($E290&lt;&gt;"",IFERROR(INDEX($A$2:$A$501,MATCH($E290,$B$2:$B$501,0)),"Yes")&lt;&gt;"Yes")),"Waiting","Yes")))</f>
        <v/>
      </c>
      <c r="J290" s="8" t="str">
        <f aca="false">IF($B290="","",ROUND(IF(ISNUMBER(INDEX(Projects!$D$2:$D$201,MATCH($C290,Projects!$A$2:$A$201,0))),ParentWeight*INDEX(Projects!$D$2:$D$201,MATCH($C290,Projects!$A$2:$A$201,0))+(1-ParentWeight)*IFERROR(MATCH($D290,{"Low","Medium","High","Vital"},0)/4,0.5),IFERROR(MATCH($D290,{"Low","Medium","High","Vital"},0)/4,0.5)),3))</f>
        <v/>
      </c>
      <c r="K290" s="8" t="str">
        <f aca="false">IF($B290="","",MAX($J290,_xlfn.MAXIFS($J$2:$J$501,$E$2:$E$501,$B290,$A$2:$A$501,"&lt;&gt;Yes")))</f>
        <v/>
      </c>
      <c r="L290" s="11" t="n">
        <f aca="true">IF($B290="",-1,IF($I290&lt;&gt;"Yes",0,ROUND(IF($G290="",$K290,IF(($G290-TODAY())&lt;=0,3+$K290+MIN(0.25*-($G290-TODAY()),1),$K290+IF(($G290-TODAY())&lt;=LeadDays,((LeadDays-($G290-TODAY()))/LeadDays)^2,0))),2)))</f>
        <v>-1</v>
      </c>
    </row>
    <row r="291" customFormat="false" ht="15" hidden="false" customHeight="false" outlineLevel="0" collapsed="false">
      <c r="A291" s="7"/>
      <c r="B291" s="7"/>
      <c r="C291" s="7"/>
      <c r="D291" s="7"/>
      <c r="E291" s="7"/>
      <c r="F291" s="9"/>
      <c r="G291" s="9"/>
      <c r="H291" s="7"/>
      <c r="I291" s="10" t="str">
        <f aca="true">IF($B291="","",IF($A291="Yes","Done",IF(OR(AND($F291&lt;&gt;"",$F291&gt;TODAY()),AND($E291&lt;&gt;"",IFERROR(INDEX($A$2:$A$501,MATCH($E291,$B$2:$B$501,0)),"Yes")&lt;&gt;"Yes")),"Waiting","Yes")))</f>
        <v/>
      </c>
      <c r="J291" s="8" t="str">
        <f aca="false">IF($B291="","",ROUND(IF(ISNUMBER(INDEX(Projects!$D$2:$D$201,MATCH($C291,Projects!$A$2:$A$201,0))),ParentWeight*INDEX(Projects!$D$2:$D$201,MATCH($C291,Projects!$A$2:$A$201,0))+(1-ParentWeight)*IFERROR(MATCH($D291,{"Low","Medium","High","Vital"},0)/4,0.5),IFERROR(MATCH($D291,{"Low","Medium","High","Vital"},0)/4,0.5)),3))</f>
        <v/>
      </c>
      <c r="K291" s="8" t="str">
        <f aca="false">IF($B291="","",MAX($J291,_xlfn.MAXIFS($J$2:$J$501,$E$2:$E$501,$B291,$A$2:$A$501,"&lt;&gt;Yes")))</f>
        <v/>
      </c>
      <c r="L291" s="11" t="n">
        <f aca="true">IF($B291="",-1,IF($I291&lt;&gt;"Yes",0,ROUND(IF($G291="",$K291,IF(($G291-TODAY())&lt;=0,3+$K291+MIN(0.25*-($G291-TODAY()),1),$K291+IF(($G291-TODAY())&lt;=LeadDays,((LeadDays-($G291-TODAY()))/LeadDays)^2,0))),2)))</f>
        <v>-1</v>
      </c>
    </row>
    <row r="292" customFormat="false" ht="15" hidden="false" customHeight="false" outlineLevel="0" collapsed="false">
      <c r="A292" s="7"/>
      <c r="B292" s="7"/>
      <c r="C292" s="7"/>
      <c r="D292" s="7"/>
      <c r="E292" s="7"/>
      <c r="F292" s="9"/>
      <c r="G292" s="9"/>
      <c r="H292" s="7"/>
      <c r="I292" s="10" t="str">
        <f aca="true">IF($B292="","",IF($A292="Yes","Done",IF(OR(AND($F292&lt;&gt;"",$F292&gt;TODAY()),AND($E292&lt;&gt;"",IFERROR(INDEX($A$2:$A$501,MATCH($E292,$B$2:$B$501,0)),"Yes")&lt;&gt;"Yes")),"Waiting","Yes")))</f>
        <v/>
      </c>
      <c r="J292" s="8" t="str">
        <f aca="false">IF($B292="","",ROUND(IF(ISNUMBER(INDEX(Projects!$D$2:$D$201,MATCH($C292,Projects!$A$2:$A$201,0))),ParentWeight*INDEX(Projects!$D$2:$D$201,MATCH($C292,Projects!$A$2:$A$201,0))+(1-ParentWeight)*IFERROR(MATCH($D292,{"Low","Medium","High","Vital"},0)/4,0.5),IFERROR(MATCH($D292,{"Low","Medium","High","Vital"},0)/4,0.5)),3))</f>
        <v/>
      </c>
      <c r="K292" s="8" t="str">
        <f aca="false">IF($B292="","",MAX($J292,_xlfn.MAXIFS($J$2:$J$501,$E$2:$E$501,$B292,$A$2:$A$501,"&lt;&gt;Yes")))</f>
        <v/>
      </c>
      <c r="L292" s="11" t="n">
        <f aca="true">IF($B292="",-1,IF($I292&lt;&gt;"Yes",0,ROUND(IF($G292="",$K292,IF(($G292-TODAY())&lt;=0,3+$K292+MIN(0.25*-($G292-TODAY()),1),$K292+IF(($G292-TODAY())&lt;=LeadDays,((LeadDays-($G292-TODAY()))/LeadDays)^2,0))),2)))</f>
        <v>-1</v>
      </c>
    </row>
    <row r="293" customFormat="false" ht="15" hidden="false" customHeight="false" outlineLevel="0" collapsed="false">
      <c r="A293" s="7"/>
      <c r="B293" s="7"/>
      <c r="C293" s="7"/>
      <c r="D293" s="7"/>
      <c r="E293" s="7"/>
      <c r="F293" s="9"/>
      <c r="G293" s="9"/>
      <c r="H293" s="7"/>
      <c r="I293" s="10" t="str">
        <f aca="true">IF($B293="","",IF($A293="Yes","Done",IF(OR(AND($F293&lt;&gt;"",$F293&gt;TODAY()),AND($E293&lt;&gt;"",IFERROR(INDEX($A$2:$A$501,MATCH($E293,$B$2:$B$501,0)),"Yes")&lt;&gt;"Yes")),"Waiting","Yes")))</f>
        <v/>
      </c>
      <c r="J293" s="8" t="str">
        <f aca="false">IF($B293="","",ROUND(IF(ISNUMBER(INDEX(Projects!$D$2:$D$201,MATCH($C293,Projects!$A$2:$A$201,0))),ParentWeight*INDEX(Projects!$D$2:$D$201,MATCH($C293,Projects!$A$2:$A$201,0))+(1-ParentWeight)*IFERROR(MATCH($D293,{"Low","Medium","High","Vital"},0)/4,0.5),IFERROR(MATCH($D293,{"Low","Medium","High","Vital"},0)/4,0.5)),3))</f>
        <v/>
      </c>
      <c r="K293" s="8" t="str">
        <f aca="false">IF($B293="","",MAX($J293,_xlfn.MAXIFS($J$2:$J$501,$E$2:$E$501,$B293,$A$2:$A$501,"&lt;&gt;Yes")))</f>
        <v/>
      </c>
      <c r="L293" s="11" t="n">
        <f aca="true">IF($B293="",-1,IF($I293&lt;&gt;"Yes",0,ROUND(IF($G293="",$K293,IF(($G293-TODAY())&lt;=0,3+$K293+MIN(0.25*-($G293-TODAY()),1),$K293+IF(($G293-TODAY())&lt;=LeadDays,((LeadDays-($G293-TODAY()))/LeadDays)^2,0))),2)))</f>
        <v>-1</v>
      </c>
    </row>
    <row r="294" customFormat="false" ht="15" hidden="false" customHeight="false" outlineLevel="0" collapsed="false">
      <c r="A294" s="7"/>
      <c r="B294" s="7"/>
      <c r="C294" s="7"/>
      <c r="D294" s="7"/>
      <c r="E294" s="7"/>
      <c r="F294" s="9"/>
      <c r="G294" s="9"/>
      <c r="H294" s="7"/>
      <c r="I294" s="10" t="str">
        <f aca="true">IF($B294="","",IF($A294="Yes","Done",IF(OR(AND($F294&lt;&gt;"",$F294&gt;TODAY()),AND($E294&lt;&gt;"",IFERROR(INDEX($A$2:$A$501,MATCH($E294,$B$2:$B$501,0)),"Yes")&lt;&gt;"Yes")),"Waiting","Yes")))</f>
        <v/>
      </c>
      <c r="J294" s="8" t="str">
        <f aca="false">IF($B294="","",ROUND(IF(ISNUMBER(INDEX(Projects!$D$2:$D$201,MATCH($C294,Projects!$A$2:$A$201,0))),ParentWeight*INDEX(Projects!$D$2:$D$201,MATCH($C294,Projects!$A$2:$A$201,0))+(1-ParentWeight)*IFERROR(MATCH($D294,{"Low","Medium","High","Vital"},0)/4,0.5),IFERROR(MATCH($D294,{"Low","Medium","High","Vital"},0)/4,0.5)),3))</f>
        <v/>
      </c>
      <c r="K294" s="8" t="str">
        <f aca="false">IF($B294="","",MAX($J294,_xlfn.MAXIFS($J$2:$J$501,$E$2:$E$501,$B294,$A$2:$A$501,"&lt;&gt;Yes")))</f>
        <v/>
      </c>
      <c r="L294" s="11" t="n">
        <f aca="true">IF($B294="",-1,IF($I294&lt;&gt;"Yes",0,ROUND(IF($G294="",$K294,IF(($G294-TODAY())&lt;=0,3+$K294+MIN(0.25*-($G294-TODAY()),1),$K294+IF(($G294-TODAY())&lt;=LeadDays,((LeadDays-($G294-TODAY()))/LeadDays)^2,0))),2)))</f>
        <v>-1</v>
      </c>
    </row>
    <row r="295" customFormat="false" ht="15" hidden="false" customHeight="false" outlineLevel="0" collapsed="false">
      <c r="A295" s="7"/>
      <c r="B295" s="7"/>
      <c r="C295" s="7"/>
      <c r="D295" s="7"/>
      <c r="E295" s="7"/>
      <c r="F295" s="9"/>
      <c r="G295" s="9"/>
      <c r="H295" s="7"/>
      <c r="I295" s="10" t="str">
        <f aca="true">IF($B295="","",IF($A295="Yes","Done",IF(OR(AND($F295&lt;&gt;"",$F295&gt;TODAY()),AND($E295&lt;&gt;"",IFERROR(INDEX($A$2:$A$501,MATCH($E295,$B$2:$B$501,0)),"Yes")&lt;&gt;"Yes")),"Waiting","Yes")))</f>
        <v/>
      </c>
      <c r="J295" s="8" t="str">
        <f aca="false">IF($B295="","",ROUND(IF(ISNUMBER(INDEX(Projects!$D$2:$D$201,MATCH($C295,Projects!$A$2:$A$201,0))),ParentWeight*INDEX(Projects!$D$2:$D$201,MATCH($C295,Projects!$A$2:$A$201,0))+(1-ParentWeight)*IFERROR(MATCH($D295,{"Low","Medium","High","Vital"},0)/4,0.5),IFERROR(MATCH($D295,{"Low","Medium","High","Vital"},0)/4,0.5)),3))</f>
        <v/>
      </c>
      <c r="K295" s="8" t="str">
        <f aca="false">IF($B295="","",MAX($J295,_xlfn.MAXIFS($J$2:$J$501,$E$2:$E$501,$B295,$A$2:$A$501,"&lt;&gt;Yes")))</f>
        <v/>
      </c>
      <c r="L295" s="11" t="n">
        <f aca="true">IF($B295="",-1,IF($I295&lt;&gt;"Yes",0,ROUND(IF($G295="",$K295,IF(($G295-TODAY())&lt;=0,3+$K295+MIN(0.25*-($G295-TODAY()),1),$K295+IF(($G295-TODAY())&lt;=LeadDays,((LeadDays-($G295-TODAY()))/LeadDays)^2,0))),2)))</f>
        <v>-1</v>
      </c>
    </row>
    <row r="296" customFormat="false" ht="15" hidden="false" customHeight="false" outlineLevel="0" collapsed="false">
      <c r="A296" s="7"/>
      <c r="B296" s="7"/>
      <c r="C296" s="7"/>
      <c r="D296" s="7"/>
      <c r="E296" s="7"/>
      <c r="F296" s="9"/>
      <c r="G296" s="9"/>
      <c r="H296" s="7"/>
      <c r="I296" s="10" t="str">
        <f aca="true">IF($B296="","",IF($A296="Yes","Done",IF(OR(AND($F296&lt;&gt;"",$F296&gt;TODAY()),AND($E296&lt;&gt;"",IFERROR(INDEX($A$2:$A$501,MATCH($E296,$B$2:$B$501,0)),"Yes")&lt;&gt;"Yes")),"Waiting","Yes")))</f>
        <v/>
      </c>
      <c r="J296" s="8" t="str">
        <f aca="false">IF($B296="","",ROUND(IF(ISNUMBER(INDEX(Projects!$D$2:$D$201,MATCH($C296,Projects!$A$2:$A$201,0))),ParentWeight*INDEX(Projects!$D$2:$D$201,MATCH($C296,Projects!$A$2:$A$201,0))+(1-ParentWeight)*IFERROR(MATCH($D296,{"Low","Medium","High","Vital"},0)/4,0.5),IFERROR(MATCH($D296,{"Low","Medium","High","Vital"},0)/4,0.5)),3))</f>
        <v/>
      </c>
      <c r="K296" s="8" t="str">
        <f aca="false">IF($B296="","",MAX($J296,_xlfn.MAXIFS($J$2:$J$501,$E$2:$E$501,$B296,$A$2:$A$501,"&lt;&gt;Yes")))</f>
        <v/>
      </c>
      <c r="L296" s="11" t="n">
        <f aca="true">IF($B296="",-1,IF($I296&lt;&gt;"Yes",0,ROUND(IF($G296="",$K296,IF(($G296-TODAY())&lt;=0,3+$K296+MIN(0.25*-($G296-TODAY()),1),$K296+IF(($G296-TODAY())&lt;=LeadDays,((LeadDays-($G296-TODAY()))/LeadDays)^2,0))),2)))</f>
        <v>-1</v>
      </c>
    </row>
    <row r="297" customFormat="false" ht="15" hidden="false" customHeight="false" outlineLevel="0" collapsed="false">
      <c r="A297" s="7"/>
      <c r="B297" s="7"/>
      <c r="C297" s="7"/>
      <c r="D297" s="7"/>
      <c r="E297" s="7"/>
      <c r="F297" s="9"/>
      <c r="G297" s="9"/>
      <c r="H297" s="7"/>
      <c r="I297" s="10" t="str">
        <f aca="true">IF($B297="","",IF($A297="Yes","Done",IF(OR(AND($F297&lt;&gt;"",$F297&gt;TODAY()),AND($E297&lt;&gt;"",IFERROR(INDEX($A$2:$A$501,MATCH($E297,$B$2:$B$501,0)),"Yes")&lt;&gt;"Yes")),"Waiting","Yes")))</f>
        <v/>
      </c>
      <c r="J297" s="8" t="str">
        <f aca="false">IF($B297="","",ROUND(IF(ISNUMBER(INDEX(Projects!$D$2:$D$201,MATCH($C297,Projects!$A$2:$A$201,0))),ParentWeight*INDEX(Projects!$D$2:$D$201,MATCH($C297,Projects!$A$2:$A$201,0))+(1-ParentWeight)*IFERROR(MATCH($D297,{"Low","Medium","High","Vital"},0)/4,0.5),IFERROR(MATCH($D297,{"Low","Medium","High","Vital"},0)/4,0.5)),3))</f>
        <v/>
      </c>
      <c r="K297" s="8" t="str">
        <f aca="false">IF($B297="","",MAX($J297,_xlfn.MAXIFS($J$2:$J$501,$E$2:$E$501,$B297,$A$2:$A$501,"&lt;&gt;Yes")))</f>
        <v/>
      </c>
      <c r="L297" s="11" t="n">
        <f aca="true">IF($B297="",-1,IF($I297&lt;&gt;"Yes",0,ROUND(IF($G297="",$K297,IF(($G297-TODAY())&lt;=0,3+$K297+MIN(0.25*-($G297-TODAY()),1),$K297+IF(($G297-TODAY())&lt;=LeadDays,((LeadDays-($G297-TODAY()))/LeadDays)^2,0))),2)))</f>
        <v>-1</v>
      </c>
    </row>
    <row r="298" customFormat="false" ht="15" hidden="false" customHeight="false" outlineLevel="0" collapsed="false">
      <c r="A298" s="7"/>
      <c r="B298" s="7"/>
      <c r="C298" s="7"/>
      <c r="D298" s="7"/>
      <c r="E298" s="7"/>
      <c r="F298" s="9"/>
      <c r="G298" s="9"/>
      <c r="H298" s="7"/>
      <c r="I298" s="10" t="str">
        <f aca="true">IF($B298="","",IF($A298="Yes","Done",IF(OR(AND($F298&lt;&gt;"",$F298&gt;TODAY()),AND($E298&lt;&gt;"",IFERROR(INDEX($A$2:$A$501,MATCH($E298,$B$2:$B$501,0)),"Yes")&lt;&gt;"Yes")),"Waiting","Yes")))</f>
        <v/>
      </c>
      <c r="J298" s="8" t="str">
        <f aca="false">IF($B298="","",ROUND(IF(ISNUMBER(INDEX(Projects!$D$2:$D$201,MATCH($C298,Projects!$A$2:$A$201,0))),ParentWeight*INDEX(Projects!$D$2:$D$201,MATCH($C298,Projects!$A$2:$A$201,0))+(1-ParentWeight)*IFERROR(MATCH($D298,{"Low","Medium","High","Vital"},0)/4,0.5),IFERROR(MATCH($D298,{"Low","Medium","High","Vital"},0)/4,0.5)),3))</f>
        <v/>
      </c>
      <c r="K298" s="8" t="str">
        <f aca="false">IF($B298="","",MAX($J298,_xlfn.MAXIFS($J$2:$J$501,$E$2:$E$501,$B298,$A$2:$A$501,"&lt;&gt;Yes")))</f>
        <v/>
      </c>
      <c r="L298" s="11" t="n">
        <f aca="true">IF($B298="",-1,IF($I298&lt;&gt;"Yes",0,ROUND(IF($G298="",$K298,IF(($G298-TODAY())&lt;=0,3+$K298+MIN(0.25*-($G298-TODAY()),1),$K298+IF(($G298-TODAY())&lt;=LeadDays,((LeadDays-($G298-TODAY()))/LeadDays)^2,0))),2)))</f>
        <v>-1</v>
      </c>
    </row>
    <row r="299" customFormat="false" ht="15" hidden="false" customHeight="false" outlineLevel="0" collapsed="false">
      <c r="A299" s="7"/>
      <c r="B299" s="7"/>
      <c r="C299" s="7"/>
      <c r="D299" s="7"/>
      <c r="E299" s="7"/>
      <c r="F299" s="9"/>
      <c r="G299" s="9"/>
      <c r="H299" s="7"/>
      <c r="I299" s="10" t="str">
        <f aca="true">IF($B299="","",IF($A299="Yes","Done",IF(OR(AND($F299&lt;&gt;"",$F299&gt;TODAY()),AND($E299&lt;&gt;"",IFERROR(INDEX($A$2:$A$501,MATCH($E299,$B$2:$B$501,0)),"Yes")&lt;&gt;"Yes")),"Waiting","Yes")))</f>
        <v/>
      </c>
      <c r="J299" s="8" t="str">
        <f aca="false">IF($B299="","",ROUND(IF(ISNUMBER(INDEX(Projects!$D$2:$D$201,MATCH($C299,Projects!$A$2:$A$201,0))),ParentWeight*INDEX(Projects!$D$2:$D$201,MATCH($C299,Projects!$A$2:$A$201,0))+(1-ParentWeight)*IFERROR(MATCH($D299,{"Low","Medium","High","Vital"},0)/4,0.5),IFERROR(MATCH($D299,{"Low","Medium","High","Vital"},0)/4,0.5)),3))</f>
        <v/>
      </c>
      <c r="K299" s="8" t="str">
        <f aca="false">IF($B299="","",MAX($J299,_xlfn.MAXIFS($J$2:$J$501,$E$2:$E$501,$B299,$A$2:$A$501,"&lt;&gt;Yes")))</f>
        <v/>
      </c>
      <c r="L299" s="11" t="n">
        <f aca="true">IF($B299="",-1,IF($I299&lt;&gt;"Yes",0,ROUND(IF($G299="",$K299,IF(($G299-TODAY())&lt;=0,3+$K299+MIN(0.25*-($G299-TODAY()),1),$K299+IF(($G299-TODAY())&lt;=LeadDays,((LeadDays-($G299-TODAY()))/LeadDays)^2,0))),2)))</f>
        <v>-1</v>
      </c>
    </row>
    <row r="300" customFormat="false" ht="15" hidden="false" customHeight="false" outlineLevel="0" collapsed="false">
      <c r="A300" s="7"/>
      <c r="B300" s="7"/>
      <c r="C300" s="7"/>
      <c r="D300" s="7"/>
      <c r="E300" s="7"/>
      <c r="F300" s="9"/>
      <c r="G300" s="9"/>
      <c r="H300" s="7"/>
      <c r="I300" s="10" t="str">
        <f aca="true">IF($B300="","",IF($A300="Yes","Done",IF(OR(AND($F300&lt;&gt;"",$F300&gt;TODAY()),AND($E300&lt;&gt;"",IFERROR(INDEX($A$2:$A$501,MATCH($E300,$B$2:$B$501,0)),"Yes")&lt;&gt;"Yes")),"Waiting","Yes")))</f>
        <v/>
      </c>
      <c r="J300" s="8" t="str">
        <f aca="false">IF($B300="","",ROUND(IF(ISNUMBER(INDEX(Projects!$D$2:$D$201,MATCH($C300,Projects!$A$2:$A$201,0))),ParentWeight*INDEX(Projects!$D$2:$D$201,MATCH($C300,Projects!$A$2:$A$201,0))+(1-ParentWeight)*IFERROR(MATCH($D300,{"Low","Medium","High","Vital"},0)/4,0.5),IFERROR(MATCH($D300,{"Low","Medium","High","Vital"},0)/4,0.5)),3))</f>
        <v/>
      </c>
      <c r="K300" s="8" t="str">
        <f aca="false">IF($B300="","",MAX($J300,_xlfn.MAXIFS($J$2:$J$501,$E$2:$E$501,$B300,$A$2:$A$501,"&lt;&gt;Yes")))</f>
        <v/>
      </c>
      <c r="L300" s="11" t="n">
        <f aca="true">IF($B300="",-1,IF($I300&lt;&gt;"Yes",0,ROUND(IF($G300="",$K300,IF(($G300-TODAY())&lt;=0,3+$K300+MIN(0.25*-($G300-TODAY()),1),$K300+IF(($G300-TODAY())&lt;=LeadDays,((LeadDays-($G300-TODAY()))/LeadDays)^2,0))),2)))</f>
        <v>-1</v>
      </c>
    </row>
    <row r="301" customFormat="false" ht="15" hidden="false" customHeight="false" outlineLevel="0" collapsed="false">
      <c r="A301" s="7"/>
      <c r="B301" s="7"/>
      <c r="C301" s="7"/>
      <c r="D301" s="7"/>
      <c r="E301" s="7"/>
      <c r="F301" s="9"/>
      <c r="G301" s="9"/>
      <c r="H301" s="7"/>
      <c r="I301" s="10" t="str">
        <f aca="true">IF($B301="","",IF($A301="Yes","Done",IF(OR(AND($F301&lt;&gt;"",$F301&gt;TODAY()),AND($E301&lt;&gt;"",IFERROR(INDEX($A$2:$A$501,MATCH($E301,$B$2:$B$501,0)),"Yes")&lt;&gt;"Yes")),"Waiting","Yes")))</f>
        <v/>
      </c>
      <c r="J301" s="8" t="str">
        <f aca="false">IF($B301="","",ROUND(IF(ISNUMBER(INDEX(Projects!$D$2:$D$201,MATCH($C301,Projects!$A$2:$A$201,0))),ParentWeight*INDEX(Projects!$D$2:$D$201,MATCH($C301,Projects!$A$2:$A$201,0))+(1-ParentWeight)*IFERROR(MATCH($D301,{"Low","Medium","High","Vital"},0)/4,0.5),IFERROR(MATCH($D301,{"Low","Medium","High","Vital"},0)/4,0.5)),3))</f>
        <v/>
      </c>
      <c r="K301" s="8" t="str">
        <f aca="false">IF($B301="","",MAX($J301,_xlfn.MAXIFS($J$2:$J$501,$E$2:$E$501,$B301,$A$2:$A$501,"&lt;&gt;Yes")))</f>
        <v/>
      </c>
      <c r="L301" s="11" t="n">
        <f aca="true">IF($B301="",-1,IF($I301&lt;&gt;"Yes",0,ROUND(IF($G301="",$K301,IF(($G301-TODAY())&lt;=0,3+$K301+MIN(0.25*-($G301-TODAY()),1),$K301+IF(($G301-TODAY())&lt;=LeadDays,((LeadDays-($G301-TODAY()))/LeadDays)^2,0))),2)))</f>
        <v>-1</v>
      </c>
    </row>
    <row r="302" customFormat="false" ht="15" hidden="false" customHeight="false" outlineLevel="0" collapsed="false">
      <c r="A302" s="7"/>
      <c r="B302" s="7"/>
      <c r="C302" s="7"/>
      <c r="D302" s="7"/>
      <c r="E302" s="7"/>
      <c r="F302" s="9"/>
      <c r="G302" s="9"/>
      <c r="H302" s="7"/>
      <c r="I302" s="10" t="str">
        <f aca="true">IF($B302="","",IF($A302="Yes","Done",IF(OR(AND($F302&lt;&gt;"",$F302&gt;TODAY()),AND($E302&lt;&gt;"",IFERROR(INDEX($A$2:$A$501,MATCH($E302,$B$2:$B$501,0)),"Yes")&lt;&gt;"Yes")),"Waiting","Yes")))</f>
        <v/>
      </c>
      <c r="J302" s="8" t="str">
        <f aca="false">IF($B302="","",ROUND(IF(ISNUMBER(INDEX(Projects!$D$2:$D$201,MATCH($C302,Projects!$A$2:$A$201,0))),ParentWeight*INDEX(Projects!$D$2:$D$201,MATCH($C302,Projects!$A$2:$A$201,0))+(1-ParentWeight)*IFERROR(MATCH($D302,{"Low","Medium","High","Vital"},0)/4,0.5),IFERROR(MATCH($D302,{"Low","Medium","High","Vital"},0)/4,0.5)),3))</f>
        <v/>
      </c>
      <c r="K302" s="8" t="str">
        <f aca="false">IF($B302="","",MAX($J302,_xlfn.MAXIFS($J$2:$J$501,$E$2:$E$501,$B302,$A$2:$A$501,"&lt;&gt;Yes")))</f>
        <v/>
      </c>
      <c r="L302" s="11" t="n">
        <f aca="true">IF($B302="",-1,IF($I302&lt;&gt;"Yes",0,ROUND(IF($G302="",$K302,IF(($G302-TODAY())&lt;=0,3+$K302+MIN(0.25*-($G302-TODAY()),1),$K302+IF(($G302-TODAY())&lt;=LeadDays,((LeadDays-($G302-TODAY()))/LeadDays)^2,0))),2)))</f>
        <v>-1</v>
      </c>
    </row>
    <row r="303" customFormat="false" ht="15" hidden="false" customHeight="false" outlineLevel="0" collapsed="false">
      <c r="A303" s="7"/>
      <c r="B303" s="7"/>
      <c r="C303" s="7"/>
      <c r="D303" s="7"/>
      <c r="E303" s="7"/>
      <c r="F303" s="9"/>
      <c r="G303" s="9"/>
      <c r="H303" s="7"/>
      <c r="I303" s="10" t="str">
        <f aca="true">IF($B303="","",IF($A303="Yes","Done",IF(OR(AND($F303&lt;&gt;"",$F303&gt;TODAY()),AND($E303&lt;&gt;"",IFERROR(INDEX($A$2:$A$501,MATCH($E303,$B$2:$B$501,0)),"Yes")&lt;&gt;"Yes")),"Waiting","Yes")))</f>
        <v/>
      </c>
      <c r="J303" s="8" t="str">
        <f aca="false">IF($B303="","",ROUND(IF(ISNUMBER(INDEX(Projects!$D$2:$D$201,MATCH($C303,Projects!$A$2:$A$201,0))),ParentWeight*INDEX(Projects!$D$2:$D$201,MATCH($C303,Projects!$A$2:$A$201,0))+(1-ParentWeight)*IFERROR(MATCH($D303,{"Low","Medium","High","Vital"},0)/4,0.5),IFERROR(MATCH($D303,{"Low","Medium","High","Vital"},0)/4,0.5)),3))</f>
        <v/>
      </c>
      <c r="K303" s="8" t="str">
        <f aca="false">IF($B303="","",MAX($J303,_xlfn.MAXIFS($J$2:$J$501,$E$2:$E$501,$B303,$A$2:$A$501,"&lt;&gt;Yes")))</f>
        <v/>
      </c>
      <c r="L303" s="11" t="n">
        <f aca="true">IF($B303="",-1,IF($I303&lt;&gt;"Yes",0,ROUND(IF($G303="",$K303,IF(($G303-TODAY())&lt;=0,3+$K303+MIN(0.25*-($G303-TODAY()),1),$K303+IF(($G303-TODAY())&lt;=LeadDays,((LeadDays-($G303-TODAY()))/LeadDays)^2,0))),2)))</f>
        <v>-1</v>
      </c>
    </row>
    <row r="304" customFormat="false" ht="15" hidden="false" customHeight="false" outlineLevel="0" collapsed="false">
      <c r="A304" s="7"/>
      <c r="B304" s="7"/>
      <c r="C304" s="7"/>
      <c r="D304" s="7"/>
      <c r="E304" s="7"/>
      <c r="F304" s="9"/>
      <c r="G304" s="9"/>
      <c r="H304" s="7"/>
      <c r="I304" s="10" t="str">
        <f aca="true">IF($B304="","",IF($A304="Yes","Done",IF(OR(AND($F304&lt;&gt;"",$F304&gt;TODAY()),AND($E304&lt;&gt;"",IFERROR(INDEX($A$2:$A$501,MATCH($E304,$B$2:$B$501,0)),"Yes")&lt;&gt;"Yes")),"Waiting","Yes")))</f>
        <v/>
      </c>
      <c r="J304" s="8" t="str">
        <f aca="false">IF($B304="","",ROUND(IF(ISNUMBER(INDEX(Projects!$D$2:$D$201,MATCH($C304,Projects!$A$2:$A$201,0))),ParentWeight*INDEX(Projects!$D$2:$D$201,MATCH($C304,Projects!$A$2:$A$201,0))+(1-ParentWeight)*IFERROR(MATCH($D304,{"Low","Medium","High","Vital"},0)/4,0.5),IFERROR(MATCH($D304,{"Low","Medium","High","Vital"},0)/4,0.5)),3))</f>
        <v/>
      </c>
      <c r="K304" s="8" t="str">
        <f aca="false">IF($B304="","",MAX($J304,_xlfn.MAXIFS($J$2:$J$501,$E$2:$E$501,$B304,$A$2:$A$501,"&lt;&gt;Yes")))</f>
        <v/>
      </c>
      <c r="L304" s="11" t="n">
        <f aca="true">IF($B304="",-1,IF($I304&lt;&gt;"Yes",0,ROUND(IF($G304="",$K304,IF(($G304-TODAY())&lt;=0,3+$K304+MIN(0.25*-($G304-TODAY()),1),$K304+IF(($G304-TODAY())&lt;=LeadDays,((LeadDays-($G304-TODAY()))/LeadDays)^2,0))),2)))</f>
        <v>-1</v>
      </c>
    </row>
    <row r="305" customFormat="false" ht="15" hidden="false" customHeight="false" outlineLevel="0" collapsed="false">
      <c r="A305" s="7"/>
      <c r="B305" s="7"/>
      <c r="C305" s="7"/>
      <c r="D305" s="7"/>
      <c r="E305" s="7"/>
      <c r="F305" s="9"/>
      <c r="G305" s="9"/>
      <c r="H305" s="7"/>
      <c r="I305" s="10" t="str">
        <f aca="true">IF($B305="","",IF($A305="Yes","Done",IF(OR(AND($F305&lt;&gt;"",$F305&gt;TODAY()),AND($E305&lt;&gt;"",IFERROR(INDEX($A$2:$A$501,MATCH($E305,$B$2:$B$501,0)),"Yes")&lt;&gt;"Yes")),"Waiting","Yes")))</f>
        <v/>
      </c>
      <c r="J305" s="8" t="str">
        <f aca="false">IF($B305="","",ROUND(IF(ISNUMBER(INDEX(Projects!$D$2:$D$201,MATCH($C305,Projects!$A$2:$A$201,0))),ParentWeight*INDEX(Projects!$D$2:$D$201,MATCH($C305,Projects!$A$2:$A$201,0))+(1-ParentWeight)*IFERROR(MATCH($D305,{"Low","Medium","High","Vital"},0)/4,0.5),IFERROR(MATCH($D305,{"Low","Medium","High","Vital"},0)/4,0.5)),3))</f>
        <v/>
      </c>
      <c r="K305" s="8" t="str">
        <f aca="false">IF($B305="","",MAX($J305,_xlfn.MAXIFS($J$2:$J$501,$E$2:$E$501,$B305,$A$2:$A$501,"&lt;&gt;Yes")))</f>
        <v/>
      </c>
      <c r="L305" s="11" t="n">
        <f aca="true">IF($B305="",-1,IF($I305&lt;&gt;"Yes",0,ROUND(IF($G305="",$K305,IF(($G305-TODAY())&lt;=0,3+$K305+MIN(0.25*-($G305-TODAY()),1),$K305+IF(($G305-TODAY())&lt;=LeadDays,((LeadDays-($G305-TODAY()))/LeadDays)^2,0))),2)))</f>
        <v>-1</v>
      </c>
    </row>
    <row r="306" customFormat="false" ht="15" hidden="false" customHeight="false" outlineLevel="0" collapsed="false">
      <c r="A306" s="7"/>
      <c r="B306" s="7"/>
      <c r="C306" s="7"/>
      <c r="D306" s="7"/>
      <c r="E306" s="7"/>
      <c r="F306" s="9"/>
      <c r="G306" s="9"/>
      <c r="H306" s="7"/>
      <c r="I306" s="10" t="str">
        <f aca="true">IF($B306="","",IF($A306="Yes","Done",IF(OR(AND($F306&lt;&gt;"",$F306&gt;TODAY()),AND($E306&lt;&gt;"",IFERROR(INDEX($A$2:$A$501,MATCH($E306,$B$2:$B$501,0)),"Yes")&lt;&gt;"Yes")),"Waiting","Yes")))</f>
        <v/>
      </c>
      <c r="J306" s="8" t="str">
        <f aca="false">IF($B306="","",ROUND(IF(ISNUMBER(INDEX(Projects!$D$2:$D$201,MATCH($C306,Projects!$A$2:$A$201,0))),ParentWeight*INDEX(Projects!$D$2:$D$201,MATCH($C306,Projects!$A$2:$A$201,0))+(1-ParentWeight)*IFERROR(MATCH($D306,{"Low","Medium","High","Vital"},0)/4,0.5),IFERROR(MATCH($D306,{"Low","Medium","High","Vital"},0)/4,0.5)),3))</f>
        <v/>
      </c>
      <c r="K306" s="8" t="str">
        <f aca="false">IF($B306="","",MAX($J306,_xlfn.MAXIFS($J$2:$J$501,$E$2:$E$501,$B306,$A$2:$A$501,"&lt;&gt;Yes")))</f>
        <v/>
      </c>
      <c r="L306" s="11" t="n">
        <f aca="true">IF($B306="",-1,IF($I306&lt;&gt;"Yes",0,ROUND(IF($G306="",$K306,IF(($G306-TODAY())&lt;=0,3+$K306+MIN(0.25*-($G306-TODAY()),1),$K306+IF(($G306-TODAY())&lt;=LeadDays,((LeadDays-($G306-TODAY()))/LeadDays)^2,0))),2)))</f>
        <v>-1</v>
      </c>
    </row>
    <row r="307" customFormat="false" ht="15" hidden="false" customHeight="false" outlineLevel="0" collapsed="false">
      <c r="A307" s="7"/>
      <c r="B307" s="7"/>
      <c r="C307" s="7"/>
      <c r="D307" s="7"/>
      <c r="E307" s="7"/>
      <c r="F307" s="9"/>
      <c r="G307" s="9"/>
      <c r="H307" s="7"/>
      <c r="I307" s="10" t="str">
        <f aca="true">IF($B307="","",IF($A307="Yes","Done",IF(OR(AND($F307&lt;&gt;"",$F307&gt;TODAY()),AND($E307&lt;&gt;"",IFERROR(INDEX($A$2:$A$501,MATCH($E307,$B$2:$B$501,0)),"Yes")&lt;&gt;"Yes")),"Waiting","Yes")))</f>
        <v/>
      </c>
      <c r="J307" s="8" t="str">
        <f aca="false">IF($B307="","",ROUND(IF(ISNUMBER(INDEX(Projects!$D$2:$D$201,MATCH($C307,Projects!$A$2:$A$201,0))),ParentWeight*INDEX(Projects!$D$2:$D$201,MATCH($C307,Projects!$A$2:$A$201,0))+(1-ParentWeight)*IFERROR(MATCH($D307,{"Low","Medium","High","Vital"},0)/4,0.5),IFERROR(MATCH($D307,{"Low","Medium","High","Vital"},0)/4,0.5)),3))</f>
        <v/>
      </c>
      <c r="K307" s="8" t="str">
        <f aca="false">IF($B307="","",MAX($J307,_xlfn.MAXIFS($J$2:$J$501,$E$2:$E$501,$B307,$A$2:$A$501,"&lt;&gt;Yes")))</f>
        <v/>
      </c>
      <c r="L307" s="11" t="n">
        <f aca="true">IF($B307="",-1,IF($I307&lt;&gt;"Yes",0,ROUND(IF($G307="",$K307,IF(($G307-TODAY())&lt;=0,3+$K307+MIN(0.25*-($G307-TODAY()),1),$K307+IF(($G307-TODAY())&lt;=LeadDays,((LeadDays-($G307-TODAY()))/LeadDays)^2,0))),2)))</f>
        <v>-1</v>
      </c>
    </row>
    <row r="308" customFormat="false" ht="15" hidden="false" customHeight="false" outlineLevel="0" collapsed="false">
      <c r="A308" s="7"/>
      <c r="B308" s="7"/>
      <c r="C308" s="7"/>
      <c r="D308" s="7"/>
      <c r="E308" s="7"/>
      <c r="F308" s="9"/>
      <c r="G308" s="9"/>
      <c r="H308" s="7"/>
      <c r="I308" s="10" t="str">
        <f aca="true">IF($B308="","",IF($A308="Yes","Done",IF(OR(AND($F308&lt;&gt;"",$F308&gt;TODAY()),AND($E308&lt;&gt;"",IFERROR(INDEX($A$2:$A$501,MATCH($E308,$B$2:$B$501,0)),"Yes")&lt;&gt;"Yes")),"Waiting","Yes")))</f>
        <v/>
      </c>
      <c r="J308" s="8" t="str">
        <f aca="false">IF($B308="","",ROUND(IF(ISNUMBER(INDEX(Projects!$D$2:$D$201,MATCH($C308,Projects!$A$2:$A$201,0))),ParentWeight*INDEX(Projects!$D$2:$D$201,MATCH($C308,Projects!$A$2:$A$201,0))+(1-ParentWeight)*IFERROR(MATCH($D308,{"Low","Medium","High","Vital"},0)/4,0.5),IFERROR(MATCH($D308,{"Low","Medium","High","Vital"},0)/4,0.5)),3))</f>
        <v/>
      </c>
      <c r="K308" s="8" t="str">
        <f aca="false">IF($B308="","",MAX($J308,_xlfn.MAXIFS($J$2:$J$501,$E$2:$E$501,$B308,$A$2:$A$501,"&lt;&gt;Yes")))</f>
        <v/>
      </c>
      <c r="L308" s="11" t="n">
        <f aca="true">IF($B308="",-1,IF($I308&lt;&gt;"Yes",0,ROUND(IF($G308="",$K308,IF(($G308-TODAY())&lt;=0,3+$K308+MIN(0.25*-($G308-TODAY()),1),$K308+IF(($G308-TODAY())&lt;=LeadDays,((LeadDays-($G308-TODAY()))/LeadDays)^2,0))),2)))</f>
        <v>-1</v>
      </c>
    </row>
    <row r="309" customFormat="false" ht="15" hidden="false" customHeight="false" outlineLevel="0" collapsed="false">
      <c r="A309" s="7"/>
      <c r="B309" s="7"/>
      <c r="C309" s="7"/>
      <c r="D309" s="7"/>
      <c r="E309" s="7"/>
      <c r="F309" s="9"/>
      <c r="G309" s="9"/>
      <c r="H309" s="7"/>
      <c r="I309" s="10" t="str">
        <f aca="true">IF($B309="","",IF($A309="Yes","Done",IF(OR(AND($F309&lt;&gt;"",$F309&gt;TODAY()),AND($E309&lt;&gt;"",IFERROR(INDEX($A$2:$A$501,MATCH($E309,$B$2:$B$501,0)),"Yes")&lt;&gt;"Yes")),"Waiting","Yes")))</f>
        <v/>
      </c>
      <c r="J309" s="8" t="str">
        <f aca="false">IF($B309="","",ROUND(IF(ISNUMBER(INDEX(Projects!$D$2:$D$201,MATCH($C309,Projects!$A$2:$A$201,0))),ParentWeight*INDEX(Projects!$D$2:$D$201,MATCH($C309,Projects!$A$2:$A$201,0))+(1-ParentWeight)*IFERROR(MATCH($D309,{"Low","Medium","High","Vital"},0)/4,0.5),IFERROR(MATCH($D309,{"Low","Medium","High","Vital"},0)/4,0.5)),3))</f>
        <v/>
      </c>
      <c r="K309" s="8" t="str">
        <f aca="false">IF($B309="","",MAX($J309,_xlfn.MAXIFS($J$2:$J$501,$E$2:$E$501,$B309,$A$2:$A$501,"&lt;&gt;Yes")))</f>
        <v/>
      </c>
      <c r="L309" s="11" t="n">
        <f aca="true">IF($B309="",-1,IF($I309&lt;&gt;"Yes",0,ROUND(IF($G309="",$K309,IF(($G309-TODAY())&lt;=0,3+$K309+MIN(0.25*-($G309-TODAY()),1),$K309+IF(($G309-TODAY())&lt;=LeadDays,((LeadDays-($G309-TODAY()))/LeadDays)^2,0))),2)))</f>
        <v>-1</v>
      </c>
    </row>
    <row r="310" customFormat="false" ht="15" hidden="false" customHeight="false" outlineLevel="0" collapsed="false">
      <c r="A310" s="7"/>
      <c r="B310" s="7"/>
      <c r="C310" s="7"/>
      <c r="D310" s="7"/>
      <c r="E310" s="7"/>
      <c r="F310" s="9"/>
      <c r="G310" s="9"/>
      <c r="H310" s="7"/>
      <c r="I310" s="10" t="str">
        <f aca="true">IF($B310="","",IF($A310="Yes","Done",IF(OR(AND($F310&lt;&gt;"",$F310&gt;TODAY()),AND($E310&lt;&gt;"",IFERROR(INDEX($A$2:$A$501,MATCH($E310,$B$2:$B$501,0)),"Yes")&lt;&gt;"Yes")),"Waiting","Yes")))</f>
        <v/>
      </c>
      <c r="J310" s="8" t="str">
        <f aca="false">IF($B310="","",ROUND(IF(ISNUMBER(INDEX(Projects!$D$2:$D$201,MATCH($C310,Projects!$A$2:$A$201,0))),ParentWeight*INDEX(Projects!$D$2:$D$201,MATCH($C310,Projects!$A$2:$A$201,0))+(1-ParentWeight)*IFERROR(MATCH($D310,{"Low","Medium","High","Vital"},0)/4,0.5),IFERROR(MATCH($D310,{"Low","Medium","High","Vital"},0)/4,0.5)),3))</f>
        <v/>
      </c>
      <c r="K310" s="8" t="str">
        <f aca="false">IF($B310="","",MAX($J310,_xlfn.MAXIFS($J$2:$J$501,$E$2:$E$501,$B310,$A$2:$A$501,"&lt;&gt;Yes")))</f>
        <v/>
      </c>
      <c r="L310" s="11" t="n">
        <f aca="true">IF($B310="",-1,IF($I310&lt;&gt;"Yes",0,ROUND(IF($G310="",$K310,IF(($G310-TODAY())&lt;=0,3+$K310+MIN(0.25*-($G310-TODAY()),1),$K310+IF(($G310-TODAY())&lt;=LeadDays,((LeadDays-($G310-TODAY()))/LeadDays)^2,0))),2)))</f>
        <v>-1</v>
      </c>
    </row>
    <row r="311" customFormat="false" ht="15" hidden="false" customHeight="false" outlineLevel="0" collapsed="false">
      <c r="A311" s="7"/>
      <c r="B311" s="7"/>
      <c r="C311" s="7"/>
      <c r="D311" s="7"/>
      <c r="E311" s="7"/>
      <c r="F311" s="9"/>
      <c r="G311" s="9"/>
      <c r="H311" s="7"/>
      <c r="I311" s="10" t="str">
        <f aca="true">IF($B311="","",IF($A311="Yes","Done",IF(OR(AND($F311&lt;&gt;"",$F311&gt;TODAY()),AND($E311&lt;&gt;"",IFERROR(INDEX($A$2:$A$501,MATCH($E311,$B$2:$B$501,0)),"Yes")&lt;&gt;"Yes")),"Waiting","Yes")))</f>
        <v/>
      </c>
      <c r="J311" s="8" t="str">
        <f aca="false">IF($B311="","",ROUND(IF(ISNUMBER(INDEX(Projects!$D$2:$D$201,MATCH($C311,Projects!$A$2:$A$201,0))),ParentWeight*INDEX(Projects!$D$2:$D$201,MATCH($C311,Projects!$A$2:$A$201,0))+(1-ParentWeight)*IFERROR(MATCH($D311,{"Low","Medium","High","Vital"},0)/4,0.5),IFERROR(MATCH($D311,{"Low","Medium","High","Vital"},0)/4,0.5)),3))</f>
        <v/>
      </c>
      <c r="K311" s="8" t="str">
        <f aca="false">IF($B311="","",MAX($J311,_xlfn.MAXIFS($J$2:$J$501,$E$2:$E$501,$B311,$A$2:$A$501,"&lt;&gt;Yes")))</f>
        <v/>
      </c>
      <c r="L311" s="11" t="n">
        <f aca="true">IF($B311="",-1,IF($I311&lt;&gt;"Yes",0,ROUND(IF($G311="",$K311,IF(($G311-TODAY())&lt;=0,3+$K311+MIN(0.25*-($G311-TODAY()),1),$K311+IF(($G311-TODAY())&lt;=LeadDays,((LeadDays-($G311-TODAY()))/LeadDays)^2,0))),2)))</f>
        <v>-1</v>
      </c>
    </row>
    <row r="312" customFormat="false" ht="15" hidden="false" customHeight="false" outlineLevel="0" collapsed="false">
      <c r="A312" s="7"/>
      <c r="B312" s="7"/>
      <c r="C312" s="7"/>
      <c r="D312" s="7"/>
      <c r="E312" s="7"/>
      <c r="F312" s="9"/>
      <c r="G312" s="9"/>
      <c r="H312" s="7"/>
      <c r="I312" s="10" t="str">
        <f aca="true">IF($B312="","",IF($A312="Yes","Done",IF(OR(AND($F312&lt;&gt;"",$F312&gt;TODAY()),AND($E312&lt;&gt;"",IFERROR(INDEX($A$2:$A$501,MATCH($E312,$B$2:$B$501,0)),"Yes")&lt;&gt;"Yes")),"Waiting","Yes")))</f>
        <v/>
      </c>
      <c r="J312" s="8" t="str">
        <f aca="false">IF($B312="","",ROUND(IF(ISNUMBER(INDEX(Projects!$D$2:$D$201,MATCH($C312,Projects!$A$2:$A$201,0))),ParentWeight*INDEX(Projects!$D$2:$D$201,MATCH($C312,Projects!$A$2:$A$201,0))+(1-ParentWeight)*IFERROR(MATCH($D312,{"Low","Medium","High","Vital"},0)/4,0.5),IFERROR(MATCH($D312,{"Low","Medium","High","Vital"},0)/4,0.5)),3))</f>
        <v/>
      </c>
      <c r="K312" s="8" t="str">
        <f aca="false">IF($B312="","",MAX($J312,_xlfn.MAXIFS($J$2:$J$501,$E$2:$E$501,$B312,$A$2:$A$501,"&lt;&gt;Yes")))</f>
        <v/>
      </c>
      <c r="L312" s="11" t="n">
        <f aca="true">IF($B312="",-1,IF($I312&lt;&gt;"Yes",0,ROUND(IF($G312="",$K312,IF(($G312-TODAY())&lt;=0,3+$K312+MIN(0.25*-($G312-TODAY()),1),$K312+IF(($G312-TODAY())&lt;=LeadDays,((LeadDays-($G312-TODAY()))/LeadDays)^2,0))),2)))</f>
        <v>-1</v>
      </c>
    </row>
    <row r="313" customFormat="false" ht="15" hidden="false" customHeight="false" outlineLevel="0" collapsed="false">
      <c r="A313" s="7"/>
      <c r="B313" s="7"/>
      <c r="C313" s="7"/>
      <c r="D313" s="7"/>
      <c r="E313" s="7"/>
      <c r="F313" s="9"/>
      <c r="G313" s="9"/>
      <c r="H313" s="7"/>
      <c r="I313" s="10" t="str">
        <f aca="true">IF($B313="","",IF($A313="Yes","Done",IF(OR(AND($F313&lt;&gt;"",$F313&gt;TODAY()),AND($E313&lt;&gt;"",IFERROR(INDEX($A$2:$A$501,MATCH($E313,$B$2:$B$501,0)),"Yes")&lt;&gt;"Yes")),"Waiting","Yes")))</f>
        <v/>
      </c>
      <c r="J313" s="8" t="str">
        <f aca="false">IF($B313="","",ROUND(IF(ISNUMBER(INDEX(Projects!$D$2:$D$201,MATCH($C313,Projects!$A$2:$A$201,0))),ParentWeight*INDEX(Projects!$D$2:$D$201,MATCH($C313,Projects!$A$2:$A$201,0))+(1-ParentWeight)*IFERROR(MATCH($D313,{"Low","Medium","High","Vital"},0)/4,0.5),IFERROR(MATCH($D313,{"Low","Medium","High","Vital"},0)/4,0.5)),3))</f>
        <v/>
      </c>
      <c r="K313" s="8" t="str">
        <f aca="false">IF($B313="","",MAX($J313,_xlfn.MAXIFS($J$2:$J$501,$E$2:$E$501,$B313,$A$2:$A$501,"&lt;&gt;Yes")))</f>
        <v/>
      </c>
      <c r="L313" s="11" t="n">
        <f aca="true">IF($B313="",-1,IF($I313&lt;&gt;"Yes",0,ROUND(IF($G313="",$K313,IF(($G313-TODAY())&lt;=0,3+$K313+MIN(0.25*-($G313-TODAY()),1),$K313+IF(($G313-TODAY())&lt;=LeadDays,((LeadDays-($G313-TODAY()))/LeadDays)^2,0))),2)))</f>
        <v>-1</v>
      </c>
    </row>
    <row r="314" customFormat="false" ht="15" hidden="false" customHeight="false" outlineLevel="0" collapsed="false">
      <c r="A314" s="7"/>
      <c r="B314" s="7"/>
      <c r="C314" s="7"/>
      <c r="D314" s="7"/>
      <c r="E314" s="7"/>
      <c r="F314" s="9"/>
      <c r="G314" s="9"/>
      <c r="H314" s="7"/>
      <c r="I314" s="10" t="str">
        <f aca="true">IF($B314="","",IF($A314="Yes","Done",IF(OR(AND($F314&lt;&gt;"",$F314&gt;TODAY()),AND($E314&lt;&gt;"",IFERROR(INDEX($A$2:$A$501,MATCH($E314,$B$2:$B$501,0)),"Yes")&lt;&gt;"Yes")),"Waiting","Yes")))</f>
        <v/>
      </c>
      <c r="J314" s="8" t="str">
        <f aca="false">IF($B314="","",ROUND(IF(ISNUMBER(INDEX(Projects!$D$2:$D$201,MATCH($C314,Projects!$A$2:$A$201,0))),ParentWeight*INDEX(Projects!$D$2:$D$201,MATCH($C314,Projects!$A$2:$A$201,0))+(1-ParentWeight)*IFERROR(MATCH($D314,{"Low","Medium","High","Vital"},0)/4,0.5),IFERROR(MATCH($D314,{"Low","Medium","High","Vital"},0)/4,0.5)),3))</f>
        <v/>
      </c>
      <c r="K314" s="8" t="str">
        <f aca="false">IF($B314="","",MAX($J314,_xlfn.MAXIFS($J$2:$J$501,$E$2:$E$501,$B314,$A$2:$A$501,"&lt;&gt;Yes")))</f>
        <v/>
      </c>
      <c r="L314" s="11" t="n">
        <f aca="true">IF($B314="",-1,IF($I314&lt;&gt;"Yes",0,ROUND(IF($G314="",$K314,IF(($G314-TODAY())&lt;=0,3+$K314+MIN(0.25*-($G314-TODAY()),1),$K314+IF(($G314-TODAY())&lt;=LeadDays,((LeadDays-($G314-TODAY()))/LeadDays)^2,0))),2)))</f>
        <v>-1</v>
      </c>
    </row>
    <row r="315" customFormat="false" ht="15" hidden="false" customHeight="false" outlineLevel="0" collapsed="false">
      <c r="A315" s="7"/>
      <c r="B315" s="7"/>
      <c r="C315" s="7"/>
      <c r="D315" s="7"/>
      <c r="E315" s="7"/>
      <c r="F315" s="9"/>
      <c r="G315" s="9"/>
      <c r="H315" s="7"/>
      <c r="I315" s="10" t="str">
        <f aca="true">IF($B315="","",IF($A315="Yes","Done",IF(OR(AND($F315&lt;&gt;"",$F315&gt;TODAY()),AND($E315&lt;&gt;"",IFERROR(INDEX($A$2:$A$501,MATCH($E315,$B$2:$B$501,0)),"Yes")&lt;&gt;"Yes")),"Waiting","Yes")))</f>
        <v/>
      </c>
      <c r="J315" s="8" t="str">
        <f aca="false">IF($B315="","",ROUND(IF(ISNUMBER(INDEX(Projects!$D$2:$D$201,MATCH($C315,Projects!$A$2:$A$201,0))),ParentWeight*INDEX(Projects!$D$2:$D$201,MATCH($C315,Projects!$A$2:$A$201,0))+(1-ParentWeight)*IFERROR(MATCH($D315,{"Low","Medium","High","Vital"},0)/4,0.5),IFERROR(MATCH($D315,{"Low","Medium","High","Vital"},0)/4,0.5)),3))</f>
        <v/>
      </c>
      <c r="K315" s="8" t="str">
        <f aca="false">IF($B315="","",MAX($J315,_xlfn.MAXIFS($J$2:$J$501,$E$2:$E$501,$B315,$A$2:$A$501,"&lt;&gt;Yes")))</f>
        <v/>
      </c>
      <c r="L315" s="11" t="n">
        <f aca="true">IF($B315="",-1,IF($I315&lt;&gt;"Yes",0,ROUND(IF($G315="",$K315,IF(($G315-TODAY())&lt;=0,3+$K315+MIN(0.25*-($G315-TODAY()),1),$K315+IF(($G315-TODAY())&lt;=LeadDays,((LeadDays-($G315-TODAY()))/LeadDays)^2,0))),2)))</f>
        <v>-1</v>
      </c>
    </row>
    <row r="316" customFormat="false" ht="15" hidden="false" customHeight="false" outlineLevel="0" collapsed="false">
      <c r="A316" s="7"/>
      <c r="B316" s="7"/>
      <c r="C316" s="7"/>
      <c r="D316" s="7"/>
      <c r="E316" s="7"/>
      <c r="F316" s="9"/>
      <c r="G316" s="9"/>
      <c r="H316" s="7"/>
      <c r="I316" s="10" t="str">
        <f aca="true">IF($B316="","",IF($A316="Yes","Done",IF(OR(AND($F316&lt;&gt;"",$F316&gt;TODAY()),AND($E316&lt;&gt;"",IFERROR(INDEX($A$2:$A$501,MATCH($E316,$B$2:$B$501,0)),"Yes")&lt;&gt;"Yes")),"Waiting","Yes")))</f>
        <v/>
      </c>
      <c r="J316" s="8" t="str">
        <f aca="false">IF($B316="","",ROUND(IF(ISNUMBER(INDEX(Projects!$D$2:$D$201,MATCH($C316,Projects!$A$2:$A$201,0))),ParentWeight*INDEX(Projects!$D$2:$D$201,MATCH($C316,Projects!$A$2:$A$201,0))+(1-ParentWeight)*IFERROR(MATCH($D316,{"Low","Medium","High","Vital"},0)/4,0.5),IFERROR(MATCH($D316,{"Low","Medium","High","Vital"},0)/4,0.5)),3))</f>
        <v/>
      </c>
      <c r="K316" s="8" t="str">
        <f aca="false">IF($B316="","",MAX($J316,_xlfn.MAXIFS($J$2:$J$501,$E$2:$E$501,$B316,$A$2:$A$501,"&lt;&gt;Yes")))</f>
        <v/>
      </c>
      <c r="L316" s="11" t="n">
        <f aca="true">IF($B316="",-1,IF($I316&lt;&gt;"Yes",0,ROUND(IF($G316="",$K316,IF(($G316-TODAY())&lt;=0,3+$K316+MIN(0.25*-($G316-TODAY()),1),$K316+IF(($G316-TODAY())&lt;=LeadDays,((LeadDays-($G316-TODAY()))/LeadDays)^2,0))),2)))</f>
        <v>-1</v>
      </c>
    </row>
    <row r="317" customFormat="false" ht="15" hidden="false" customHeight="false" outlineLevel="0" collapsed="false">
      <c r="A317" s="7"/>
      <c r="B317" s="7"/>
      <c r="C317" s="7"/>
      <c r="D317" s="7"/>
      <c r="E317" s="7"/>
      <c r="F317" s="9"/>
      <c r="G317" s="9"/>
      <c r="H317" s="7"/>
      <c r="I317" s="10" t="str">
        <f aca="true">IF($B317="","",IF($A317="Yes","Done",IF(OR(AND($F317&lt;&gt;"",$F317&gt;TODAY()),AND($E317&lt;&gt;"",IFERROR(INDEX($A$2:$A$501,MATCH($E317,$B$2:$B$501,0)),"Yes")&lt;&gt;"Yes")),"Waiting","Yes")))</f>
        <v/>
      </c>
      <c r="J317" s="8" t="str">
        <f aca="false">IF($B317="","",ROUND(IF(ISNUMBER(INDEX(Projects!$D$2:$D$201,MATCH($C317,Projects!$A$2:$A$201,0))),ParentWeight*INDEX(Projects!$D$2:$D$201,MATCH($C317,Projects!$A$2:$A$201,0))+(1-ParentWeight)*IFERROR(MATCH($D317,{"Low","Medium","High","Vital"},0)/4,0.5),IFERROR(MATCH($D317,{"Low","Medium","High","Vital"},0)/4,0.5)),3))</f>
        <v/>
      </c>
      <c r="K317" s="8" t="str">
        <f aca="false">IF($B317="","",MAX($J317,_xlfn.MAXIFS($J$2:$J$501,$E$2:$E$501,$B317,$A$2:$A$501,"&lt;&gt;Yes")))</f>
        <v/>
      </c>
      <c r="L317" s="11" t="n">
        <f aca="true">IF($B317="",-1,IF($I317&lt;&gt;"Yes",0,ROUND(IF($G317="",$K317,IF(($G317-TODAY())&lt;=0,3+$K317+MIN(0.25*-($G317-TODAY()),1),$K317+IF(($G317-TODAY())&lt;=LeadDays,((LeadDays-($G317-TODAY()))/LeadDays)^2,0))),2)))</f>
        <v>-1</v>
      </c>
    </row>
    <row r="318" customFormat="false" ht="15" hidden="false" customHeight="false" outlineLevel="0" collapsed="false">
      <c r="A318" s="7"/>
      <c r="B318" s="7"/>
      <c r="C318" s="7"/>
      <c r="D318" s="7"/>
      <c r="E318" s="7"/>
      <c r="F318" s="9"/>
      <c r="G318" s="9"/>
      <c r="H318" s="7"/>
      <c r="I318" s="10" t="str">
        <f aca="true">IF($B318="","",IF($A318="Yes","Done",IF(OR(AND($F318&lt;&gt;"",$F318&gt;TODAY()),AND($E318&lt;&gt;"",IFERROR(INDEX($A$2:$A$501,MATCH($E318,$B$2:$B$501,0)),"Yes")&lt;&gt;"Yes")),"Waiting","Yes")))</f>
        <v/>
      </c>
      <c r="J318" s="8" t="str">
        <f aca="false">IF($B318="","",ROUND(IF(ISNUMBER(INDEX(Projects!$D$2:$D$201,MATCH($C318,Projects!$A$2:$A$201,0))),ParentWeight*INDEX(Projects!$D$2:$D$201,MATCH($C318,Projects!$A$2:$A$201,0))+(1-ParentWeight)*IFERROR(MATCH($D318,{"Low","Medium","High","Vital"},0)/4,0.5),IFERROR(MATCH($D318,{"Low","Medium","High","Vital"},0)/4,0.5)),3))</f>
        <v/>
      </c>
      <c r="K318" s="8" t="str">
        <f aca="false">IF($B318="","",MAX($J318,_xlfn.MAXIFS($J$2:$J$501,$E$2:$E$501,$B318,$A$2:$A$501,"&lt;&gt;Yes")))</f>
        <v/>
      </c>
      <c r="L318" s="11" t="n">
        <f aca="true">IF($B318="",-1,IF($I318&lt;&gt;"Yes",0,ROUND(IF($G318="",$K318,IF(($G318-TODAY())&lt;=0,3+$K318+MIN(0.25*-($G318-TODAY()),1),$K318+IF(($G318-TODAY())&lt;=LeadDays,((LeadDays-($G318-TODAY()))/LeadDays)^2,0))),2)))</f>
        <v>-1</v>
      </c>
    </row>
    <row r="319" customFormat="false" ht="15" hidden="false" customHeight="false" outlineLevel="0" collapsed="false">
      <c r="A319" s="7"/>
      <c r="B319" s="7"/>
      <c r="C319" s="7"/>
      <c r="D319" s="7"/>
      <c r="E319" s="7"/>
      <c r="F319" s="9"/>
      <c r="G319" s="9"/>
      <c r="H319" s="7"/>
      <c r="I319" s="10" t="str">
        <f aca="true">IF($B319="","",IF($A319="Yes","Done",IF(OR(AND($F319&lt;&gt;"",$F319&gt;TODAY()),AND($E319&lt;&gt;"",IFERROR(INDEX($A$2:$A$501,MATCH($E319,$B$2:$B$501,0)),"Yes")&lt;&gt;"Yes")),"Waiting","Yes")))</f>
        <v/>
      </c>
      <c r="J319" s="8" t="str">
        <f aca="false">IF($B319="","",ROUND(IF(ISNUMBER(INDEX(Projects!$D$2:$D$201,MATCH($C319,Projects!$A$2:$A$201,0))),ParentWeight*INDEX(Projects!$D$2:$D$201,MATCH($C319,Projects!$A$2:$A$201,0))+(1-ParentWeight)*IFERROR(MATCH($D319,{"Low","Medium","High","Vital"},0)/4,0.5),IFERROR(MATCH($D319,{"Low","Medium","High","Vital"},0)/4,0.5)),3))</f>
        <v/>
      </c>
      <c r="K319" s="8" t="str">
        <f aca="false">IF($B319="","",MAX($J319,_xlfn.MAXIFS($J$2:$J$501,$E$2:$E$501,$B319,$A$2:$A$501,"&lt;&gt;Yes")))</f>
        <v/>
      </c>
      <c r="L319" s="11" t="n">
        <f aca="true">IF($B319="",-1,IF($I319&lt;&gt;"Yes",0,ROUND(IF($G319="",$K319,IF(($G319-TODAY())&lt;=0,3+$K319+MIN(0.25*-($G319-TODAY()),1),$K319+IF(($G319-TODAY())&lt;=LeadDays,((LeadDays-($G319-TODAY()))/LeadDays)^2,0))),2)))</f>
        <v>-1</v>
      </c>
    </row>
    <row r="320" customFormat="false" ht="15" hidden="false" customHeight="false" outlineLevel="0" collapsed="false">
      <c r="A320" s="7"/>
      <c r="B320" s="7"/>
      <c r="C320" s="7"/>
      <c r="D320" s="7"/>
      <c r="E320" s="7"/>
      <c r="F320" s="9"/>
      <c r="G320" s="9"/>
      <c r="H320" s="7"/>
      <c r="I320" s="10" t="str">
        <f aca="true">IF($B320="","",IF($A320="Yes","Done",IF(OR(AND($F320&lt;&gt;"",$F320&gt;TODAY()),AND($E320&lt;&gt;"",IFERROR(INDEX($A$2:$A$501,MATCH($E320,$B$2:$B$501,0)),"Yes")&lt;&gt;"Yes")),"Waiting","Yes")))</f>
        <v/>
      </c>
      <c r="J320" s="8" t="str">
        <f aca="false">IF($B320="","",ROUND(IF(ISNUMBER(INDEX(Projects!$D$2:$D$201,MATCH($C320,Projects!$A$2:$A$201,0))),ParentWeight*INDEX(Projects!$D$2:$D$201,MATCH($C320,Projects!$A$2:$A$201,0))+(1-ParentWeight)*IFERROR(MATCH($D320,{"Low","Medium","High","Vital"},0)/4,0.5),IFERROR(MATCH($D320,{"Low","Medium","High","Vital"},0)/4,0.5)),3))</f>
        <v/>
      </c>
      <c r="K320" s="8" t="str">
        <f aca="false">IF($B320="","",MAX($J320,_xlfn.MAXIFS($J$2:$J$501,$E$2:$E$501,$B320,$A$2:$A$501,"&lt;&gt;Yes")))</f>
        <v/>
      </c>
      <c r="L320" s="11" t="n">
        <f aca="true">IF($B320="",-1,IF($I320&lt;&gt;"Yes",0,ROUND(IF($G320="",$K320,IF(($G320-TODAY())&lt;=0,3+$K320+MIN(0.25*-($G320-TODAY()),1),$K320+IF(($G320-TODAY())&lt;=LeadDays,((LeadDays-($G320-TODAY()))/LeadDays)^2,0))),2)))</f>
        <v>-1</v>
      </c>
    </row>
    <row r="321" customFormat="false" ht="15" hidden="false" customHeight="false" outlineLevel="0" collapsed="false">
      <c r="A321" s="7"/>
      <c r="B321" s="7"/>
      <c r="C321" s="7"/>
      <c r="D321" s="7"/>
      <c r="E321" s="7"/>
      <c r="F321" s="9"/>
      <c r="G321" s="9"/>
      <c r="H321" s="7"/>
      <c r="I321" s="10" t="str">
        <f aca="true">IF($B321="","",IF($A321="Yes","Done",IF(OR(AND($F321&lt;&gt;"",$F321&gt;TODAY()),AND($E321&lt;&gt;"",IFERROR(INDEX($A$2:$A$501,MATCH($E321,$B$2:$B$501,0)),"Yes")&lt;&gt;"Yes")),"Waiting","Yes")))</f>
        <v/>
      </c>
      <c r="J321" s="8" t="str">
        <f aca="false">IF($B321="","",ROUND(IF(ISNUMBER(INDEX(Projects!$D$2:$D$201,MATCH($C321,Projects!$A$2:$A$201,0))),ParentWeight*INDEX(Projects!$D$2:$D$201,MATCH($C321,Projects!$A$2:$A$201,0))+(1-ParentWeight)*IFERROR(MATCH($D321,{"Low","Medium","High","Vital"},0)/4,0.5),IFERROR(MATCH($D321,{"Low","Medium","High","Vital"},0)/4,0.5)),3))</f>
        <v/>
      </c>
      <c r="K321" s="8" t="str">
        <f aca="false">IF($B321="","",MAX($J321,_xlfn.MAXIFS($J$2:$J$501,$E$2:$E$501,$B321,$A$2:$A$501,"&lt;&gt;Yes")))</f>
        <v/>
      </c>
      <c r="L321" s="11" t="n">
        <f aca="true">IF($B321="",-1,IF($I321&lt;&gt;"Yes",0,ROUND(IF($G321="",$K321,IF(($G321-TODAY())&lt;=0,3+$K321+MIN(0.25*-($G321-TODAY()),1),$K321+IF(($G321-TODAY())&lt;=LeadDays,((LeadDays-($G321-TODAY()))/LeadDays)^2,0))),2)))</f>
        <v>-1</v>
      </c>
    </row>
    <row r="322" customFormat="false" ht="15" hidden="false" customHeight="false" outlineLevel="0" collapsed="false">
      <c r="A322" s="7"/>
      <c r="B322" s="7"/>
      <c r="C322" s="7"/>
      <c r="D322" s="7"/>
      <c r="E322" s="7"/>
      <c r="F322" s="9"/>
      <c r="G322" s="9"/>
      <c r="H322" s="7"/>
      <c r="I322" s="10" t="str">
        <f aca="true">IF($B322="","",IF($A322="Yes","Done",IF(OR(AND($F322&lt;&gt;"",$F322&gt;TODAY()),AND($E322&lt;&gt;"",IFERROR(INDEX($A$2:$A$501,MATCH($E322,$B$2:$B$501,0)),"Yes")&lt;&gt;"Yes")),"Waiting","Yes")))</f>
        <v/>
      </c>
      <c r="J322" s="8" t="str">
        <f aca="false">IF($B322="","",ROUND(IF(ISNUMBER(INDEX(Projects!$D$2:$D$201,MATCH($C322,Projects!$A$2:$A$201,0))),ParentWeight*INDEX(Projects!$D$2:$D$201,MATCH($C322,Projects!$A$2:$A$201,0))+(1-ParentWeight)*IFERROR(MATCH($D322,{"Low","Medium","High","Vital"},0)/4,0.5),IFERROR(MATCH($D322,{"Low","Medium","High","Vital"},0)/4,0.5)),3))</f>
        <v/>
      </c>
      <c r="K322" s="8" t="str">
        <f aca="false">IF($B322="","",MAX($J322,_xlfn.MAXIFS($J$2:$J$501,$E$2:$E$501,$B322,$A$2:$A$501,"&lt;&gt;Yes")))</f>
        <v/>
      </c>
      <c r="L322" s="11" t="n">
        <f aca="true">IF($B322="",-1,IF($I322&lt;&gt;"Yes",0,ROUND(IF($G322="",$K322,IF(($G322-TODAY())&lt;=0,3+$K322+MIN(0.25*-($G322-TODAY()),1),$K322+IF(($G322-TODAY())&lt;=LeadDays,((LeadDays-($G322-TODAY()))/LeadDays)^2,0))),2)))</f>
        <v>-1</v>
      </c>
    </row>
    <row r="323" customFormat="false" ht="15" hidden="false" customHeight="false" outlineLevel="0" collapsed="false">
      <c r="A323" s="7"/>
      <c r="B323" s="7"/>
      <c r="C323" s="7"/>
      <c r="D323" s="7"/>
      <c r="E323" s="7"/>
      <c r="F323" s="9"/>
      <c r="G323" s="9"/>
      <c r="H323" s="7"/>
      <c r="I323" s="10" t="str">
        <f aca="true">IF($B323="","",IF($A323="Yes","Done",IF(OR(AND($F323&lt;&gt;"",$F323&gt;TODAY()),AND($E323&lt;&gt;"",IFERROR(INDEX($A$2:$A$501,MATCH($E323,$B$2:$B$501,0)),"Yes")&lt;&gt;"Yes")),"Waiting","Yes")))</f>
        <v/>
      </c>
      <c r="J323" s="8" t="str">
        <f aca="false">IF($B323="","",ROUND(IF(ISNUMBER(INDEX(Projects!$D$2:$D$201,MATCH($C323,Projects!$A$2:$A$201,0))),ParentWeight*INDEX(Projects!$D$2:$D$201,MATCH($C323,Projects!$A$2:$A$201,0))+(1-ParentWeight)*IFERROR(MATCH($D323,{"Low","Medium","High","Vital"},0)/4,0.5),IFERROR(MATCH($D323,{"Low","Medium","High","Vital"},0)/4,0.5)),3))</f>
        <v/>
      </c>
      <c r="K323" s="8" t="str">
        <f aca="false">IF($B323="","",MAX($J323,_xlfn.MAXIFS($J$2:$J$501,$E$2:$E$501,$B323,$A$2:$A$501,"&lt;&gt;Yes")))</f>
        <v/>
      </c>
      <c r="L323" s="11" t="n">
        <f aca="true">IF($B323="",-1,IF($I323&lt;&gt;"Yes",0,ROUND(IF($G323="",$K323,IF(($G323-TODAY())&lt;=0,3+$K323+MIN(0.25*-($G323-TODAY()),1),$K323+IF(($G323-TODAY())&lt;=LeadDays,((LeadDays-($G323-TODAY()))/LeadDays)^2,0))),2)))</f>
        <v>-1</v>
      </c>
    </row>
    <row r="324" customFormat="false" ht="15" hidden="false" customHeight="false" outlineLevel="0" collapsed="false">
      <c r="A324" s="7"/>
      <c r="B324" s="7"/>
      <c r="C324" s="7"/>
      <c r="D324" s="7"/>
      <c r="E324" s="7"/>
      <c r="F324" s="9"/>
      <c r="G324" s="9"/>
      <c r="H324" s="7"/>
      <c r="I324" s="10" t="str">
        <f aca="true">IF($B324="","",IF($A324="Yes","Done",IF(OR(AND($F324&lt;&gt;"",$F324&gt;TODAY()),AND($E324&lt;&gt;"",IFERROR(INDEX($A$2:$A$501,MATCH($E324,$B$2:$B$501,0)),"Yes")&lt;&gt;"Yes")),"Waiting","Yes")))</f>
        <v/>
      </c>
      <c r="J324" s="8" t="str">
        <f aca="false">IF($B324="","",ROUND(IF(ISNUMBER(INDEX(Projects!$D$2:$D$201,MATCH($C324,Projects!$A$2:$A$201,0))),ParentWeight*INDEX(Projects!$D$2:$D$201,MATCH($C324,Projects!$A$2:$A$201,0))+(1-ParentWeight)*IFERROR(MATCH($D324,{"Low","Medium","High","Vital"},0)/4,0.5),IFERROR(MATCH($D324,{"Low","Medium","High","Vital"},0)/4,0.5)),3))</f>
        <v/>
      </c>
      <c r="K324" s="8" t="str">
        <f aca="false">IF($B324="","",MAX($J324,_xlfn.MAXIFS($J$2:$J$501,$E$2:$E$501,$B324,$A$2:$A$501,"&lt;&gt;Yes")))</f>
        <v/>
      </c>
      <c r="L324" s="11" t="n">
        <f aca="true">IF($B324="",-1,IF($I324&lt;&gt;"Yes",0,ROUND(IF($G324="",$K324,IF(($G324-TODAY())&lt;=0,3+$K324+MIN(0.25*-($G324-TODAY()),1),$K324+IF(($G324-TODAY())&lt;=LeadDays,((LeadDays-($G324-TODAY()))/LeadDays)^2,0))),2)))</f>
        <v>-1</v>
      </c>
    </row>
    <row r="325" customFormat="false" ht="15" hidden="false" customHeight="false" outlineLevel="0" collapsed="false">
      <c r="A325" s="7"/>
      <c r="B325" s="7"/>
      <c r="C325" s="7"/>
      <c r="D325" s="7"/>
      <c r="E325" s="7"/>
      <c r="F325" s="9"/>
      <c r="G325" s="9"/>
      <c r="H325" s="7"/>
      <c r="I325" s="10" t="str">
        <f aca="true">IF($B325="","",IF($A325="Yes","Done",IF(OR(AND($F325&lt;&gt;"",$F325&gt;TODAY()),AND($E325&lt;&gt;"",IFERROR(INDEX($A$2:$A$501,MATCH($E325,$B$2:$B$501,0)),"Yes")&lt;&gt;"Yes")),"Waiting","Yes")))</f>
        <v/>
      </c>
      <c r="J325" s="8" t="str">
        <f aca="false">IF($B325="","",ROUND(IF(ISNUMBER(INDEX(Projects!$D$2:$D$201,MATCH($C325,Projects!$A$2:$A$201,0))),ParentWeight*INDEX(Projects!$D$2:$D$201,MATCH($C325,Projects!$A$2:$A$201,0))+(1-ParentWeight)*IFERROR(MATCH($D325,{"Low","Medium","High","Vital"},0)/4,0.5),IFERROR(MATCH($D325,{"Low","Medium","High","Vital"},0)/4,0.5)),3))</f>
        <v/>
      </c>
      <c r="K325" s="8" t="str">
        <f aca="false">IF($B325="","",MAX($J325,_xlfn.MAXIFS($J$2:$J$501,$E$2:$E$501,$B325,$A$2:$A$501,"&lt;&gt;Yes")))</f>
        <v/>
      </c>
      <c r="L325" s="11" t="n">
        <f aca="true">IF($B325="",-1,IF($I325&lt;&gt;"Yes",0,ROUND(IF($G325="",$K325,IF(($G325-TODAY())&lt;=0,3+$K325+MIN(0.25*-($G325-TODAY()),1),$K325+IF(($G325-TODAY())&lt;=LeadDays,((LeadDays-($G325-TODAY()))/LeadDays)^2,0))),2)))</f>
        <v>-1</v>
      </c>
    </row>
    <row r="326" customFormat="false" ht="15" hidden="false" customHeight="false" outlineLevel="0" collapsed="false">
      <c r="A326" s="7"/>
      <c r="B326" s="7"/>
      <c r="C326" s="7"/>
      <c r="D326" s="7"/>
      <c r="E326" s="7"/>
      <c r="F326" s="9"/>
      <c r="G326" s="9"/>
      <c r="H326" s="7"/>
      <c r="I326" s="10" t="str">
        <f aca="true">IF($B326="","",IF($A326="Yes","Done",IF(OR(AND($F326&lt;&gt;"",$F326&gt;TODAY()),AND($E326&lt;&gt;"",IFERROR(INDEX($A$2:$A$501,MATCH($E326,$B$2:$B$501,0)),"Yes")&lt;&gt;"Yes")),"Waiting","Yes")))</f>
        <v/>
      </c>
      <c r="J326" s="8" t="str">
        <f aca="false">IF($B326="","",ROUND(IF(ISNUMBER(INDEX(Projects!$D$2:$D$201,MATCH($C326,Projects!$A$2:$A$201,0))),ParentWeight*INDEX(Projects!$D$2:$D$201,MATCH($C326,Projects!$A$2:$A$201,0))+(1-ParentWeight)*IFERROR(MATCH($D326,{"Low","Medium","High","Vital"},0)/4,0.5),IFERROR(MATCH($D326,{"Low","Medium","High","Vital"},0)/4,0.5)),3))</f>
        <v/>
      </c>
      <c r="K326" s="8" t="str">
        <f aca="false">IF($B326="","",MAX($J326,_xlfn.MAXIFS($J$2:$J$501,$E$2:$E$501,$B326,$A$2:$A$501,"&lt;&gt;Yes")))</f>
        <v/>
      </c>
      <c r="L326" s="11" t="n">
        <f aca="true">IF($B326="",-1,IF($I326&lt;&gt;"Yes",0,ROUND(IF($G326="",$K326,IF(($G326-TODAY())&lt;=0,3+$K326+MIN(0.25*-($G326-TODAY()),1),$K326+IF(($G326-TODAY())&lt;=LeadDays,((LeadDays-($G326-TODAY()))/LeadDays)^2,0))),2)))</f>
        <v>-1</v>
      </c>
    </row>
    <row r="327" customFormat="false" ht="15" hidden="false" customHeight="false" outlineLevel="0" collapsed="false">
      <c r="A327" s="7"/>
      <c r="B327" s="7"/>
      <c r="C327" s="7"/>
      <c r="D327" s="7"/>
      <c r="E327" s="7"/>
      <c r="F327" s="9"/>
      <c r="G327" s="9"/>
      <c r="H327" s="7"/>
      <c r="I327" s="10" t="str">
        <f aca="true">IF($B327="","",IF($A327="Yes","Done",IF(OR(AND($F327&lt;&gt;"",$F327&gt;TODAY()),AND($E327&lt;&gt;"",IFERROR(INDEX($A$2:$A$501,MATCH($E327,$B$2:$B$501,0)),"Yes")&lt;&gt;"Yes")),"Waiting","Yes")))</f>
        <v/>
      </c>
      <c r="J327" s="8" t="str">
        <f aca="false">IF($B327="","",ROUND(IF(ISNUMBER(INDEX(Projects!$D$2:$D$201,MATCH($C327,Projects!$A$2:$A$201,0))),ParentWeight*INDEX(Projects!$D$2:$D$201,MATCH($C327,Projects!$A$2:$A$201,0))+(1-ParentWeight)*IFERROR(MATCH($D327,{"Low","Medium","High","Vital"},0)/4,0.5),IFERROR(MATCH($D327,{"Low","Medium","High","Vital"},0)/4,0.5)),3))</f>
        <v/>
      </c>
      <c r="K327" s="8" t="str">
        <f aca="false">IF($B327="","",MAX($J327,_xlfn.MAXIFS($J$2:$J$501,$E$2:$E$501,$B327,$A$2:$A$501,"&lt;&gt;Yes")))</f>
        <v/>
      </c>
      <c r="L327" s="11" t="n">
        <f aca="true">IF($B327="",-1,IF($I327&lt;&gt;"Yes",0,ROUND(IF($G327="",$K327,IF(($G327-TODAY())&lt;=0,3+$K327+MIN(0.25*-($G327-TODAY()),1),$K327+IF(($G327-TODAY())&lt;=LeadDays,((LeadDays-($G327-TODAY()))/LeadDays)^2,0))),2)))</f>
        <v>-1</v>
      </c>
    </row>
    <row r="328" customFormat="false" ht="15" hidden="false" customHeight="false" outlineLevel="0" collapsed="false">
      <c r="A328" s="7"/>
      <c r="B328" s="7"/>
      <c r="C328" s="7"/>
      <c r="D328" s="7"/>
      <c r="E328" s="7"/>
      <c r="F328" s="9"/>
      <c r="G328" s="9"/>
      <c r="H328" s="7"/>
      <c r="I328" s="10" t="str">
        <f aca="true">IF($B328="","",IF($A328="Yes","Done",IF(OR(AND($F328&lt;&gt;"",$F328&gt;TODAY()),AND($E328&lt;&gt;"",IFERROR(INDEX($A$2:$A$501,MATCH($E328,$B$2:$B$501,0)),"Yes")&lt;&gt;"Yes")),"Waiting","Yes")))</f>
        <v/>
      </c>
      <c r="J328" s="8" t="str">
        <f aca="false">IF($B328="","",ROUND(IF(ISNUMBER(INDEX(Projects!$D$2:$D$201,MATCH($C328,Projects!$A$2:$A$201,0))),ParentWeight*INDEX(Projects!$D$2:$D$201,MATCH($C328,Projects!$A$2:$A$201,0))+(1-ParentWeight)*IFERROR(MATCH($D328,{"Low","Medium","High","Vital"},0)/4,0.5),IFERROR(MATCH($D328,{"Low","Medium","High","Vital"},0)/4,0.5)),3))</f>
        <v/>
      </c>
      <c r="K328" s="8" t="str">
        <f aca="false">IF($B328="","",MAX($J328,_xlfn.MAXIFS($J$2:$J$501,$E$2:$E$501,$B328,$A$2:$A$501,"&lt;&gt;Yes")))</f>
        <v/>
      </c>
      <c r="L328" s="11" t="n">
        <f aca="true">IF($B328="",-1,IF($I328&lt;&gt;"Yes",0,ROUND(IF($G328="",$K328,IF(($G328-TODAY())&lt;=0,3+$K328+MIN(0.25*-($G328-TODAY()),1),$K328+IF(($G328-TODAY())&lt;=LeadDays,((LeadDays-($G328-TODAY()))/LeadDays)^2,0))),2)))</f>
        <v>-1</v>
      </c>
    </row>
    <row r="329" customFormat="false" ht="15" hidden="false" customHeight="false" outlineLevel="0" collapsed="false">
      <c r="A329" s="7"/>
      <c r="B329" s="7"/>
      <c r="C329" s="7"/>
      <c r="D329" s="7"/>
      <c r="E329" s="7"/>
      <c r="F329" s="9"/>
      <c r="G329" s="9"/>
      <c r="H329" s="7"/>
      <c r="I329" s="10" t="str">
        <f aca="true">IF($B329="","",IF($A329="Yes","Done",IF(OR(AND($F329&lt;&gt;"",$F329&gt;TODAY()),AND($E329&lt;&gt;"",IFERROR(INDEX($A$2:$A$501,MATCH($E329,$B$2:$B$501,0)),"Yes")&lt;&gt;"Yes")),"Waiting","Yes")))</f>
        <v/>
      </c>
      <c r="J329" s="8" t="str">
        <f aca="false">IF($B329="","",ROUND(IF(ISNUMBER(INDEX(Projects!$D$2:$D$201,MATCH($C329,Projects!$A$2:$A$201,0))),ParentWeight*INDEX(Projects!$D$2:$D$201,MATCH($C329,Projects!$A$2:$A$201,0))+(1-ParentWeight)*IFERROR(MATCH($D329,{"Low","Medium","High","Vital"},0)/4,0.5),IFERROR(MATCH($D329,{"Low","Medium","High","Vital"},0)/4,0.5)),3))</f>
        <v/>
      </c>
      <c r="K329" s="8" t="str">
        <f aca="false">IF($B329="","",MAX($J329,_xlfn.MAXIFS($J$2:$J$501,$E$2:$E$501,$B329,$A$2:$A$501,"&lt;&gt;Yes")))</f>
        <v/>
      </c>
      <c r="L329" s="11" t="n">
        <f aca="true">IF($B329="",-1,IF($I329&lt;&gt;"Yes",0,ROUND(IF($G329="",$K329,IF(($G329-TODAY())&lt;=0,3+$K329+MIN(0.25*-($G329-TODAY()),1),$K329+IF(($G329-TODAY())&lt;=LeadDays,((LeadDays-($G329-TODAY()))/LeadDays)^2,0))),2)))</f>
        <v>-1</v>
      </c>
    </row>
    <row r="330" customFormat="false" ht="15" hidden="false" customHeight="false" outlineLevel="0" collapsed="false">
      <c r="A330" s="7"/>
      <c r="B330" s="7"/>
      <c r="C330" s="7"/>
      <c r="D330" s="7"/>
      <c r="E330" s="7"/>
      <c r="F330" s="9"/>
      <c r="G330" s="9"/>
      <c r="H330" s="7"/>
      <c r="I330" s="10" t="str">
        <f aca="true">IF($B330="","",IF($A330="Yes","Done",IF(OR(AND($F330&lt;&gt;"",$F330&gt;TODAY()),AND($E330&lt;&gt;"",IFERROR(INDEX($A$2:$A$501,MATCH($E330,$B$2:$B$501,0)),"Yes")&lt;&gt;"Yes")),"Waiting","Yes")))</f>
        <v/>
      </c>
      <c r="J330" s="8" t="str">
        <f aca="false">IF($B330="","",ROUND(IF(ISNUMBER(INDEX(Projects!$D$2:$D$201,MATCH($C330,Projects!$A$2:$A$201,0))),ParentWeight*INDEX(Projects!$D$2:$D$201,MATCH($C330,Projects!$A$2:$A$201,0))+(1-ParentWeight)*IFERROR(MATCH($D330,{"Low","Medium","High","Vital"},0)/4,0.5),IFERROR(MATCH($D330,{"Low","Medium","High","Vital"},0)/4,0.5)),3))</f>
        <v/>
      </c>
      <c r="K330" s="8" t="str">
        <f aca="false">IF($B330="","",MAX($J330,_xlfn.MAXIFS($J$2:$J$501,$E$2:$E$501,$B330,$A$2:$A$501,"&lt;&gt;Yes")))</f>
        <v/>
      </c>
      <c r="L330" s="11" t="n">
        <f aca="true">IF($B330="",-1,IF($I330&lt;&gt;"Yes",0,ROUND(IF($G330="",$K330,IF(($G330-TODAY())&lt;=0,3+$K330+MIN(0.25*-($G330-TODAY()),1),$K330+IF(($G330-TODAY())&lt;=LeadDays,((LeadDays-($G330-TODAY()))/LeadDays)^2,0))),2)))</f>
        <v>-1</v>
      </c>
    </row>
    <row r="331" customFormat="false" ht="15" hidden="false" customHeight="false" outlineLevel="0" collapsed="false">
      <c r="A331" s="7"/>
      <c r="B331" s="7"/>
      <c r="C331" s="7"/>
      <c r="D331" s="7"/>
      <c r="E331" s="7"/>
      <c r="F331" s="9"/>
      <c r="G331" s="9"/>
      <c r="H331" s="7"/>
      <c r="I331" s="10" t="str">
        <f aca="true">IF($B331="","",IF($A331="Yes","Done",IF(OR(AND($F331&lt;&gt;"",$F331&gt;TODAY()),AND($E331&lt;&gt;"",IFERROR(INDEX($A$2:$A$501,MATCH($E331,$B$2:$B$501,0)),"Yes")&lt;&gt;"Yes")),"Waiting","Yes")))</f>
        <v/>
      </c>
      <c r="J331" s="8" t="str">
        <f aca="false">IF($B331="","",ROUND(IF(ISNUMBER(INDEX(Projects!$D$2:$D$201,MATCH($C331,Projects!$A$2:$A$201,0))),ParentWeight*INDEX(Projects!$D$2:$D$201,MATCH($C331,Projects!$A$2:$A$201,0))+(1-ParentWeight)*IFERROR(MATCH($D331,{"Low","Medium","High","Vital"},0)/4,0.5),IFERROR(MATCH($D331,{"Low","Medium","High","Vital"},0)/4,0.5)),3))</f>
        <v/>
      </c>
      <c r="K331" s="8" t="str">
        <f aca="false">IF($B331="","",MAX($J331,_xlfn.MAXIFS($J$2:$J$501,$E$2:$E$501,$B331,$A$2:$A$501,"&lt;&gt;Yes")))</f>
        <v/>
      </c>
      <c r="L331" s="11" t="n">
        <f aca="true">IF($B331="",-1,IF($I331&lt;&gt;"Yes",0,ROUND(IF($G331="",$K331,IF(($G331-TODAY())&lt;=0,3+$K331+MIN(0.25*-($G331-TODAY()),1),$K331+IF(($G331-TODAY())&lt;=LeadDays,((LeadDays-($G331-TODAY()))/LeadDays)^2,0))),2)))</f>
        <v>-1</v>
      </c>
    </row>
    <row r="332" customFormat="false" ht="15" hidden="false" customHeight="false" outlineLevel="0" collapsed="false">
      <c r="A332" s="7"/>
      <c r="B332" s="7"/>
      <c r="C332" s="7"/>
      <c r="D332" s="7"/>
      <c r="E332" s="7"/>
      <c r="F332" s="9"/>
      <c r="G332" s="9"/>
      <c r="H332" s="7"/>
      <c r="I332" s="10" t="str">
        <f aca="true">IF($B332="","",IF($A332="Yes","Done",IF(OR(AND($F332&lt;&gt;"",$F332&gt;TODAY()),AND($E332&lt;&gt;"",IFERROR(INDEX($A$2:$A$501,MATCH($E332,$B$2:$B$501,0)),"Yes")&lt;&gt;"Yes")),"Waiting","Yes")))</f>
        <v/>
      </c>
      <c r="J332" s="8" t="str">
        <f aca="false">IF($B332="","",ROUND(IF(ISNUMBER(INDEX(Projects!$D$2:$D$201,MATCH($C332,Projects!$A$2:$A$201,0))),ParentWeight*INDEX(Projects!$D$2:$D$201,MATCH($C332,Projects!$A$2:$A$201,0))+(1-ParentWeight)*IFERROR(MATCH($D332,{"Low","Medium","High","Vital"},0)/4,0.5),IFERROR(MATCH($D332,{"Low","Medium","High","Vital"},0)/4,0.5)),3))</f>
        <v/>
      </c>
      <c r="K332" s="8" t="str">
        <f aca="false">IF($B332="","",MAX($J332,_xlfn.MAXIFS($J$2:$J$501,$E$2:$E$501,$B332,$A$2:$A$501,"&lt;&gt;Yes")))</f>
        <v/>
      </c>
      <c r="L332" s="11" t="n">
        <f aca="true">IF($B332="",-1,IF($I332&lt;&gt;"Yes",0,ROUND(IF($G332="",$K332,IF(($G332-TODAY())&lt;=0,3+$K332+MIN(0.25*-($G332-TODAY()),1),$K332+IF(($G332-TODAY())&lt;=LeadDays,((LeadDays-($G332-TODAY()))/LeadDays)^2,0))),2)))</f>
        <v>-1</v>
      </c>
    </row>
    <row r="333" customFormat="false" ht="15" hidden="false" customHeight="false" outlineLevel="0" collapsed="false">
      <c r="A333" s="7"/>
      <c r="B333" s="7"/>
      <c r="C333" s="7"/>
      <c r="D333" s="7"/>
      <c r="E333" s="7"/>
      <c r="F333" s="9"/>
      <c r="G333" s="9"/>
      <c r="H333" s="7"/>
      <c r="I333" s="10" t="str">
        <f aca="true">IF($B333="","",IF($A333="Yes","Done",IF(OR(AND($F333&lt;&gt;"",$F333&gt;TODAY()),AND($E333&lt;&gt;"",IFERROR(INDEX($A$2:$A$501,MATCH($E333,$B$2:$B$501,0)),"Yes")&lt;&gt;"Yes")),"Waiting","Yes")))</f>
        <v/>
      </c>
      <c r="J333" s="8" t="str">
        <f aca="false">IF($B333="","",ROUND(IF(ISNUMBER(INDEX(Projects!$D$2:$D$201,MATCH($C333,Projects!$A$2:$A$201,0))),ParentWeight*INDEX(Projects!$D$2:$D$201,MATCH($C333,Projects!$A$2:$A$201,0))+(1-ParentWeight)*IFERROR(MATCH($D333,{"Low","Medium","High","Vital"},0)/4,0.5),IFERROR(MATCH($D333,{"Low","Medium","High","Vital"},0)/4,0.5)),3))</f>
        <v/>
      </c>
      <c r="K333" s="8" t="str">
        <f aca="false">IF($B333="","",MAX($J333,_xlfn.MAXIFS($J$2:$J$501,$E$2:$E$501,$B333,$A$2:$A$501,"&lt;&gt;Yes")))</f>
        <v/>
      </c>
      <c r="L333" s="11" t="n">
        <f aca="true">IF($B333="",-1,IF($I333&lt;&gt;"Yes",0,ROUND(IF($G333="",$K333,IF(($G333-TODAY())&lt;=0,3+$K333+MIN(0.25*-($G333-TODAY()),1),$K333+IF(($G333-TODAY())&lt;=LeadDays,((LeadDays-($G333-TODAY()))/LeadDays)^2,0))),2)))</f>
        <v>-1</v>
      </c>
    </row>
    <row r="334" customFormat="false" ht="15" hidden="false" customHeight="false" outlineLevel="0" collapsed="false">
      <c r="A334" s="7"/>
      <c r="B334" s="7"/>
      <c r="C334" s="7"/>
      <c r="D334" s="7"/>
      <c r="E334" s="7"/>
      <c r="F334" s="9"/>
      <c r="G334" s="9"/>
      <c r="H334" s="7"/>
      <c r="I334" s="10" t="str">
        <f aca="true">IF($B334="","",IF($A334="Yes","Done",IF(OR(AND($F334&lt;&gt;"",$F334&gt;TODAY()),AND($E334&lt;&gt;"",IFERROR(INDEX($A$2:$A$501,MATCH($E334,$B$2:$B$501,0)),"Yes")&lt;&gt;"Yes")),"Waiting","Yes")))</f>
        <v/>
      </c>
      <c r="J334" s="8" t="str">
        <f aca="false">IF($B334="","",ROUND(IF(ISNUMBER(INDEX(Projects!$D$2:$D$201,MATCH($C334,Projects!$A$2:$A$201,0))),ParentWeight*INDEX(Projects!$D$2:$D$201,MATCH($C334,Projects!$A$2:$A$201,0))+(1-ParentWeight)*IFERROR(MATCH($D334,{"Low","Medium","High","Vital"},0)/4,0.5),IFERROR(MATCH($D334,{"Low","Medium","High","Vital"},0)/4,0.5)),3))</f>
        <v/>
      </c>
      <c r="K334" s="8" t="str">
        <f aca="false">IF($B334="","",MAX($J334,_xlfn.MAXIFS($J$2:$J$501,$E$2:$E$501,$B334,$A$2:$A$501,"&lt;&gt;Yes")))</f>
        <v/>
      </c>
      <c r="L334" s="11" t="n">
        <f aca="true">IF($B334="",-1,IF($I334&lt;&gt;"Yes",0,ROUND(IF($G334="",$K334,IF(($G334-TODAY())&lt;=0,3+$K334+MIN(0.25*-($G334-TODAY()),1),$K334+IF(($G334-TODAY())&lt;=LeadDays,((LeadDays-($G334-TODAY()))/LeadDays)^2,0))),2)))</f>
        <v>-1</v>
      </c>
    </row>
    <row r="335" customFormat="false" ht="15" hidden="false" customHeight="false" outlineLevel="0" collapsed="false">
      <c r="A335" s="7"/>
      <c r="B335" s="7"/>
      <c r="C335" s="7"/>
      <c r="D335" s="7"/>
      <c r="E335" s="7"/>
      <c r="F335" s="9"/>
      <c r="G335" s="9"/>
      <c r="H335" s="7"/>
      <c r="I335" s="10" t="str">
        <f aca="true">IF($B335="","",IF($A335="Yes","Done",IF(OR(AND($F335&lt;&gt;"",$F335&gt;TODAY()),AND($E335&lt;&gt;"",IFERROR(INDEX($A$2:$A$501,MATCH($E335,$B$2:$B$501,0)),"Yes")&lt;&gt;"Yes")),"Waiting","Yes")))</f>
        <v/>
      </c>
      <c r="J335" s="8" t="str">
        <f aca="false">IF($B335="","",ROUND(IF(ISNUMBER(INDEX(Projects!$D$2:$D$201,MATCH($C335,Projects!$A$2:$A$201,0))),ParentWeight*INDEX(Projects!$D$2:$D$201,MATCH($C335,Projects!$A$2:$A$201,0))+(1-ParentWeight)*IFERROR(MATCH($D335,{"Low","Medium","High","Vital"},0)/4,0.5),IFERROR(MATCH($D335,{"Low","Medium","High","Vital"},0)/4,0.5)),3))</f>
        <v/>
      </c>
      <c r="K335" s="8" t="str">
        <f aca="false">IF($B335="","",MAX($J335,_xlfn.MAXIFS($J$2:$J$501,$E$2:$E$501,$B335,$A$2:$A$501,"&lt;&gt;Yes")))</f>
        <v/>
      </c>
      <c r="L335" s="11" t="n">
        <f aca="true">IF($B335="",-1,IF($I335&lt;&gt;"Yes",0,ROUND(IF($G335="",$K335,IF(($G335-TODAY())&lt;=0,3+$K335+MIN(0.25*-($G335-TODAY()),1),$K335+IF(($G335-TODAY())&lt;=LeadDays,((LeadDays-($G335-TODAY()))/LeadDays)^2,0))),2)))</f>
        <v>-1</v>
      </c>
    </row>
    <row r="336" customFormat="false" ht="15" hidden="false" customHeight="false" outlineLevel="0" collapsed="false">
      <c r="A336" s="7"/>
      <c r="B336" s="7"/>
      <c r="C336" s="7"/>
      <c r="D336" s="7"/>
      <c r="E336" s="7"/>
      <c r="F336" s="9"/>
      <c r="G336" s="9"/>
      <c r="H336" s="7"/>
      <c r="I336" s="10" t="str">
        <f aca="true">IF($B336="","",IF($A336="Yes","Done",IF(OR(AND($F336&lt;&gt;"",$F336&gt;TODAY()),AND($E336&lt;&gt;"",IFERROR(INDEX($A$2:$A$501,MATCH($E336,$B$2:$B$501,0)),"Yes")&lt;&gt;"Yes")),"Waiting","Yes")))</f>
        <v/>
      </c>
      <c r="J336" s="8" t="str">
        <f aca="false">IF($B336="","",ROUND(IF(ISNUMBER(INDEX(Projects!$D$2:$D$201,MATCH($C336,Projects!$A$2:$A$201,0))),ParentWeight*INDEX(Projects!$D$2:$D$201,MATCH($C336,Projects!$A$2:$A$201,0))+(1-ParentWeight)*IFERROR(MATCH($D336,{"Low","Medium","High","Vital"},0)/4,0.5),IFERROR(MATCH($D336,{"Low","Medium","High","Vital"},0)/4,0.5)),3))</f>
        <v/>
      </c>
      <c r="K336" s="8" t="str">
        <f aca="false">IF($B336="","",MAX($J336,_xlfn.MAXIFS($J$2:$J$501,$E$2:$E$501,$B336,$A$2:$A$501,"&lt;&gt;Yes")))</f>
        <v/>
      </c>
      <c r="L336" s="11" t="n">
        <f aca="true">IF($B336="",-1,IF($I336&lt;&gt;"Yes",0,ROUND(IF($G336="",$K336,IF(($G336-TODAY())&lt;=0,3+$K336+MIN(0.25*-($G336-TODAY()),1),$K336+IF(($G336-TODAY())&lt;=LeadDays,((LeadDays-($G336-TODAY()))/LeadDays)^2,0))),2)))</f>
        <v>-1</v>
      </c>
    </row>
    <row r="337" customFormat="false" ht="15" hidden="false" customHeight="false" outlineLevel="0" collapsed="false">
      <c r="A337" s="7"/>
      <c r="B337" s="7"/>
      <c r="C337" s="7"/>
      <c r="D337" s="7"/>
      <c r="E337" s="7"/>
      <c r="F337" s="9"/>
      <c r="G337" s="9"/>
      <c r="H337" s="7"/>
      <c r="I337" s="10" t="str">
        <f aca="true">IF($B337="","",IF($A337="Yes","Done",IF(OR(AND($F337&lt;&gt;"",$F337&gt;TODAY()),AND($E337&lt;&gt;"",IFERROR(INDEX($A$2:$A$501,MATCH($E337,$B$2:$B$501,0)),"Yes")&lt;&gt;"Yes")),"Waiting","Yes")))</f>
        <v/>
      </c>
      <c r="J337" s="8" t="str">
        <f aca="false">IF($B337="","",ROUND(IF(ISNUMBER(INDEX(Projects!$D$2:$D$201,MATCH($C337,Projects!$A$2:$A$201,0))),ParentWeight*INDEX(Projects!$D$2:$D$201,MATCH($C337,Projects!$A$2:$A$201,0))+(1-ParentWeight)*IFERROR(MATCH($D337,{"Low","Medium","High","Vital"},0)/4,0.5),IFERROR(MATCH($D337,{"Low","Medium","High","Vital"},0)/4,0.5)),3))</f>
        <v/>
      </c>
      <c r="K337" s="8" t="str">
        <f aca="false">IF($B337="","",MAX($J337,_xlfn.MAXIFS($J$2:$J$501,$E$2:$E$501,$B337,$A$2:$A$501,"&lt;&gt;Yes")))</f>
        <v/>
      </c>
      <c r="L337" s="11" t="n">
        <f aca="true">IF($B337="",-1,IF($I337&lt;&gt;"Yes",0,ROUND(IF($G337="",$K337,IF(($G337-TODAY())&lt;=0,3+$K337+MIN(0.25*-($G337-TODAY()),1),$K337+IF(($G337-TODAY())&lt;=LeadDays,((LeadDays-($G337-TODAY()))/LeadDays)^2,0))),2)))</f>
        <v>-1</v>
      </c>
    </row>
    <row r="338" customFormat="false" ht="15" hidden="false" customHeight="false" outlineLevel="0" collapsed="false">
      <c r="A338" s="7"/>
      <c r="B338" s="7"/>
      <c r="C338" s="7"/>
      <c r="D338" s="7"/>
      <c r="E338" s="7"/>
      <c r="F338" s="9"/>
      <c r="G338" s="9"/>
      <c r="H338" s="7"/>
      <c r="I338" s="10" t="str">
        <f aca="true">IF($B338="","",IF($A338="Yes","Done",IF(OR(AND($F338&lt;&gt;"",$F338&gt;TODAY()),AND($E338&lt;&gt;"",IFERROR(INDEX($A$2:$A$501,MATCH($E338,$B$2:$B$501,0)),"Yes")&lt;&gt;"Yes")),"Waiting","Yes")))</f>
        <v/>
      </c>
      <c r="J338" s="8" t="str">
        <f aca="false">IF($B338="","",ROUND(IF(ISNUMBER(INDEX(Projects!$D$2:$D$201,MATCH($C338,Projects!$A$2:$A$201,0))),ParentWeight*INDEX(Projects!$D$2:$D$201,MATCH($C338,Projects!$A$2:$A$201,0))+(1-ParentWeight)*IFERROR(MATCH($D338,{"Low","Medium","High","Vital"},0)/4,0.5),IFERROR(MATCH($D338,{"Low","Medium","High","Vital"},0)/4,0.5)),3))</f>
        <v/>
      </c>
      <c r="K338" s="8" t="str">
        <f aca="false">IF($B338="","",MAX($J338,_xlfn.MAXIFS($J$2:$J$501,$E$2:$E$501,$B338,$A$2:$A$501,"&lt;&gt;Yes")))</f>
        <v/>
      </c>
      <c r="L338" s="11" t="n">
        <f aca="true">IF($B338="",-1,IF($I338&lt;&gt;"Yes",0,ROUND(IF($G338="",$K338,IF(($G338-TODAY())&lt;=0,3+$K338+MIN(0.25*-($G338-TODAY()),1),$K338+IF(($G338-TODAY())&lt;=LeadDays,((LeadDays-($G338-TODAY()))/LeadDays)^2,0))),2)))</f>
        <v>-1</v>
      </c>
    </row>
    <row r="339" customFormat="false" ht="15" hidden="false" customHeight="false" outlineLevel="0" collapsed="false">
      <c r="A339" s="7"/>
      <c r="B339" s="7"/>
      <c r="C339" s="7"/>
      <c r="D339" s="7"/>
      <c r="E339" s="7"/>
      <c r="F339" s="9"/>
      <c r="G339" s="9"/>
      <c r="H339" s="7"/>
      <c r="I339" s="10" t="str">
        <f aca="true">IF($B339="","",IF($A339="Yes","Done",IF(OR(AND($F339&lt;&gt;"",$F339&gt;TODAY()),AND($E339&lt;&gt;"",IFERROR(INDEX($A$2:$A$501,MATCH($E339,$B$2:$B$501,0)),"Yes")&lt;&gt;"Yes")),"Waiting","Yes")))</f>
        <v/>
      </c>
      <c r="J339" s="8" t="str">
        <f aca="false">IF($B339="","",ROUND(IF(ISNUMBER(INDEX(Projects!$D$2:$D$201,MATCH($C339,Projects!$A$2:$A$201,0))),ParentWeight*INDEX(Projects!$D$2:$D$201,MATCH($C339,Projects!$A$2:$A$201,0))+(1-ParentWeight)*IFERROR(MATCH($D339,{"Low","Medium","High","Vital"},0)/4,0.5),IFERROR(MATCH($D339,{"Low","Medium","High","Vital"},0)/4,0.5)),3))</f>
        <v/>
      </c>
      <c r="K339" s="8" t="str">
        <f aca="false">IF($B339="","",MAX($J339,_xlfn.MAXIFS($J$2:$J$501,$E$2:$E$501,$B339,$A$2:$A$501,"&lt;&gt;Yes")))</f>
        <v/>
      </c>
      <c r="L339" s="11" t="n">
        <f aca="true">IF($B339="",-1,IF($I339&lt;&gt;"Yes",0,ROUND(IF($G339="",$K339,IF(($G339-TODAY())&lt;=0,3+$K339+MIN(0.25*-($G339-TODAY()),1),$K339+IF(($G339-TODAY())&lt;=LeadDays,((LeadDays-($G339-TODAY()))/LeadDays)^2,0))),2)))</f>
        <v>-1</v>
      </c>
    </row>
    <row r="340" customFormat="false" ht="15" hidden="false" customHeight="false" outlineLevel="0" collapsed="false">
      <c r="A340" s="7"/>
      <c r="B340" s="7"/>
      <c r="C340" s="7"/>
      <c r="D340" s="7"/>
      <c r="E340" s="7"/>
      <c r="F340" s="9"/>
      <c r="G340" s="9"/>
      <c r="H340" s="7"/>
      <c r="I340" s="10" t="str">
        <f aca="true">IF($B340="","",IF($A340="Yes","Done",IF(OR(AND($F340&lt;&gt;"",$F340&gt;TODAY()),AND($E340&lt;&gt;"",IFERROR(INDEX($A$2:$A$501,MATCH($E340,$B$2:$B$501,0)),"Yes")&lt;&gt;"Yes")),"Waiting","Yes")))</f>
        <v/>
      </c>
      <c r="J340" s="8" t="str">
        <f aca="false">IF($B340="","",ROUND(IF(ISNUMBER(INDEX(Projects!$D$2:$D$201,MATCH($C340,Projects!$A$2:$A$201,0))),ParentWeight*INDEX(Projects!$D$2:$D$201,MATCH($C340,Projects!$A$2:$A$201,0))+(1-ParentWeight)*IFERROR(MATCH($D340,{"Low","Medium","High","Vital"},0)/4,0.5),IFERROR(MATCH($D340,{"Low","Medium","High","Vital"},0)/4,0.5)),3))</f>
        <v/>
      </c>
      <c r="K340" s="8" t="str">
        <f aca="false">IF($B340="","",MAX($J340,_xlfn.MAXIFS($J$2:$J$501,$E$2:$E$501,$B340,$A$2:$A$501,"&lt;&gt;Yes")))</f>
        <v/>
      </c>
      <c r="L340" s="11" t="n">
        <f aca="true">IF($B340="",-1,IF($I340&lt;&gt;"Yes",0,ROUND(IF($G340="",$K340,IF(($G340-TODAY())&lt;=0,3+$K340+MIN(0.25*-($G340-TODAY()),1),$K340+IF(($G340-TODAY())&lt;=LeadDays,((LeadDays-($G340-TODAY()))/LeadDays)^2,0))),2)))</f>
        <v>-1</v>
      </c>
    </row>
    <row r="341" customFormat="false" ht="15" hidden="false" customHeight="false" outlineLevel="0" collapsed="false">
      <c r="A341" s="7"/>
      <c r="B341" s="7"/>
      <c r="C341" s="7"/>
      <c r="D341" s="7"/>
      <c r="E341" s="7"/>
      <c r="F341" s="9"/>
      <c r="G341" s="9"/>
      <c r="H341" s="7"/>
      <c r="I341" s="10" t="str">
        <f aca="true">IF($B341="","",IF($A341="Yes","Done",IF(OR(AND($F341&lt;&gt;"",$F341&gt;TODAY()),AND($E341&lt;&gt;"",IFERROR(INDEX($A$2:$A$501,MATCH($E341,$B$2:$B$501,0)),"Yes")&lt;&gt;"Yes")),"Waiting","Yes")))</f>
        <v/>
      </c>
      <c r="J341" s="8" t="str">
        <f aca="false">IF($B341="","",ROUND(IF(ISNUMBER(INDEX(Projects!$D$2:$D$201,MATCH($C341,Projects!$A$2:$A$201,0))),ParentWeight*INDEX(Projects!$D$2:$D$201,MATCH($C341,Projects!$A$2:$A$201,0))+(1-ParentWeight)*IFERROR(MATCH($D341,{"Low","Medium","High","Vital"},0)/4,0.5),IFERROR(MATCH($D341,{"Low","Medium","High","Vital"},0)/4,0.5)),3))</f>
        <v/>
      </c>
      <c r="K341" s="8" t="str">
        <f aca="false">IF($B341="","",MAX($J341,_xlfn.MAXIFS($J$2:$J$501,$E$2:$E$501,$B341,$A$2:$A$501,"&lt;&gt;Yes")))</f>
        <v/>
      </c>
      <c r="L341" s="11" t="n">
        <f aca="true">IF($B341="",-1,IF($I341&lt;&gt;"Yes",0,ROUND(IF($G341="",$K341,IF(($G341-TODAY())&lt;=0,3+$K341+MIN(0.25*-($G341-TODAY()),1),$K341+IF(($G341-TODAY())&lt;=LeadDays,((LeadDays-($G341-TODAY()))/LeadDays)^2,0))),2)))</f>
        <v>-1</v>
      </c>
    </row>
    <row r="342" customFormat="false" ht="15" hidden="false" customHeight="false" outlineLevel="0" collapsed="false">
      <c r="A342" s="7"/>
      <c r="B342" s="7"/>
      <c r="C342" s="7"/>
      <c r="D342" s="7"/>
      <c r="E342" s="7"/>
      <c r="F342" s="9"/>
      <c r="G342" s="9"/>
      <c r="H342" s="7"/>
      <c r="I342" s="10" t="str">
        <f aca="true">IF($B342="","",IF($A342="Yes","Done",IF(OR(AND($F342&lt;&gt;"",$F342&gt;TODAY()),AND($E342&lt;&gt;"",IFERROR(INDEX($A$2:$A$501,MATCH($E342,$B$2:$B$501,0)),"Yes")&lt;&gt;"Yes")),"Waiting","Yes")))</f>
        <v/>
      </c>
      <c r="J342" s="8" t="str">
        <f aca="false">IF($B342="","",ROUND(IF(ISNUMBER(INDEX(Projects!$D$2:$D$201,MATCH($C342,Projects!$A$2:$A$201,0))),ParentWeight*INDEX(Projects!$D$2:$D$201,MATCH($C342,Projects!$A$2:$A$201,0))+(1-ParentWeight)*IFERROR(MATCH($D342,{"Low","Medium","High","Vital"},0)/4,0.5),IFERROR(MATCH($D342,{"Low","Medium","High","Vital"},0)/4,0.5)),3))</f>
        <v/>
      </c>
      <c r="K342" s="8" t="str">
        <f aca="false">IF($B342="","",MAX($J342,_xlfn.MAXIFS($J$2:$J$501,$E$2:$E$501,$B342,$A$2:$A$501,"&lt;&gt;Yes")))</f>
        <v/>
      </c>
      <c r="L342" s="11" t="n">
        <f aca="true">IF($B342="",-1,IF($I342&lt;&gt;"Yes",0,ROUND(IF($G342="",$K342,IF(($G342-TODAY())&lt;=0,3+$K342+MIN(0.25*-($G342-TODAY()),1),$K342+IF(($G342-TODAY())&lt;=LeadDays,((LeadDays-($G342-TODAY()))/LeadDays)^2,0))),2)))</f>
        <v>-1</v>
      </c>
    </row>
    <row r="343" customFormat="false" ht="15" hidden="false" customHeight="false" outlineLevel="0" collapsed="false">
      <c r="A343" s="7"/>
      <c r="B343" s="7"/>
      <c r="C343" s="7"/>
      <c r="D343" s="7"/>
      <c r="E343" s="7"/>
      <c r="F343" s="9"/>
      <c r="G343" s="9"/>
      <c r="H343" s="7"/>
      <c r="I343" s="10" t="str">
        <f aca="true">IF($B343="","",IF($A343="Yes","Done",IF(OR(AND($F343&lt;&gt;"",$F343&gt;TODAY()),AND($E343&lt;&gt;"",IFERROR(INDEX($A$2:$A$501,MATCH($E343,$B$2:$B$501,0)),"Yes")&lt;&gt;"Yes")),"Waiting","Yes")))</f>
        <v/>
      </c>
      <c r="J343" s="8" t="str">
        <f aca="false">IF($B343="","",ROUND(IF(ISNUMBER(INDEX(Projects!$D$2:$D$201,MATCH($C343,Projects!$A$2:$A$201,0))),ParentWeight*INDEX(Projects!$D$2:$D$201,MATCH($C343,Projects!$A$2:$A$201,0))+(1-ParentWeight)*IFERROR(MATCH($D343,{"Low","Medium","High","Vital"},0)/4,0.5),IFERROR(MATCH($D343,{"Low","Medium","High","Vital"},0)/4,0.5)),3))</f>
        <v/>
      </c>
      <c r="K343" s="8" t="str">
        <f aca="false">IF($B343="","",MAX($J343,_xlfn.MAXIFS($J$2:$J$501,$E$2:$E$501,$B343,$A$2:$A$501,"&lt;&gt;Yes")))</f>
        <v/>
      </c>
      <c r="L343" s="11" t="n">
        <f aca="true">IF($B343="",-1,IF($I343&lt;&gt;"Yes",0,ROUND(IF($G343="",$K343,IF(($G343-TODAY())&lt;=0,3+$K343+MIN(0.25*-($G343-TODAY()),1),$K343+IF(($G343-TODAY())&lt;=LeadDays,((LeadDays-($G343-TODAY()))/LeadDays)^2,0))),2)))</f>
        <v>-1</v>
      </c>
    </row>
    <row r="344" customFormat="false" ht="15" hidden="false" customHeight="false" outlineLevel="0" collapsed="false">
      <c r="A344" s="7"/>
      <c r="B344" s="7"/>
      <c r="C344" s="7"/>
      <c r="D344" s="7"/>
      <c r="E344" s="7"/>
      <c r="F344" s="9"/>
      <c r="G344" s="9"/>
      <c r="H344" s="7"/>
      <c r="I344" s="10" t="str">
        <f aca="true">IF($B344="","",IF($A344="Yes","Done",IF(OR(AND($F344&lt;&gt;"",$F344&gt;TODAY()),AND($E344&lt;&gt;"",IFERROR(INDEX($A$2:$A$501,MATCH($E344,$B$2:$B$501,0)),"Yes")&lt;&gt;"Yes")),"Waiting","Yes")))</f>
        <v/>
      </c>
      <c r="J344" s="8" t="str">
        <f aca="false">IF($B344="","",ROUND(IF(ISNUMBER(INDEX(Projects!$D$2:$D$201,MATCH($C344,Projects!$A$2:$A$201,0))),ParentWeight*INDEX(Projects!$D$2:$D$201,MATCH($C344,Projects!$A$2:$A$201,0))+(1-ParentWeight)*IFERROR(MATCH($D344,{"Low","Medium","High","Vital"},0)/4,0.5),IFERROR(MATCH($D344,{"Low","Medium","High","Vital"},0)/4,0.5)),3))</f>
        <v/>
      </c>
      <c r="K344" s="8" t="str">
        <f aca="false">IF($B344="","",MAX($J344,_xlfn.MAXIFS($J$2:$J$501,$E$2:$E$501,$B344,$A$2:$A$501,"&lt;&gt;Yes")))</f>
        <v/>
      </c>
      <c r="L344" s="11" t="n">
        <f aca="true">IF($B344="",-1,IF($I344&lt;&gt;"Yes",0,ROUND(IF($G344="",$K344,IF(($G344-TODAY())&lt;=0,3+$K344+MIN(0.25*-($G344-TODAY()),1),$K344+IF(($G344-TODAY())&lt;=LeadDays,((LeadDays-($G344-TODAY()))/LeadDays)^2,0))),2)))</f>
        <v>-1</v>
      </c>
    </row>
    <row r="345" customFormat="false" ht="15" hidden="false" customHeight="false" outlineLevel="0" collapsed="false">
      <c r="A345" s="7"/>
      <c r="B345" s="7"/>
      <c r="C345" s="7"/>
      <c r="D345" s="7"/>
      <c r="E345" s="7"/>
      <c r="F345" s="9"/>
      <c r="G345" s="9"/>
      <c r="H345" s="7"/>
      <c r="I345" s="10" t="str">
        <f aca="true">IF($B345="","",IF($A345="Yes","Done",IF(OR(AND($F345&lt;&gt;"",$F345&gt;TODAY()),AND($E345&lt;&gt;"",IFERROR(INDEX($A$2:$A$501,MATCH($E345,$B$2:$B$501,0)),"Yes")&lt;&gt;"Yes")),"Waiting","Yes")))</f>
        <v/>
      </c>
      <c r="J345" s="8" t="str">
        <f aca="false">IF($B345="","",ROUND(IF(ISNUMBER(INDEX(Projects!$D$2:$D$201,MATCH($C345,Projects!$A$2:$A$201,0))),ParentWeight*INDEX(Projects!$D$2:$D$201,MATCH($C345,Projects!$A$2:$A$201,0))+(1-ParentWeight)*IFERROR(MATCH($D345,{"Low","Medium","High","Vital"},0)/4,0.5),IFERROR(MATCH($D345,{"Low","Medium","High","Vital"},0)/4,0.5)),3))</f>
        <v/>
      </c>
      <c r="K345" s="8" t="str">
        <f aca="false">IF($B345="","",MAX($J345,_xlfn.MAXIFS($J$2:$J$501,$E$2:$E$501,$B345,$A$2:$A$501,"&lt;&gt;Yes")))</f>
        <v/>
      </c>
      <c r="L345" s="11" t="n">
        <f aca="true">IF($B345="",-1,IF($I345&lt;&gt;"Yes",0,ROUND(IF($G345="",$K345,IF(($G345-TODAY())&lt;=0,3+$K345+MIN(0.25*-($G345-TODAY()),1),$K345+IF(($G345-TODAY())&lt;=LeadDays,((LeadDays-($G345-TODAY()))/LeadDays)^2,0))),2)))</f>
        <v>-1</v>
      </c>
    </row>
    <row r="346" customFormat="false" ht="15" hidden="false" customHeight="false" outlineLevel="0" collapsed="false">
      <c r="A346" s="7"/>
      <c r="B346" s="7"/>
      <c r="C346" s="7"/>
      <c r="D346" s="7"/>
      <c r="E346" s="7"/>
      <c r="F346" s="9"/>
      <c r="G346" s="9"/>
      <c r="H346" s="7"/>
      <c r="I346" s="10" t="str">
        <f aca="true">IF($B346="","",IF($A346="Yes","Done",IF(OR(AND($F346&lt;&gt;"",$F346&gt;TODAY()),AND($E346&lt;&gt;"",IFERROR(INDEX($A$2:$A$501,MATCH($E346,$B$2:$B$501,0)),"Yes")&lt;&gt;"Yes")),"Waiting","Yes")))</f>
        <v/>
      </c>
      <c r="J346" s="8" t="str">
        <f aca="false">IF($B346="","",ROUND(IF(ISNUMBER(INDEX(Projects!$D$2:$D$201,MATCH($C346,Projects!$A$2:$A$201,0))),ParentWeight*INDEX(Projects!$D$2:$D$201,MATCH($C346,Projects!$A$2:$A$201,0))+(1-ParentWeight)*IFERROR(MATCH($D346,{"Low","Medium","High","Vital"},0)/4,0.5),IFERROR(MATCH($D346,{"Low","Medium","High","Vital"},0)/4,0.5)),3))</f>
        <v/>
      </c>
      <c r="K346" s="8" t="str">
        <f aca="false">IF($B346="","",MAX($J346,_xlfn.MAXIFS($J$2:$J$501,$E$2:$E$501,$B346,$A$2:$A$501,"&lt;&gt;Yes")))</f>
        <v/>
      </c>
      <c r="L346" s="11" t="n">
        <f aca="true">IF($B346="",-1,IF($I346&lt;&gt;"Yes",0,ROUND(IF($G346="",$K346,IF(($G346-TODAY())&lt;=0,3+$K346+MIN(0.25*-($G346-TODAY()),1),$K346+IF(($G346-TODAY())&lt;=LeadDays,((LeadDays-($G346-TODAY()))/LeadDays)^2,0))),2)))</f>
        <v>-1</v>
      </c>
    </row>
    <row r="347" customFormat="false" ht="15" hidden="false" customHeight="false" outlineLevel="0" collapsed="false">
      <c r="A347" s="7"/>
      <c r="B347" s="7"/>
      <c r="C347" s="7"/>
      <c r="D347" s="7"/>
      <c r="E347" s="7"/>
      <c r="F347" s="9"/>
      <c r="G347" s="9"/>
      <c r="H347" s="7"/>
      <c r="I347" s="10" t="str">
        <f aca="true">IF($B347="","",IF($A347="Yes","Done",IF(OR(AND($F347&lt;&gt;"",$F347&gt;TODAY()),AND($E347&lt;&gt;"",IFERROR(INDEX($A$2:$A$501,MATCH($E347,$B$2:$B$501,0)),"Yes")&lt;&gt;"Yes")),"Waiting","Yes")))</f>
        <v/>
      </c>
      <c r="J347" s="8" t="str">
        <f aca="false">IF($B347="","",ROUND(IF(ISNUMBER(INDEX(Projects!$D$2:$D$201,MATCH($C347,Projects!$A$2:$A$201,0))),ParentWeight*INDEX(Projects!$D$2:$D$201,MATCH($C347,Projects!$A$2:$A$201,0))+(1-ParentWeight)*IFERROR(MATCH($D347,{"Low","Medium","High","Vital"},0)/4,0.5),IFERROR(MATCH($D347,{"Low","Medium","High","Vital"},0)/4,0.5)),3))</f>
        <v/>
      </c>
      <c r="K347" s="8" t="str">
        <f aca="false">IF($B347="","",MAX($J347,_xlfn.MAXIFS($J$2:$J$501,$E$2:$E$501,$B347,$A$2:$A$501,"&lt;&gt;Yes")))</f>
        <v/>
      </c>
      <c r="L347" s="11" t="n">
        <f aca="true">IF($B347="",-1,IF($I347&lt;&gt;"Yes",0,ROUND(IF($G347="",$K347,IF(($G347-TODAY())&lt;=0,3+$K347+MIN(0.25*-($G347-TODAY()),1),$K347+IF(($G347-TODAY())&lt;=LeadDays,((LeadDays-($G347-TODAY()))/LeadDays)^2,0))),2)))</f>
        <v>-1</v>
      </c>
    </row>
    <row r="348" customFormat="false" ht="15" hidden="false" customHeight="false" outlineLevel="0" collapsed="false">
      <c r="A348" s="7"/>
      <c r="B348" s="7"/>
      <c r="C348" s="7"/>
      <c r="D348" s="7"/>
      <c r="E348" s="7"/>
      <c r="F348" s="9"/>
      <c r="G348" s="9"/>
      <c r="H348" s="7"/>
      <c r="I348" s="10" t="str">
        <f aca="true">IF($B348="","",IF($A348="Yes","Done",IF(OR(AND($F348&lt;&gt;"",$F348&gt;TODAY()),AND($E348&lt;&gt;"",IFERROR(INDEX($A$2:$A$501,MATCH($E348,$B$2:$B$501,0)),"Yes")&lt;&gt;"Yes")),"Waiting","Yes")))</f>
        <v/>
      </c>
      <c r="J348" s="8" t="str">
        <f aca="false">IF($B348="","",ROUND(IF(ISNUMBER(INDEX(Projects!$D$2:$D$201,MATCH($C348,Projects!$A$2:$A$201,0))),ParentWeight*INDEX(Projects!$D$2:$D$201,MATCH($C348,Projects!$A$2:$A$201,0))+(1-ParentWeight)*IFERROR(MATCH($D348,{"Low","Medium","High","Vital"},0)/4,0.5),IFERROR(MATCH($D348,{"Low","Medium","High","Vital"},0)/4,0.5)),3))</f>
        <v/>
      </c>
      <c r="K348" s="8" t="str">
        <f aca="false">IF($B348="","",MAX($J348,_xlfn.MAXIFS($J$2:$J$501,$E$2:$E$501,$B348,$A$2:$A$501,"&lt;&gt;Yes")))</f>
        <v/>
      </c>
      <c r="L348" s="11" t="n">
        <f aca="true">IF($B348="",-1,IF($I348&lt;&gt;"Yes",0,ROUND(IF($G348="",$K348,IF(($G348-TODAY())&lt;=0,3+$K348+MIN(0.25*-($G348-TODAY()),1),$K348+IF(($G348-TODAY())&lt;=LeadDays,((LeadDays-($G348-TODAY()))/LeadDays)^2,0))),2)))</f>
        <v>-1</v>
      </c>
    </row>
    <row r="349" customFormat="false" ht="15" hidden="false" customHeight="false" outlineLevel="0" collapsed="false">
      <c r="A349" s="7"/>
      <c r="B349" s="7"/>
      <c r="C349" s="7"/>
      <c r="D349" s="7"/>
      <c r="E349" s="7"/>
      <c r="F349" s="9"/>
      <c r="G349" s="9"/>
      <c r="H349" s="7"/>
      <c r="I349" s="10" t="str">
        <f aca="true">IF($B349="","",IF($A349="Yes","Done",IF(OR(AND($F349&lt;&gt;"",$F349&gt;TODAY()),AND($E349&lt;&gt;"",IFERROR(INDEX($A$2:$A$501,MATCH($E349,$B$2:$B$501,0)),"Yes")&lt;&gt;"Yes")),"Waiting","Yes")))</f>
        <v/>
      </c>
      <c r="J349" s="8" t="str">
        <f aca="false">IF($B349="","",ROUND(IF(ISNUMBER(INDEX(Projects!$D$2:$D$201,MATCH($C349,Projects!$A$2:$A$201,0))),ParentWeight*INDEX(Projects!$D$2:$D$201,MATCH($C349,Projects!$A$2:$A$201,0))+(1-ParentWeight)*IFERROR(MATCH($D349,{"Low","Medium","High","Vital"},0)/4,0.5),IFERROR(MATCH($D349,{"Low","Medium","High","Vital"},0)/4,0.5)),3))</f>
        <v/>
      </c>
      <c r="K349" s="8" t="str">
        <f aca="false">IF($B349="","",MAX($J349,_xlfn.MAXIFS($J$2:$J$501,$E$2:$E$501,$B349,$A$2:$A$501,"&lt;&gt;Yes")))</f>
        <v/>
      </c>
      <c r="L349" s="11" t="n">
        <f aca="true">IF($B349="",-1,IF($I349&lt;&gt;"Yes",0,ROUND(IF($G349="",$K349,IF(($G349-TODAY())&lt;=0,3+$K349+MIN(0.25*-($G349-TODAY()),1),$K349+IF(($G349-TODAY())&lt;=LeadDays,((LeadDays-($G349-TODAY()))/LeadDays)^2,0))),2)))</f>
        <v>-1</v>
      </c>
    </row>
    <row r="350" customFormat="false" ht="15" hidden="false" customHeight="false" outlineLevel="0" collapsed="false">
      <c r="A350" s="7"/>
      <c r="B350" s="7"/>
      <c r="C350" s="7"/>
      <c r="D350" s="7"/>
      <c r="E350" s="7"/>
      <c r="F350" s="9"/>
      <c r="G350" s="9"/>
      <c r="H350" s="7"/>
      <c r="I350" s="10" t="str">
        <f aca="true">IF($B350="","",IF($A350="Yes","Done",IF(OR(AND($F350&lt;&gt;"",$F350&gt;TODAY()),AND($E350&lt;&gt;"",IFERROR(INDEX($A$2:$A$501,MATCH($E350,$B$2:$B$501,0)),"Yes")&lt;&gt;"Yes")),"Waiting","Yes")))</f>
        <v/>
      </c>
      <c r="J350" s="8" t="str">
        <f aca="false">IF($B350="","",ROUND(IF(ISNUMBER(INDEX(Projects!$D$2:$D$201,MATCH($C350,Projects!$A$2:$A$201,0))),ParentWeight*INDEX(Projects!$D$2:$D$201,MATCH($C350,Projects!$A$2:$A$201,0))+(1-ParentWeight)*IFERROR(MATCH($D350,{"Low","Medium","High","Vital"},0)/4,0.5),IFERROR(MATCH($D350,{"Low","Medium","High","Vital"},0)/4,0.5)),3))</f>
        <v/>
      </c>
      <c r="K350" s="8" t="str">
        <f aca="false">IF($B350="","",MAX($J350,_xlfn.MAXIFS($J$2:$J$501,$E$2:$E$501,$B350,$A$2:$A$501,"&lt;&gt;Yes")))</f>
        <v/>
      </c>
      <c r="L350" s="11" t="n">
        <f aca="true">IF($B350="",-1,IF($I350&lt;&gt;"Yes",0,ROUND(IF($G350="",$K350,IF(($G350-TODAY())&lt;=0,3+$K350+MIN(0.25*-($G350-TODAY()),1),$K350+IF(($G350-TODAY())&lt;=LeadDays,((LeadDays-($G350-TODAY()))/LeadDays)^2,0))),2)))</f>
        <v>-1</v>
      </c>
    </row>
    <row r="351" customFormat="false" ht="15" hidden="false" customHeight="false" outlineLevel="0" collapsed="false">
      <c r="A351" s="7"/>
      <c r="B351" s="7"/>
      <c r="C351" s="7"/>
      <c r="D351" s="7"/>
      <c r="E351" s="7"/>
      <c r="F351" s="9"/>
      <c r="G351" s="9"/>
      <c r="H351" s="7"/>
      <c r="I351" s="10" t="str">
        <f aca="true">IF($B351="","",IF($A351="Yes","Done",IF(OR(AND($F351&lt;&gt;"",$F351&gt;TODAY()),AND($E351&lt;&gt;"",IFERROR(INDEX($A$2:$A$501,MATCH($E351,$B$2:$B$501,0)),"Yes")&lt;&gt;"Yes")),"Waiting","Yes")))</f>
        <v/>
      </c>
      <c r="J351" s="8" t="str">
        <f aca="false">IF($B351="","",ROUND(IF(ISNUMBER(INDEX(Projects!$D$2:$D$201,MATCH($C351,Projects!$A$2:$A$201,0))),ParentWeight*INDEX(Projects!$D$2:$D$201,MATCH($C351,Projects!$A$2:$A$201,0))+(1-ParentWeight)*IFERROR(MATCH($D351,{"Low","Medium","High","Vital"},0)/4,0.5),IFERROR(MATCH($D351,{"Low","Medium","High","Vital"},0)/4,0.5)),3))</f>
        <v/>
      </c>
      <c r="K351" s="8" t="str">
        <f aca="false">IF($B351="","",MAX($J351,_xlfn.MAXIFS($J$2:$J$501,$E$2:$E$501,$B351,$A$2:$A$501,"&lt;&gt;Yes")))</f>
        <v/>
      </c>
      <c r="L351" s="11" t="n">
        <f aca="true">IF($B351="",-1,IF($I351&lt;&gt;"Yes",0,ROUND(IF($G351="",$K351,IF(($G351-TODAY())&lt;=0,3+$K351+MIN(0.25*-($G351-TODAY()),1),$K351+IF(($G351-TODAY())&lt;=LeadDays,((LeadDays-($G351-TODAY()))/LeadDays)^2,0))),2)))</f>
        <v>-1</v>
      </c>
    </row>
    <row r="352" customFormat="false" ht="15" hidden="false" customHeight="false" outlineLevel="0" collapsed="false">
      <c r="A352" s="7"/>
      <c r="B352" s="7"/>
      <c r="C352" s="7"/>
      <c r="D352" s="7"/>
      <c r="E352" s="7"/>
      <c r="F352" s="9"/>
      <c r="G352" s="9"/>
      <c r="H352" s="7"/>
      <c r="I352" s="10" t="str">
        <f aca="true">IF($B352="","",IF($A352="Yes","Done",IF(OR(AND($F352&lt;&gt;"",$F352&gt;TODAY()),AND($E352&lt;&gt;"",IFERROR(INDEX($A$2:$A$501,MATCH($E352,$B$2:$B$501,0)),"Yes")&lt;&gt;"Yes")),"Waiting","Yes")))</f>
        <v/>
      </c>
      <c r="J352" s="8" t="str">
        <f aca="false">IF($B352="","",ROUND(IF(ISNUMBER(INDEX(Projects!$D$2:$D$201,MATCH($C352,Projects!$A$2:$A$201,0))),ParentWeight*INDEX(Projects!$D$2:$D$201,MATCH($C352,Projects!$A$2:$A$201,0))+(1-ParentWeight)*IFERROR(MATCH($D352,{"Low","Medium","High","Vital"},0)/4,0.5),IFERROR(MATCH($D352,{"Low","Medium","High","Vital"},0)/4,0.5)),3))</f>
        <v/>
      </c>
      <c r="K352" s="8" t="str">
        <f aca="false">IF($B352="","",MAX($J352,_xlfn.MAXIFS($J$2:$J$501,$E$2:$E$501,$B352,$A$2:$A$501,"&lt;&gt;Yes")))</f>
        <v/>
      </c>
      <c r="L352" s="11" t="n">
        <f aca="true">IF($B352="",-1,IF($I352&lt;&gt;"Yes",0,ROUND(IF($G352="",$K352,IF(($G352-TODAY())&lt;=0,3+$K352+MIN(0.25*-($G352-TODAY()),1),$K352+IF(($G352-TODAY())&lt;=LeadDays,((LeadDays-($G352-TODAY()))/LeadDays)^2,0))),2)))</f>
        <v>-1</v>
      </c>
    </row>
    <row r="353" customFormat="false" ht="15" hidden="false" customHeight="false" outlineLevel="0" collapsed="false">
      <c r="A353" s="7"/>
      <c r="B353" s="7"/>
      <c r="C353" s="7"/>
      <c r="D353" s="7"/>
      <c r="E353" s="7"/>
      <c r="F353" s="9"/>
      <c r="G353" s="9"/>
      <c r="H353" s="7"/>
      <c r="I353" s="10" t="str">
        <f aca="true">IF($B353="","",IF($A353="Yes","Done",IF(OR(AND($F353&lt;&gt;"",$F353&gt;TODAY()),AND($E353&lt;&gt;"",IFERROR(INDEX($A$2:$A$501,MATCH($E353,$B$2:$B$501,0)),"Yes")&lt;&gt;"Yes")),"Waiting","Yes")))</f>
        <v/>
      </c>
      <c r="J353" s="8" t="str">
        <f aca="false">IF($B353="","",ROUND(IF(ISNUMBER(INDEX(Projects!$D$2:$D$201,MATCH($C353,Projects!$A$2:$A$201,0))),ParentWeight*INDEX(Projects!$D$2:$D$201,MATCH($C353,Projects!$A$2:$A$201,0))+(1-ParentWeight)*IFERROR(MATCH($D353,{"Low","Medium","High","Vital"},0)/4,0.5),IFERROR(MATCH($D353,{"Low","Medium","High","Vital"},0)/4,0.5)),3))</f>
        <v/>
      </c>
      <c r="K353" s="8" t="str">
        <f aca="false">IF($B353="","",MAX($J353,_xlfn.MAXIFS($J$2:$J$501,$E$2:$E$501,$B353,$A$2:$A$501,"&lt;&gt;Yes")))</f>
        <v/>
      </c>
      <c r="L353" s="11" t="n">
        <f aca="true">IF($B353="",-1,IF($I353&lt;&gt;"Yes",0,ROUND(IF($G353="",$K353,IF(($G353-TODAY())&lt;=0,3+$K353+MIN(0.25*-($G353-TODAY()),1),$K353+IF(($G353-TODAY())&lt;=LeadDays,((LeadDays-($G353-TODAY()))/LeadDays)^2,0))),2)))</f>
        <v>-1</v>
      </c>
    </row>
    <row r="354" customFormat="false" ht="15" hidden="false" customHeight="false" outlineLevel="0" collapsed="false">
      <c r="A354" s="7"/>
      <c r="B354" s="7"/>
      <c r="C354" s="7"/>
      <c r="D354" s="7"/>
      <c r="E354" s="7"/>
      <c r="F354" s="9"/>
      <c r="G354" s="9"/>
      <c r="H354" s="7"/>
      <c r="I354" s="10" t="str">
        <f aca="true">IF($B354="","",IF($A354="Yes","Done",IF(OR(AND($F354&lt;&gt;"",$F354&gt;TODAY()),AND($E354&lt;&gt;"",IFERROR(INDEX($A$2:$A$501,MATCH($E354,$B$2:$B$501,0)),"Yes")&lt;&gt;"Yes")),"Waiting","Yes")))</f>
        <v/>
      </c>
      <c r="J354" s="8" t="str">
        <f aca="false">IF($B354="","",ROUND(IF(ISNUMBER(INDEX(Projects!$D$2:$D$201,MATCH($C354,Projects!$A$2:$A$201,0))),ParentWeight*INDEX(Projects!$D$2:$D$201,MATCH($C354,Projects!$A$2:$A$201,0))+(1-ParentWeight)*IFERROR(MATCH($D354,{"Low","Medium","High","Vital"},0)/4,0.5),IFERROR(MATCH($D354,{"Low","Medium","High","Vital"},0)/4,0.5)),3))</f>
        <v/>
      </c>
      <c r="K354" s="8" t="str">
        <f aca="false">IF($B354="","",MAX($J354,_xlfn.MAXIFS($J$2:$J$501,$E$2:$E$501,$B354,$A$2:$A$501,"&lt;&gt;Yes")))</f>
        <v/>
      </c>
      <c r="L354" s="11" t="n">
        <f aca="true">IF($B354="",-1,IF($I354&lt;&gt;"Yes",0,ROUND(IF($G354="",$K354,IF(($G354-TODAY())&lt;=0,3+$K354+MIN(0.25*-($G354-TODAY()),1),$K354+IF(($G354-TODAY())&lt;=LeadDays,((LeadDays-($G354-TODAY()))/LeadDays)^2,0))),2)))</f>
        <v>-1</v>
      </c>
    </row>
    <row r="355" customFormat="false" ht="15" hidden="false" customHeight="false" outlineLevel="0" collapsed="false">
      <c r="A355" s="7"/>
      <c r="B355" s="7"/>
      <c r="C355" s="7"/>
      <c r="D355" s="7"/>
      <c r="E355" s="7"/>
      <c r="F355" s="9"/>
      <c r="G355" s="9"/>
      <c r="H355" s="7"/>
      <c r="I355" s="10" t="str">
        <f aca="true">IF($B355="","",IF($A355="Yes","Done",IF(OR(AND($F355&lt;&gt;"",$F355&gt;TODAY()),AND($E355&lt;&gt;"",IFERROR(INDEX($A$2:$A$501,MATCH($E355,$B$2:$B$501,0)),"Yes")&lt;&gt;"Yes")),"Waiting","Yes")))</f>
        <v/>
      </c>
      <c r="J355" s="8" t="str">
        <f aca="false">IF($B355="","",ROUND(IF(ISNUMBER(INDEX(Projects!$D$2:$D$201,MATCH($C355,Projects!$A$2:$A$201,0))),ParentWeight*INDEX(Projects!$D$2:$D$201,MATCH($C355,Projects!$A$2:$A$201,0))+(1-ParentWeight)*IFERROR(MATCH($D355,{"Low","Medium","High","Vital"},0)/4,0.5),IFERROR(MATCH($D355,{"Low","Medium","High","Vital"},0)/4,0.5)),3))</f>
        <v/>
      </c>
      <c r="K355" s="8" t="str">
        <f aca="false">IF($B355="","",MAX($J355,_xlfn.MAXIFS($J$2:$J$501,$E$2:$E$501,$B355,$A$2:$A$501,"&lt;&gt;Yes")))</f>
        <v/>
      </c>
      <c r="L355" s="11" t="n">
        <f aca="true">IF($B355="",-1,IF($I355&lt;&gt;"Yes",0,ROUND(IF($G355="",$K355,IF(($G355-TODAY())&lt;=0,3+$K355+MIN(0.25*-($G355-TODAY()),1),$K355+IF(($G355-TODAY())&lt;=LeadDays,((LeadDays-($G355-TODAY()))/LeadDays)^2,0))),2)))</f>
        <v>-1</v>
      </c>
    </row>
    <row r="356" customFormat="false" ht="15" hidden="false" customHeight="false" outlineLevel="0" collapsed="false">
      <c r="A356" s="7"/>
      <c r="B356" s="7"/>
      <c r="C356" s="7"/>
      <c r="D356" s="7"/>
      <c r="E356" s="7"/>
      <c r="F356" s="9"/>
      <c r="G356" s="9"/>
      <c r="H356" s="7"/>
      <c r="I356" s="10" t="str">
        <f aca="true">IF($B356="","",IF($A356="Yes","Done",IF(OR(AND($F356&lt;&gt;"",$F356&gt;TODAY()),AND($E356&lt;&gt;"",IFERROR(INDEX($A$2:$A$501,MATCH($E356,$B$2:$B$501,0)),"Yes")&lt;&gt;"Yes")),"Waiting","Yes")))</f>
        <v/>
      </c>
      <c r="J356" s="8" t="str">
        <f aca="false">IF($B356="","",ROUND(IF(ISNUMBER(INDEX(Projects!$D$2:$D$201,MATCH($C356,Projects!$A$2:$A$201,0))),ParentWeight*INDEX(Projects!$D$2:$D$201,MATCH($C356,Projects!$A$2:$A$201,0))+(1-ParentWeight)*IFERROR(MATCH($D356,{"Low","Medium","High","Vital"},0)/4,0.5),IFERROR(MATCH($D356,{"Low","Medium","High","Vital"},0)/4,0.5)),3))</f>
        <v/>
      </c>
      <c r="K356" s="8" t="str">
        <f aca="false">IF($B356="","",MAX($J356,_xlfn.MAXIFS($J$2:$J$501,$E$2:$E$501,$B356,$A$2:$A$501,"&lt;&gt;Yes")))</f>
        <v/>
      </c>
      <c r="L356" s="11" t="n">
        <f aca="true">IF($B356="",-1,IF($I356&lt;&gt;"Yes",0,ROUND(IF($G356="",$K356,IF(($G356-TODAY())&lt;=0,3+$K356+MIN(0.25*-($G356-TODAY()),1),$K356+IF(($G356-TODAY())&lt;=LeadDays,((LeadDays-($G356-TODAY()))/LeadDays)^2,0))),2)))</f>
        <v>-1</v>
      </c>
    </row>
    <row r="357" customFormat="false" ht="15" hidden="false" customHeight="false" outlineLevel="0" collapsed="false">
      <c r="A357" s="7"/>
      <c r="B357" s="7"/>
      <c r="C357" s="7"/>
      <c r="D357" s="7"/>
      <c r="E357" s="7"/>
      <c r="F357" s="9"/>
      <c r="G357" s="9"/>
      <c r="H357" s="7"/>
      <c r="I357" s="10" t="str">
        <f aca="true">IF($B357="","",IF($A357="Yes","Done",IF(OR(AND($F357&lt;&gt;"",$F357&gt;TODAY()),AND($E357&lt;&gt;"",IFERROR(INDEX($A$2:$A$501,MATCH($E357,$B$2:$B$501,0)),"Yes")&lt;&gt;"Yes")),"Waiting","Yes")))</f>
        <v/>
      </c>
      <c r="J357" s="8" t="str">
        <f aca="false">IF($B357="","",ROUND(IF(ISNUMBER(INDEX(Projects!$D$2:$D$201,MATCH($C357,Projects!$A$2:$A$201,0))),ParentWeight*INDEX(Projects!$D$2:$D$201,MATCH($C357,Projects!$A$2:$A$201,0))+(1-ParentWeight)*IFERROR(MATCH($D357,{"Low","Medium","High","Vital"},0)/4,0.5),IFERROR(MATCH($D357,{"Low","Medium","High","Vital"},0)/4,0.5)),3))</f>
        <v/>
      </c>
      <c r="K357" s="8" t="str">
        <f aca="false">IF($B357="","",MAX($J357,_xlfn.MAXIFS($J$2:$J$501,$E$2:$E$501,$B357,$A$2:$A$501,"&lt;&gt;Yes")))</f>
        <v/>
      </c>
      <c r="L357" s="11" t="n">
        <f aca="true">IF($B357="",-1,IF($I357&lt;&gt;"Yes",0,ROUND(IF($G357="",$K357,IF(($G357-TODAY())&lt;=0,3+$K357+MIN(0.25*-($G357-TODAY()),1),$K357+IF(($G357-TODAY())&lt;=LeadDays,((LeadDays-($G357-TODAY()))/LeadDays)^2,0))),2)))</f>
        <v>-1</v>
      </c>
    </row>
    <row r="358" customFormat="false" ht="15" hidden="false" customHeight="false" outlineLevel="0" collapsed="false">
      <c r="A358" s="7"/>
      <c r="B358" s="7"/>
      <c r="C358" s="7"/>
      <c r="D358" s="7"/>
      <c r="E358" s="7"/>
      <c r="F358" s="9"/>
      <c r="G358" s="9"/>
      <c r="H358" s="7"/>
      <c r="I358" s="10" t="str">
        <f aca="true">IF($B358="","",IF($A358="Yes","Done",IF(OR(AND($F358&lt;&gt;"",$F358&gt;TODAY()),AND($E358&lt;&gt;"",IFERROR(INDEX($A$2:$A$501,MATCH($E358,$B$2:$B$501,0)),"Yes")&lt;&gt;"Yes")),"Waiting","Yes")))</f>
        <v/>
      </c>
      <c r="J358" s="8" t="str">
        <f aca="false">IF($B358="","",ROUND(IF(ISNUMBER(INDEX(Projects!$D$2:$D$201,MATCH($C358,Projects!$A$2:$A$201,0))),ParentWeight*INDEX(Projects!$D$2:$D$201,MATCH($C358,Projects!$A$2:$A$201,0))+(1-ParentWeight)*IFERROR(MATCH($D358,{"Low","Medium","High","Vital"},0)/4,0.5),IFERROR(MATCH($D358,{"Low","Medium","High","Vital"},0)/4,0.5)),3))</f>
        <v/>
      </c>
      <c r="K358" s="8" t="str">
        <f aca="false">IF($B358="","",MAX($J358,_xlfn.MAXIFS($J$2:$J$501,$E$2:$E$501,$B358,$A$2:$A$501,"&lt;&gt;Yes")))</f>
        <v/>
      </c>
      <c r="L358" s="11" t="n">
        <f aca="true">IF($B358="",-1,IF($I358&lt;&gt;"Yes",0,ROUND(IF($G358="",$K358,IF(($G358-TODAY())&lt;=0,3+$K358+MIN(0.25*-($G358-TODAY()),1),$K358+IF(($G358-TODAY())&lt;=LeadDays,((LeadDays-($G358-TODAY()))/LeadDays)^2,0))),2)))</f>
        <v>-1</v>
      </c>
    </row>
    <row r="359" customFormat="false" ht="15" hidden="false" customHeight="false" outlineLevel="0" collapsed="false">
      <c r="A359" s="7"/>
      <c r="B359" s="7"/>
      <c r="C359" s="7"/>
      <c r="D359" s="7"/>
      <c r="E359" s="7"/>
      <c r="F359" s="9"/>
      <c r="G359" s="9"/>
      <c r="H359" s="7"/>
      <c r="I359" s="10" t="str">
        <f aca="true">IF($B359="","",IF($A359="Yes","Done",IF(OR(AND($F359&lt;&gt;"",$F359&gt;TODAY()),AND($E359&lt;&gt;"",IFERROR(INDEX($A$2:$A$501,MATCH($E359,$B$2:$B$501,0)),"Yes")&lt;&gt;"Yes")),"Waiting","Yes")))</f>
        <v/>
      </c>
      <c r="J359" s="8" t="str">
        <f aca="false">IF($B359="","",ROUND(IF(ISNUMBER(INDEX(Projects!$D$2:$D$201,MATCH($C359,Projects!$A$2:$A$201,0))),ParentWeight*INDEX(Projects!$D$2:$D$201,MATCH($C359,Projects!$A$2:$A$201,0))+(1-ParentWeight)*IFERROR(MATCH($D359,{"Low","Medium","High","Vital"},0)/4,0.5),IFERROR(MATCH($D359,{"Low","Medium","High","Vital"},0)/4,0.5)),3))</f>
        <v/>
      </c>
      <c r="K359" s="8" t="str">
        <f aca="false">IF($B359="","",MAX($J359,_xlfn.MAXIFS($J$2:$J$501,$E$2:$E$501,$B359,$A$2:$A$501,"&lt;&gt;Yes")))</f>
        <v/>
      </c>
      <c r="L359" s="11" t="n">
        <f aca="true">IF($B359="",-1,IF($I359&lt;&gt;"Yes",0,ROUND(IF($G359="",$K359,IF(($G359-TODAY())&lt;=0,3+$K359+MIN(0.25*-($G359-TODAY()),1),$K359+IF(($G359-TODAY())&lt;=LeadDays,((LeadDays-($G359-TODAY()))/LeadDays)^2,0))),2)))</f>
        <v>-1</v>
      </c>
    </row>
    <row r="360" customFormat="false" ht="15" hidden="false" customHeight="false" outlineLevel="0" collapsed="false">
      <c r="A360" s="7"/>
      <c r="B360" s="7"/>
      <c r="C360" s="7"/>
      <c r="D360" s="7"/>
      <c r="E360" s="7"/>
      <c r="F360" s="9"/>
      <c r="G360" s="9"/>
      <c r="H360" s="7"/>
      <c r="I360" s="10" t="str">
        <f aca="true">IF($B360="","",IF($A360="Yes","Done",IF(OR(AND($F360&lt;&gt;"",$F360&gt;TODAY()),AND($E360&lt;&gt;"",IFERROR(INDEX($A$2:$A$501,MATCH($E360,$B$2:$B$501,0)),"Yes")&lt;&gt;"Yes")),"Waiting","Yes")))</f>
        <v/>
      </c>
      <c r="J360" s="8" t="str">
        <f aca="false">IF($B360="","",ROUND(IF(ISNUMBER(INDEX(Projects!$D$2:$D$201,MATCH($C360,Projects!$A$2:$A$201,0))),ParentWeight*INDEX(Projects!$D$2:$D$201,MATCH($C360,Projects!$A$2:$A$201,0))+(1-ParentWeight)*IFERROR(MATCH($D360,{"Low","Medium","High","Vital"},0)/4,0.5),IFERROR(MATCH($D360,{"Low","Medium","High","Vital"},0)/4,0.5)),3))</f>
        <v/>
      </c>
      <c r="K360" s="8" t="str">
        <f aca="false">IF($B360="","",MAX($J360,_xlfn.MAXIFS($J$2:$J$501,$E$2:$E$501,$B360,$A$2:$A$501,"&lt;&gt;Yes")))</f>
        <v/>
      </c>
      <c r="L360" s="11" t="n">
        <f aca="true">IF($B360="",-1,IF($I360&lt;&gt;"Yes",0,ROUND(IF($G360="",$K360,IF(($G360-TODAY())&lt;=0,3+$K360+MIN(0.25*-($G360-TODAY()),1),$K360+IF(($G360-TODAY())&lt;=LeadDays,((LeadDays-($G360-TODAY()))/LeadDays)^2,0))),2)))</f>
        <v>-1</v>
      </c>
    </row>
    <row r="361" customFormat="false" ht="15" hidden="false" customHeight="false" outlineLevel="0" collapsed="false">
      <c r="A361" s="7"/>
      <c r="B361" s="7"/>
      <c r="C361" s="7"/>
      <c r="D361" s="7"/>
      <c r="E361" s="7"/>
      <c r="F361" s="9"/>
      <c r="G361" s="9"/>
      <c r="H361" s="7"/>
      <c r="I361" s="10" t="str">
        <f aca="true">IF($B361="","",IF($A361="Yes","Done",IF(OR(AND($F361&lt;&gt;"",$F361&gt;TODAY()),AND($E361&lt;&gt;"",IFERROR(INDEX($A$2:$A$501,MATCH($E361,$B$2:$B$501,0)),"Yes")&lt;&gt;"Yes")),"Waiting","Yes")))</f>
        <v/>
      </c>
      <c r="J361" s="8" t="str">
        <f aca="false">IF($B361="","",ROUND(IF(ISNUMBER(INDEX(Projects!$D$2:$D$201,MATCH($C361,Projects!$A$2:$A$201,0))),ParentWeight*INDEX(Projects!$D$2:$D$201,MATCH($C361,Projects!$A$2:$A$201,0))+(1-ParentWeight)*IFERROR(MATCH($D361,{"Low","Medium","High","Vital"},0)/4,0.5),IFERROR(MATCH($D361,{"Low","Medium","High","Vital"},0)/4,0.5)),3))</f>
        <v/>
      </c>
      <c r="K361" s="8" t="str">
        <f aca="false">IF($B361="","",MAX($J361,_xlfn.MAXIFS($J$2:$J$501,$E$2:$E$501,$B361,$A$2:$A$501,"&lt;&gt;Yes")))</f>
        <v/>
      </c>
      <c r="L361" s="11" t="n">
        <f aca="true">IF($B361="",-1,IF($I361&lt;&gt;"Yes",0,ROUND(IF($G361="",$K361,IF(($G361-TODAY())&lt;=0,3+$K361+MIN(0.25*-($G361-TODAY()),1),$K361+IF(($G361-TODAY())&lt;=LeadDays,((LeadDays-($G361-TODAY()))/LeadDays)^2,0))),2)))</f>
        <v>-1</v>
      </c>
    </row>
    <row r="362" customFormat="false" ht="15" hidden="false" customHeight="false" outlineLevel="0" collapsed="false">
      <c r="A362" s="7"/>
      <c r="B362" s="7"/>
      <c r="C362" s="7"/>
      <c r="D362" s="7"/>
      <c r="E362" s="7"/>
      <c r="F362" s="9"/>
      <c r="G362" s="9"/>
      <c r="H362" s="7"/>
      <c r="I362" s="10" t="str">
        <f aca="true">IF($B362="","",IF($A362="Yes","Done",IF(OR(AND($F362&lt;&gt;"",$F362&gt;TODAY()),AND($E362&lt;&gt;"",IFERROR(INDEX($A$2:$A$501,MATCH($E362,$B$2:$B$501,0)),"Yes")&lt;&gt;"Yes")),"Waiting","Yes")))</f>
        <v/>
      </c>
      <c r="J362" s="8" t="str">
        <f aca="false">IF($B362="","",ROUND(IF(ISNUMBER(INDEX(Projects!$D$2:$D$201,MATCH($C362,Projects!$A$2:$A$201,0))),ParentWeight*INDEX(Projects!$D$2:$D$201,MATCH($C362,Projects!$A$2:$A$201,0))+(1-ParentWeight)*IFERROR(MATCH($D362,{"Low","Medium","High","Vital"},0)/4,0.5),IFERROR(MATCH($D362,{"Low","Medium","High","Vital"},0)/4,0.5)),3))</f>
        <v/>
      </c>
      <c r="K362" s="8" t="str">
        <f aca="false">IF($B362="","",MAX($J362,_xlfn.MAXIFS($J$2:$J$501,$E$2:$E$501,$B362,$A$2:$A$501,"&lt;&gt;Yes")))</f>
        <v/>
      </c>
      <c r="L362" s="11" t="n">
        <f aca="true">IF($B362="",-1,IF($I362&lt;&gt;"Yes",0,ROUND(IF($G362="",$K362,IF(($G362-TODAY())&lt;=0,3+$K362+MIN(0.25*-($G362-TODAY()),1),$K362+IF(($G362-TODAY())&lt;=LeadDays,((LeadDays-($G362-TODAY()))/LeadDays)^2,0))),2)))</f>
        <v>-1</v>
      </c>
    </row>
    <row r="363" customFormat="false" ht="15" hidden="false" customHeight="false" outlineLevel="0" collapsed="false">
      <c r="A363" s="7"/>
      <c r="B363" s="7"/>
      <c r="C363" s="7"/>
      <c r="D363" s="7"/>
      <c r="E363" s="7"/>
      <c r="F363" s="9"/>
      <c r="G363" s="9"/>
      <c r="H363" s="7"/>
      <c r="I363" s="10" t="str">
        <f aca="true">IF($B363="","",IF($A363="Yes","Done",IF(OR(AND($F363&lt;&gt;"",$F363&gt;TODAY()),AND($E363&lt;&gt;"",IFERROR(INDEX($A$2:$A$501,MATCH($E363,$B$2:$B$501,0)),"Yes")&lt;&gt;"Yes")),"Waiting","Yes")))</f>
        <v/>
      </c>
      <c r="J363" s="8" t="str">
        <f aca="false">IF($B363="","",ROUND(IF(ISNUMBER(INDEX(Projects!$D$2:$D$201,MATCH($C363,Projects!$A$2:$A$201,0))),ParentWeight*INDEX(Projects!$D$2:$D$201,MATCH($C363,Projects!$A$2:$A$201,0))+(1-ParentWeight)*IFERROR(MATCH($D363,{"Low","Medium","High","Vital"},0)/4,0.5),IFERROR(MATCH($D363,{"Low","Medium","High","Vital"},0)/4,0.5)),3))</f>
        <v/>
      </c>
      <c r="K363" s="8" t="str">
        <f aca="false">IF($B363="","",MAX($J363,_xlfn.MAXIFS($J$2:$J$501,$E$2:$E$501,$B363,$A$2:$A$501,"&lt;&gt;Yes")))</f>
        <v/>
      </c>
      <c r="L363" s="11" t="n">
        <f aca="true">IF($B363="",-1,IF($I363&lt;&gt;"Yes",0,ROUND(IF($G363="",$K363,IF(($G363-TODAY())&lt;=0,3+$K363+MIN(0.25*-($G363-TODAY()),1),$K363+IF(($G363-TODAY())&lt;=LeadDays,((LeadDays-($G363-TODAY()))/LeadDays)^2,0))),2)))</f>
        <v>-1</v>
      </c>
    </row>
    <row r="364" customFormat="false" ht="15" hidden="false" customHeight="false" outlineLevel="0" collapsed="false">
      <c r="A364" s="7"/>
      <c r="B364" s="7"/>
      <c r="C364" s="7"/>
      <c r="D364" s="7"/>
      <c r="E364" s="7"/>
      <c r="F364" s="9"/>
      <c r="G364" s="9"/>
      <c r="H364" s="7"/>
      <c r="I364" s="10" t="str">
        <f aca="true">IF($B364="","",IF($A364="Yes","Done",IF(OR(AND($F364&lt;&gt;"",$F364&gt;TODAY()),AND($E364&lt;&gt;"",IFERROR(INDEX($A$2:$A$501,MATCH($E364,$B$2:$B$501,0)),"Yes")&lt;&gt;"Yes")),"Waiting","Yes")))</f>
        <v/>
      </c>
      <c r="J364" s="8" t="str">
        <f aca="false">IF($B364="","",ROUND(IF(ISNUMBER(INDEX(Projects!$D$2:$D$201,MATCH($C364,Projects!$A$2:$A$201,0))),ParentWeight*INDEX(Projects!$D$2:$D$201,MATCH($C364,Projects!$A$2:$A$201,0))+(1-ParentWeight)*IFERROR(MATCH($D364,{"Low","Medium","High","Vital"},0)/4,0.5),IFERROR(MATCH($D364,{"Low","Medium","High","Vital"},0)/4,0.5)),3))</f>
        <v/>
      </c>
      <c r="K364" s="8" t="str">
        <f aca="false">IF($B364="","",MAX($J364,_xlfn.MAXIFS($J$2:$J$501,$E$2:$E$501,$B364,$A$2:$A$501,"&lt;&gt;Yes")))</f>
        <v/>
      </c>
      <c r="L364" s="11" t="n">
        <f aca="true">IF($B364="",-1,IF($I364&lt;&gt;"Yes",0,ROUND(IF($G364="",$K364,IF(($G364-TODAY())&lt;=0,3+$K364+MIN(0.25*-($G364-TODAY()),1),$K364+IF(($G364-TODAY())&lt;=LeadDays,((LeadDays-($G364-TODAY()))/LeadDays)^2,0))),2)))</f>
        <v>-1</v>
      </c>
    </row>
    <row r="365" customFormat="false" ht="15" hidden="false" customHeight="false" outlineLevel="0" collapsed="false">
      <c r="A365" s="7"/>
      <c r="B365" s="7"/>
      <c r="C365" s="7"/>
      <c r="D365" s="7"/>
      <c r="E365" s="7"/>
      <c r="F365" s="9"/>
      <c r="G365" s="9"/>
      <c r="H365" s="7"/>
      <c r="I365" s="10" t="str">
        <f aca="true">IF($B365="","",IF($A365="Yes","Done",IF(OR(AND($F365&lt;&gt;"",$F365&gt;TODAY()),AND($E365&lt;&gt;"",IFERROR(INDEX($A$2:$A$501,MATCH($E365,$B$2:$B$501,0)),"Yes")&lt;&gt;"Yes")),"Waiting","Yes")))</f>
        <v/>
      </c>
      <c r="J365" s="8" t="str">
        <f aca="false">IF($B365="","",ROUND(IF(ISNUMBER(INDEX(Projects!$D$2:$D$201,MATCH($C365,Projects!$A$2:$A$201,0))),ParentWeight*INDEX(Projects!$D$2:$D$201,MATCH($C365,Projects!$A$2:$A$201,0))+(1-ParentWeight)*IFERROR(MATCH($D365,{"Low","Medium","High","Vital"},0)/4,0.5),IFERROR(MATCH($D365,{"Low","Medium","High","Vital"},0)/4,0.5)),3))</f>
        <v/>
      </c>
      <c r="K365" s="8" t="str">
        <f aca="false">IF($B365="","",MAX($J365,_xlfn.MAXIFS($J$2:$J$501,$E$2:$E$501,$B365,$A$2:$A$501,"&lt;&gt;Yes")))</f>
        <v/>
      </c>
      <c r="L365" s="11" t="n">
        <f aca="true">IF($B365="",-1,IF($I365&lt;&gt;"Yes",0,ROUND(IF($G365="",$K365,IF(($G365-TODAY())&lt;=0,3+$K365+MIN(0.25*-($G365-TODAY()),1),$K365+IF(($G365-TODAY())&lt;=LeadDays,((LeadDays-($G365-TODAY()))/LeadDays)^2,0))),2)))</f>
        <v>-1</v>
      </c>
    </row>
    <row r="366" customFormat="false" ht="15" hidden="false" customHeight="false" outlineLevel="0" collapsed="false">
      <c r="A366" s="7"/>
      <c r="B366" s="7"/>
      <c r="C366" s="7"/>
      <c r="D366" s="7"/>
      <c r="E366" s="7"/>
      <c r="F366" s="9"/>
      <c r="G366" s="9"/>
      <c r="H366" s="7"/>
      <c r="I366" s="10" t="str">
        <f aca="true">IF($B366="","",IF($A366="Yes","Done",IF(OR(AND($F366&lt;&gt;"",$F366&gt;TODAY()),AND($E366&lt;&gt;"",IFERROR(INDEX($A$2:$A$501,MATCH($E366,$B$2:$B$501,0)),"Yes")&lt;&gt;"Yes")),"Waiting","Yes")))</f>
        <v/>
      </c>
      <c r="J366" s="8" t="str">
        <f aca="false">IF($B366="","",ROUND(IF(ISNUMBER(INDEX(Projects!$D$2:$D$201,MATCH($C366,Projects!$A$2:$A$201,0))),ParentWeight*INDEX(Projects!$D$2:$D$201,MATCH($C366,Projects!$A$2:$A$201,0))+(1-ParentWeight)*IFERROR(MATCH($D366,{"Low","Medium","High","Vital"},0)/4,0.5),IFERROR(MATCH($D366,{"Low","Medium","High","Vital"},0)/4,0.5)),3))</f>
        <v/>
      </c>
      <c r="K366" s="8" t="str">
        <f aca="false">IF($B366="","",MAX($J366,_xlfn.MAXIFS($J$2:$J$501,$E$2:$E$501,$B366,$A$2:$A$501,"&lt;&gt;Yes")))</f>
        <v/>
      </c>
      <c r="L366" s="11" t="n">
        <f aca="true">IF($B366="",-1,IF($I366&lt;&gt;"Yes",0,ROUND(IF($G366="",$K366,IF(($G366-TODAY())&lt;=0,3+$K366+MIN(0.25*-($G366-TODAY()),1),$K366+IF(($G366-TODAY())&lt;=LeadDays,((LeadDays-($G366-TODAY()))/LeadDays)^2,0))),2)))</f>
        <v>-1</v>
      </c>
    </row>
    <row r="367" customFormat="false" ht="15" hidden="false" customHeight="false" outlineLevel="0" collapsed="false">
      <c r="A367" s="7"/>
      <c r="B367" s="7"/>
      <c r="C367" s="7"/>
      <c r="D367" s="7"/>
      <c r="E367" s="7"/>
      <c r="F367" s="9"/>
      <c r="G367" s="9"/>
      <c r="H367" s="7"/>
      <c r="I367" s="10" t="str">
        <f aca="true">IF($B367="","",IF($A367="Yes","Done",IF(OR(AND($F367&lt;&gt;"",$F367&gt;TODAY()),AND($E367&lt;&gt;"",IFERROR(INDEX($A$2:$A$501,MATCH($E367,$B$2:$B$501,0)),"Yes")&lt;&gt;"Yes")),"Waiting","Yes")))</f>
        <v/>
      </c>
      <c r="J367" s="8" t="str">
        <f aca="false">IF($B367="","",ROUND(IF(ISNUMBER(INDEX(Projects!$D$2:$D$201,MATCH($C367,Projects!$A$2:$A$201,0))),ParentWeight*INDEX(Projects!$D$2:$D$201,MATCH($C367,Projects!$A$2:$A$201,0))+(1-ParentWeight)*IFERROR(MATCH($D367,{"Low","Medium","High","Vital"},0)/4,0.5),IFERROR(MATCH($D367,{"Low","Medium","High","Vital"},0)/4,0.5)),3))</f>
        <v/>
      </c>
      <c r="K367" s="8" t="str">
        <f aca="false">IF($B367="","",MAX($J367,_xlfn.MAXIFS($J$2:$J$501,$E$2:$E$501,$B367,$A$2:$A$501,"&lt;&gt;Yes")))</f>
        <v/>
      </c>
      <c r="L367" s="11" t="n">
        <f aca="true">IF($B367="",-1,IF($I367&lt;&gt;"Yes",0,ROUND(IF($G367="",$K367,IF(($G367-TODAY())&lt;=0,3+$K367+MIN(0.25*-($G367-TODAY()),1),$K367+IF(($G367-TODAY())&lt;=LeadDays,((LeadDays-($G367-TODAY()))/LeadDays)^2,0))),2)))</f>
        <v>-1</v>
      </c>
    </row>
    <row r="368" customFormat="false" ht="15" hidden="false" customHeight="false" outlineLevel="0" collapsed="false">
      <c r="A368" s="7"/>
      <c r="B368" s="7"/>
      <c r="C368" s="7"/>
      <c r="D368" s="7"/>
      <c r="E368" s="7"/>
      <c r="F368" s="9"/>
      <c r="G368" s="9"/>
      <c r="H368" s="7"/>
      <c r="I368" s="10" t="str">
        <f aca="true">IF($B368="","",IF($A368="Yes","Done",IF(OR(AND($F368&lt;&gt;"",$F368&gt;TODAY()),AND($E368&lt;&gt;"",IFERROR(INDEX($A$2:$A$501,MATCH($E368,$B$2:$B$501,0)),"Yes")&lt;&gt;"Yes")),"Waiting","Yes")))</f>
        <v/>
      </c>
      <c r="J368" s="8" t="str">
        <f aca="false">IF($B368="","",ROUND(IF(ISNUMBER(INDEX(Projects!$D$2:$D$201,MATCH($C368,Projects!$A$2:$A$201,0))),ParentWeight*INDEX(Projects!$D$2:$D$201,MATCH($C368,Projects!$A$2:$A$201,0))+(1-ParentWeight)*IFERROR(MATCH($D368,{"Low","Medium","High","Vital"},0)/4,0.5),IFERROR(MATCH($D368,{"Low","Medium","High","Vital"},0)/4,0.5)),3))</f>
        <v/>
      </c>
      <c r="K368" s="8" t="str">
        <f aca="false">IF($B368="","",MAX($J368,_xlfn.MAXIFS($J$2:$J$501,$E$2:$E$501,$B368,$A$2:$A$501,"&lt;&gt;Yes")))</f>
        <v/>
      </c>
      <c r="L368" s="11" t="n">
        <f aca="true">IF($B368="",-1,IF($I368&lt;&gt;"Yes",0,ROUND(IF($G368="",$K368,IF(($G368-TODAY())&lt;=0,3+$K368+MIN(0.25*-($G368-TODAY()),1),$K368+IF(($G368-TODAY())&lt;=LeadDays,((LeadDays-($G368-TODAY()))/LeadDays)^2,0))),2)))</f>
        <v>-1</v>
      </c>
    </row>
    <row r="369" customFormat="false" ht="15" hidden="false" customHeight="false" outlineLevel="0" collapsed="false">
      <c r="A369" s="7"/>
      <c r="B369" s="7"/>
      <c r="C369" s="7"/>
      <c r="D369" s="7"/>
      <c r="E369" s="7"/>
      <c r="F369" s="9"/>
      <c r="G369" s="9"/>
      <c r="H369" s="7"/>
      <c r="I369" s="10" t="str">
        <f aca="true">IF($B369="","",IF($A369="Yes","Done",IF(OR(AND($F369&lt;&gt;"",$F369&gt;TODAY()),AND($E369&lt;&gt;"",IFERROR(INDEX($A$2:$A$501,MATCH($E369,$B$2:$B$501,0)),"Yes")&lt;&gt;"Yes")),"Waiting","Yes")))</f>
        <v/>
      </c>
      <c r="J369" s="8" t="str">
        <f aca="false">IF($B369="","",ROUND(IF(ISNUMBER(INDEX(Projects!$D$2:$D$201,MATCH($C369,Projects!$A$2:$A$201,0))),ParentWeight*INDEX(Projects!$D$2:$D$201,MATCH($C369,Projects!$A$2:$A$201,0))+(1-ParentWeight)*IFERROR(MATCH($D369,{"Low","Medium","High","Vital"},0)/4,0.5),IFERROR(MATCH($D369,{"Low","Medium","High","Vital"},0)/4,0.5)),3))</f>
        <v/>
      </c>
      <c r="K369" s="8" t="str">
        <f aca="false">IF($B369="","",MAX($J369,_xlfn.MAXIFS($J$2:$J$501,$E$2:$E$501,$B369,$A$2:$A$501,"&lt;&gt;Yes")))</f>
        <v/>
      </c>
      <c r="L369" s="11" t="n">
        <f aca="true">IF($B369="",-1,IF($I369&lt;&gt;"Yes",0,ROUND(IF($G369="",$K369,IF(($G369-TODAY())&lt;=0,3+$K369+MIN(0.25*-($G369-TODAY()),1),$K369+IF(($G369-TODAY())&lt;=LeadDays,((LeadDays-($G369-TODAY()))/LeadDays)^2,0))),2)))</f>
        <v>-1</v>
      </c>
    </row>
    <row r="370" customFormat="false" ht="15" hidden="false" customHeight="false" outlineLevel="0" collapsed="false">
      <c r="A370" s="7"/>
      <c r="B370" s="7"/>
      <c r="C370" s="7"/>
      <c r="D370" s="7"/>
      <c r="E370" s="7"/>
      <c r="F370" s="9"/>
      <c r="G370" s="9"/>
      <c r="H370" s="7"/>
      <c r="I370" s="10" t="str">
        <f aca="true">IF($B370="","",IF($A370="Yes","Done",IF(OR(AND($F370&lt;&gt;"",$F370&gt;TODAY()),AND($E370&lt;&gt;"",IFERROR(INDEX($A$2:$A$501,MATCH($E370,$B$2:$B$501,0)),"Yes")&lt;&gt;"Yes")),"Waiting","Yes")))</f>
        <v/>
      </c>
      <c r="J370" s="8" t="str">
        <f aca="false">IF($B370="","",ROUND(IF(ISNUMBER(INDEX(Projects!$D$2:$D$201,MATCH($C370,Projects!$A$2:$A$201,0))),ParentWeight*INDEX(Projects!$D$2:$D$201,MATCH($C370,Projects!$A$2:$A$201,0))+(1-ParentWeight)*IFERROR(MATCH($D370,{"Low","Medium","High","Vital"},0)/4,0.5),IFERROR(MATCH($D370,{"Low","Medium","High","Vital"},0)/4,0.5)),3))</f>
        <v/>
      </c>
      <c r="K370" s="8" t="str">
        <f aca="false">IF($B370="","",MAX($J370,_xlfn.MAXIFS($J$2:$J$501,$E$2:$E$501,$B370,$A$2:$A$501,"&lt;&gt;Yes")))</f>
        <v/>
      </c>
      <c r="L370" s="11" t="n">
        <f aca="true">IF($B370="",-1,IF($I370&lt;&gt;"Yes",0,ROUND(IF($G370="",$K370,IF(($G370-TODAY())&lt;=0,3+$K370+MIN(0.25*-($G370-TODAY()),1),$K370+IF(($G370-TODAY())&lt;=LeadDays,((LeadDays-($G370-TODAY()))/LeadDays)^2,0))),2)))</f>
        <v>-1</v>
      </c>
    </row>
    <row r="371" customFormat="false" ht="15" hidden="false" customHeight="false" outlineLevel="0" collapsed="false">
      <c r="A371" s="7"/>
      <c r="B371" s="7"/>
      <c r="C371" s="7"/>
      <c r="D371" s="7"/>
      <c r="E371" s="7"/>
      <c r="F371" s="9"/>
      <c r="G371" s="9"/>
      <c r="H371" s="7"/>
      <c r="I371" s="10" t="str">
        <f aca="true">IF($B371="","",IF($A371="Yes","Done",IF(OR(AND($F371&lt;&gt;"",$F371&gt;TODAY()),AND($E371&lt;&gt;"",IFERROR(INDEX($A$2:$A$501,MATCH($E371,$B$2:$B$501,0)),"Yes")&lt;&gt;"Yes")),"Waiting","Yes")))</f>
        <v/>
      </c>
      <c r="J371" s="8" t="str">
        <f aca="false">IF($B371="","",ROUND(IF(ISNUMBER(INDEX(Projects!$D$2:$D$201,MATCH($C371,Projects!$A$2:$A$201,0))),ParentWeight*INDEX(Projects!$D$2:$D$201,MATCH($C371,Projects!$A$2:$A$201,0))+(1-ParentWeight)*IFERROR(MATCH($D371,{"Low","Medium","High","Vital"},0)/4,0.5),IFERROR(MATCH($D371,{"Low","Medium","High","Vital"},0)/4,0.5)),3))</f>
        <v/>
      </c>
      <c r="K371" s="8" t="str">
        <f aca="false">IF($B371="","",MAX($J371,_xlfn.MAXIFS($J$2:$J$501,$E$2:$E$501,$B371,$A$2:$A$501,"&lt;&gt;Yes")))</f>
        <v/>
      </c>
      <c r="L371" s="11" t="n">
        <f aca="true">IF($B371="",-1,IF($I371&lt;&gt;"Yes",0,ROUND(IF($G371="",$K371,IF(($G371-TODAY())&lt;=0,3+$K371+MIN(0.25*-($G371-TODAY()),1),$K371+IF(($G371-TODAY())&lt;=LeadDays,((LeadDays-($G371-TODAY()))/LeadDays)^2,0))),2)))</f>
        <v>-1</v>
      </c>
    </row>
    <row r="372" customFormat="false" ht="15" hidden="false" customHeight="false" outlineLevel="0" collapsed="false">
      <c r="A372" s="7"/>
      <c r="B372" s="7"/>
      <c r="C372" s="7"/>
      <c r="D372" s="7"/>
      <c r="E372" s="7"/>
      <c r="F372" s="9"/>
      <c r="G372" s="9"/>
      <c r="H372" s="7"/>
      <c r="I372" s="10" t="str">
        <f aca="true">IF($B372="","",IF($A372="Yes","Done",IF(OR(AND($F372&lt;&gt;"",$F372&gt;TODAY()),AND($E372&lt;&gt;"",IFERROR(INDEX($A$2:$A$501,MATCH($E372,$B$2:$B$501,0)),"Yes")&lt;&gt;"Yes")),"Waiting","Yes")))</f>
        <v/>
      </c>
      <c r="J372" s="8" t="str">
        <f aca="false">IF($B372="","",ROUND(IF(ISNUMBER(INDEX(Projects!$D$2:$D$201,MATCH($C372,Projects!$A$2:$A$201,0))),ParentWeight*INDEX(Projects!$D$2:$D$201,MATCH($C372,Projects!$A$2:$A$201,0))+(1-ParentWeight)*IFERROR(MATCH($D372,{"Low","Medium","High","Vital"},0)/4,0.5),IFERROR(MATCH($D372,{"Low","Medium","High","Vital"},0)/4,0.5)),3))</f>
        <v/>
      </c>
      <c r="K372" s="8" t="str">
        <f aca="false">IF($B372="","",MAX($J372,_xlfn.MAXIFS($J$2:$J$501,$E$2:$E$501,$B372,$A$2:$A$501,"&lt;&gt;Yes")))</f>
        <v/>
      </c>
      <c r="L372" s="11" t="n">
        <f aca="true">IF($B372="",-1,IF($I372&lt;&gt;"Yes",0,ROUND(IF($G372="",$K372,IF(($G372-TODAY())&lt;=0,3+$K372+MIN(0.25*-($G372-TODAY()),1),$K372+IF(($G372-TODAY())&lt;=LeadDays,((LeadDays-($G372-TODAY()))/LeadDays)^2,0))),2)))</f>
        <v>-1</v>
      </c>
    </row>
    <row r="373" customFormat="false" ht="15" hidden="false" customHeight="false" outlineLevel="0" collapsed="false">
      <c r="A373" s="7"/>
      <c r="B373" s="7"/>
      <c r="C373" s="7"/>
      <c r="D373" s="7"/>
      <c r="E373" s="7"/>
      <c r="F373" s="9"/>
      <c r="G373" s="9"/>
      <c r="H373" s="7"/>
      <c r="I373" s="10" t="str">
        <f aca="true">IF($B373="","",IF($A373="Yes","Done",IF(OR(AND($F373&lt;&gt;"",$F373&gt;TODAY()),AND($E373&lt;&gt;"",IFERROR(INDEX($A$2:$A$501,MATCH($E373,$B$2:$B$501,0)),"Yes")&lt;&gt;"Yes")),"Waiting","Yes")))</f>
        <v/>
      </c>
      <c r="J373" s="8" t="str">
        <f aca="false">IF($B373="","",ROUND(IF(ISNUMBER(INDEX(Projects!$D$2:$D$201,MATCH($C373,Projects!$A$2:$A$201,0))),ParentWeight*INDEX(Projects!$D$2:$D$201,MATCH($C373,Projects!$A$2:$A$201,0))+(1-ParentWeight)*IFERROR(MATCH($D373,{"Low","Medium","High","Vital"},0)/4,0.5),IFERROR(MATCH($D373,{"Low","Medium","High","Vital"},0)/4,0.5)),3))</f>
        <v/>
      </c>
      <c r="K373" s="8" t="str">
        <f aca="false">IF($B373="","",MAX($J373,_xlfn.MAXIFS($J$2:$J$501,$E$2:$E$501,$B373,$A$2:$A$501,"&lt;&gt;Yes")))</f>
        <v/>
      </c>
      <c r="L373" s="11" t="n">
        <f aca="true">IF($B373="",-1,IF($I373&lt;&gt;"Yes",0,ROUND(IF($G373="",$K373,IF(($G373-TODAY())&lt;=0,3+$K373+MIN(0.25*-($G373-TODAY()),1),$K373+IF(($G373-TODAY())&lt;=LeadDays,((LeadDays-($G373-TODAY()))/LeadDays)^2,0))),2)))</f>
        <v>-1</v>
      </c>
    </row>
    <row r="374" customFormat="false" ht="15" hidden="false" customHeight="false" outlineLevel="0" collapsed="false">
      <c r="A374" s="7"/>
      <c r="B374" s="7"/>
      <c r="C374" s="7"/>
      <c r="D374" s="7"/>
      <c r="E374" s="7"/>
      <c r="F374" s="9"/>
      <c r="G374" s="9"/>
      <c r="H374" s="7"/>
      <c r="I374" s="10" t="str">
        <f aca="true">IF($B374="","",IF($A374="Yes","Done",IF(OR(AND($F374&lt;&gt;"",$F374&gt;TODAY()),AND($E374&lt;&gt;"",IFERROR(INDEX($A$2:$A$501,MATCH($E374,$B$2:$B$501,0)),"Yes")&lt;&gt;"Yes")),"Waiting","Yes")))</f>
        <v/>
      </c>
      <c r="J374" s="8" t="str">
        <f aca="false">IF($B374="","",ROUND(IF(ISNUMBER(INDEX(Projects!$D$2:$D$201,MATCH($C374,Projects!$A$2:$A$201,0))),ParentWeight*INDEX(Projects!$D$2:$D$201,MATCH($C374,Projects!$A$2:$A$201,0))+(1-ParentWeight)*IFERROR(MATCH($D374,{"Low","Medium","High","Vital"},0)/4,0.5),IFERROR(MATCH($D374,{"Low","Medium","High","Vital"},0)/4,0.5)),3))</f>
        <v/>
      </c>
      <c r="K374" s="8" t="str">
        <f aca="false">IF($B374="","",MAX($J374,_xlfn.MAXIFS($J$2:$J$501,$E$2:$E$501,$B374,$A$2:$A$501,"&lt;&gt;Yes")))</f>
        <v/>
      </c>
      <c r="L374" s="11" t="n">
        <f aca="true">IF($B374="",-1,IF($I374&lt;&gt;"Yes",0,ROUND(IF($G374="",$K374,IF(($G374-TODAY())&lt;=0,3+$K374+MIN(0.25*-($G374-TODAY()),1),$K374+IF(($G374-TODAY())&lt;=LeadDays,((LeadDays-($G374-TODAY()))/LeadDays)^2,0))),2)))</f>
        <v>-1</v>
      </c>
    </row>
    <row r="375" customFormat="false" ht="15" hidden="false" customHeight="false" outlineLevel="0" collapsed="false">
      <c r="A375" s="7"/>
      <c r="B375" s="7"/>
      <c r="C375" s="7"/>
      <c r="D375" s="7"/>
      <c r="E375" s="7"/>
      <c r="F375" s="9"/>
      <c r="G375" s="9"/>
      <c r="H375" s="7"/>
      <c r="I375" s="10" t="str">
        <f aca="true">IF($B375="","",IF($A375="Yes","Done",IF(OR(AND($F375&lt;&gt;"",$F375&gt;TODAY()),AND($E375&lt;&gt;"",IFERROR(INDEX($A$2:$A$501,MATCH($E375,$B$2:$B$501,0)),"Yes")&lt;&gt;"Yes")),"Waiting","Yes")))</f>
        <v/>
      </c>
      <c r="J375" s="8" t="str">
        <f aca="false">IF($B375="","",ROUND(IF(ISNUMBER(INDEX(Projects!$D$2:$D$201,MATCH($C375,Projects!$A$2:$A$201,0))),ParentWeight*INDEX(Projects!$D$2:$D$201,MATCH($C375,Projects!$A$2:$A$201,0))+(1-ParentWeight)*IFERROR(MATCH($D375,{"Low","Medium","High","Vital"},0)/4,0.5),IFERROR(MATCH($D375,{"Low","Medium","High","Vital"},0)/4,0.5)),3))</f>
        <v/>
      </c>
      <c r="K375" s="8" t="str">
        <f aca="false">IF($B375="","",MAX($J375,_xlfn.MAXIFS($J$2:$J$501,$E$2:$E$501,$B375,$A$2:$A$501,"&lt;&gt;Yes")))</f>
        <v/>
      </c>
      <c r="L375" s="11" t="n">
        <f aca="true">IF($B375="",-1,IF($I375&lt;&gt;"Yes",0,ROUND(IF($G375="",$K375,IF(($G375-TODAY())&lt;=0,3+$K375+MIN(0.25*-($G375-TODAY()),1),$K375+IF(($G375-TODAY())&lt;=LeadDays,((LeadDays-($G375-TODAY()))/LeadDays)^2,0))),2)))</f>
        <v>-1</v>
      </c>
    </row>
    <row r="376" customFormat="false" ht="15" hidden="false" customHeight="false" outlineLevel="0" collapsed="false">
      <c r="A376" s="7"/>
      <c r="B376" s="7"/>
      <c r="C376" s="7"/>
      <c r="D376" s="7"/>
      <c r="E376" s="7"/>
      <c r="F376" s="9"/>
      <c r="G376" s="9"/>
      <c r="H376" s="7"/>
      <c r="I376" s="10" t="str">
        <f aca="true">IF($B376="","",IF($A376="Yes","Done",IF(OR(AND($F376&lt;&gt;"",$F376&gt;TODAY()),AND($E376&lt;&gt;"",IFERROR(INDEX($A$2:$A$501,MATCH($E376,$B$2:$B$501,0)),"Yes")&lt;&gt;"Yes")),"Waiting","Yes")))</f>
        <v/>
      </c>
      <c r="J376" s="8" t="str">
        <f aca="false">IF($B376="","",ROUND(IF(ISNUMBER(INDEX(Projects!$D$2:$D$201,MATCH($C376,Projects!$A$2:$A$201,0))),ParentWeight*INDEX(Projects!$D$2:$D$201,MATCH($C376,Projects!$A$2:$A$201,0))+(1-ParentWeight)*IFERROR(MATCH($D376,{"Low","Medium","High","Vital"},0)/4,0.5),IFERROR(MATCH($D376,{"Low","Medium","High","Vital"},0)/4,0.5)),3))</f>
        <v/>
      </c>
      <c r="K376" s="8" t="str">
        <f aca="false">IF($B376="","",MAX($J376,_xlfn.MAXIFS($J$2:$J$501,$E$2:$E$501,$B376,$A$2:$A$501,"&lt;&gt;Yes")))</f>
        <v/>
      </c>
      <c r="L376" s="11" t="n">
        <f aca="true">IF($B376="",-1,IF($I376&lt;&gt;"Yes",0,ROUND(IF($G376="",$K376,IF(($G376-TODAY())&lt;=0,3+$K376+MIN(0.25*-($G376-TODAY()),1),$K376+IF(($G376-TODAY())&lt;=LeadDays,((LeadDays-($G376-TODAY()))/LeadDays)^2,0))),2)))</f>
        <v>-1</v>
      </c>
    </row>
    <row r="377" customFormat="false" ht="15" hidden="false" customHeight="false" outlineLevel="0" collapsed="false">
      <c r="A377" s="7"/>
      <c r="B377" s="7"/>
      <c r="C377" s="7"/>
      <c r="D377" s="7"/>
      <c r="E377" s="7"/>
      <c r="F377" s="9"/>
      <c r="G377" s="9"/>
      <c r="H377" s="7"/>
      <c r="I377" s="10" t="str">
        <f aca="true">IF($B377="","",IF($A377="Yes","Done",IF(OR(AND($F377&lt;&gt;"",$F377&gt;TODAY()),AND($E377&lt;&gt;"",IFERROR(INDEX($A$2:$A$501,MATCH($E377,$B$2:$B$501,0)),"Yes")&lt;&gt;"Yes")),"Waiting","Yes")))</f>
        <v/>
      </c>
      <c r="J377" s="8" t="str">
        <f aca="false">IF($B377="","",ROUND(IF(ISNUMBER(INDEX(Projects!$D$2:$D$201,MATCH($C377,Projects!$A$2:$A$201,0))),ParentWeight*INDEX(Projects!$D$2:$D$201,MATCH($C377,Projects!$A$2:$A$201,0))+(1-ParentWeight)*IFERROR(MATCH($D377,{"Low","Medium","High","Vital"},0)/4,0.5),IFERROR(MATCH($D377,{"Low","Medium","High","Vital"},0)/4,0.5)),3))</f>
        <v/>
      </c>
      <c r="K377" s="8" t="str">
        <f aca="false">IF($B377="","",MAX($J377,_xlfn.MAXIFS($J$2:$J$501,$E$2:$E$501,$B377,$A$2:$A$501,"&lt;&gt;Yes")))</f>
        <v/>
      </c>
      <c r="L377" s="11" t="n">
        <f aca="true">IF($B377="",-1,IF($I377&lt;&gt;"Yes",0,ROUND(IF($G377="",$K377,IF(($G377-TODAY())&lt;=0,3+$K377+MIN(0.25*-($G377-TODAY()),1),$K377+IF(($G377-TODAY())&lt;=LeadDays,((LeadDays-($G377-TODAY()))/LeadDays)^2,0))),2)))</f>
        <v>-1</v>
      </c>
    </row>
    <row r="378" customFormat="false" ht="15" hidden="false" customHeight="false" outlineLevel="0" collapsed="false">
      <c r="A378" s="7"/>
      <c r="B378" s="7"/>
      <c r="C378" s="7"/>
      <c r="D378" s="7"/>
      <c r="E378" s="7"/>
      <c r="F378" s="9"/>
      <c r="G378" s="9"/>
      <c r="H378" s="7"/>
      <c r="I378" s="10" t="str">
        <f aca="true">IF($B378="","",IF($A378="Yes","Done",IF(OR(AND($F378&lt;&gt;"",$F378&gt;TODAY()),AND($E378&lt;&gt;"",IFERROR(INDEX($A$2:$A$501,MATCH($E378,$B$2:$B$501,0)),"Yes")&lt;&gt;"Yes")),"Waiting","Yes")))</f>
        <v/>
      </c>
      <c r="J378" s="8" t="str">
        <f aca="false">IF($B378="","",ROUND(IF(ISNUMBER(INDEX(Projects!$D$2:$D$201,MATCH($C378,Projects!$A$2:$A$201,0))),ParentWeight*INDEX(Projects!$D$2:$D$201,MATCH($C378,Projects!$A$2:$A$201,0))+(1-ParentWeight)*IFERROR(MATCH($D378,{"Low","Medium","High","Vital"},0)/4,0.5),IFERROR(MATCH($D378,{"Low","Medium","High","Vital"},0)/4,0.5)),3))</f>
        <v/>
      </c>
      <c r="K378" s="8" t="str">
        <f aca="false">IF($B378="","",MAX($J378,_xlfn.MAXIFS($J$2:$J$501,$E$2:$E$501,$B378,$A$2:$A$501,"&lt;&gt;Yes")))</f>
        <v/>
      </c>
      <c r="L378" s="11" t="n">
        <f aca="true">IF($B378="",-1,IF($I378&lt;&gt;"Yes",0,ROUND(IF($G378="",$K378,IF(($G378-TODAY())&lt;=0,3+$K378+MIN(0.25*-($G378-TODAY()),1),$K378+IF(($G378-TODAY())&lt;=LeadDays,((LeadDays-($G378-TODAY()))/LeadDays)^2,0))),2)))</f>
        <v>-1</v>
      </c>
    </row>
    <row r="379" customFormat="false" ht="15" hidden="false" customHeight="false" outlineLevel="0" collapsed="false">
      <c r="A379" s="7"/>
      <c r="B379" s="7"/>
      <c r="C379" s="7"/>
      <c r="D379" s="7"/>
      <c r="E379" s="7"/>
      <c r="F379" s="9"/>
      <c r="G379" s="9"/>
      <c r="H379" s="7"/>
      <c r="I379" s="10" t="str">
        <f aca="true">IF($B379="","",IF($A379="Yes","Done",IF(OR(AND($F379&lt;&gt;"",$F379&gt;TODAY()),AND($E379&lt;&gt;"",IFERROR(INDEX($A$2:$A$501,MATCH($E379,$B$2:$B$501,0)),"Yes")&lt;&gt;"Yes")),"Waiting","Yes")))</f>
        <v/>
      </c>
      <c r="J379" s="8" t="str">
        <f aca="false">IF($B379="","",ROUND(IF(ISNUMBER(INDEX(Projects!$D$2:$D$201,MATCH($C379,Projects!$A$2:$A$201,0))),ParentWeight*INDEX(Projects!$D$2:$D$201,MATCH($C379,Projects!$A$2:$A$201,0))+(1-ParentWeight)*IFERROR(MATCH($D379,{"Low","Medium","High","Vital"},0)/4,0.5),IFERROR(MATCH($D379,{"Low","Medium","High","Vital"},0)/4,0.5)),3))</f>
        <v/>
      </c>
      <c r="K379" s="8" t="str">
        <f aca="false">IF($B379="","",MAX($J379,_xlfn.MAXIFS($J$2:$J$501,$E$2:$E$501,$B379,$A$2:$A$501,"&lt;&gt;Yes")))</f>
        <v/>
      </c>
      <c r="L379" s="11" t="n">
        <f aca="true">IF($B379="",-1,IF($I379&lt;&gt;"Yes",0,ROUND(IF($G379="",$K379,IF(($G379-TODAY())&lt;=0,3+$K379+MIN(0.25*-($G379-TODAY()),1),$K379+IF(($G379-TODAY())&lt;=LeadDays,((LeadDays-($G379-TODAY()))/LeadDays)^2,0))),2)))</f>
        <v>-1</v>
      </c>
    </row>
    <row r="380" customFormat="false" ht="15" hidden="false" customHeight="false" outlineLevel="0" collapsed="false">
      <c r="A380" s="7"/>
      <c r="B380" s="7"/>
      <c r="C380" s="7"/>
      <c r="D380" s="7"/>
      <c r="E380" s="7"/>
      <c r="F380" s="9"/>
      <c r="G380" s="9"/>
      <c r="H380" s="7"/>
      <c r="I380" s="10" t="str">
        <f aca="true">IF($B380="","",IF($A380="Yes","Done",IF(OR(AND($F380&lt;&gt;"",$F380&gt;TODAY()),AND($E380&lt;&gt;"",IFERROR(INDEX($A$2:$A$501,MATCH($E380,$B$2:$B$501,0)),"Yes")&lt;&gt;"Yes")),"Waiting","Yes")))</f>
        <v/>
      </c>
      <c r="J380" s="8" t="str">
        <f aca="false">IF($B380="","",ROUND(IF(ISNUMBER(INDEX(Projects!$D$2:$D$201,MATCH($C380,Projects!$A$2:$A$201,0))),ParentWeight*INDEX(Projects!$D$2:$D$201,MATCH($C380,Projects!$A$2:$A$201,0))+(1-ParentWeight)*IFERROR(MATCH($D380,{"Low","Medium","High","Vital"},0)/4,0.5),IFERROR(MATCH($D380,{"Low","Medium","High","Vital"},0)/4,0.5)),3))</f>
        <v/>
      </c>
      <c r="K380" s="8" t="str">
        <f aca="false">IF($B380="","",MAX($J380,_xlfn.MAXIFS($J$2:$J$501,$E$2:$E$501,$B380,$A$2:$A$501,"&lt;&gt;Yes")))</f>
        <v/>
      </c>
      <c r="L380" s="11" t="n">
        <f aca="true">IF($B380="",-1,IF($I380&lt;&gt;"Yes",0,ROUND(IF($G380="",$K380,IF(($G380-TODAY())&lt;=0,3+$K380+MIN(0.25*-($G380-TODAY()),1),$K380+IF(($G380-TODAY())&lt;=LeadDays,((LeadDays-($G380-TODAY()))/LeadDays)^2,0))),2)))</f>
        <v>-1</v>
      </c>
    </row>
    <row r="381" customFormat="false" ht="15" hidden="false" customHeight="false" outlineLevel="0" collapsed="false">
      <c r="A381" s="7"/>
      <c r="B381" s="7"/>
      <c r="C381" s="7"/>
      <c r="D381" s="7"/>
      <c r="E381" s="7"/>
      <c r="F381" s="9"/>
      <c r="G381" s="9"/>
      <c r="H381" s="7"/>
      <c r="I381" s="10" t="str">
        <f aca="true">IF($B381="","",IF($A381="Yes","Done",IF(OR(AND($F381&lt;&gt;"",$F381&gt;TODAY()),AND($E381&lt;&gt;"",IFERROR(INDEX($A$2:$A$501,MATCH($E381,$B$2:$B$501,0)),"Yes")&lt;&gt;"Yes")),"Waiting","Yes")))</f>
        <v/>
      </c>
      <c r="J381" s="8" t="str">
        <f aca="false">IF($B381="","",ROUND(IF(ISNUMBER(INDEX(Projects!$D$2:$D$201,MATCH($C381,Projects!$A$2:$A$201,0))),ParentWeight*INDEX(Projects!$D$2:$D$201,MATCH($C381,Projects!$A$2:$A$201,0))+(1-ParentWeight)*IFERROR(MATCH($D381,{"Low","Medium","High","Vital"},0)/4,0.5),IFERROR(MATCH($D381,{"Low","Medium","High","Vital"},0)/4,0.5)),3))</f>
        <v/>
      </c>
      <c r="K381" s="8" t="str">
        <f aca="false">IF($B381="","",MAX($J381,_xlfn.MAXIFS($J$2:$J$501,$E$2:$E$501,$B381,$A$2:$A$501,"&lt;&gt;Yes")))</f>
        <v/>
      </c>
      <c r="L381" s="11" t="n">
        <f aca="true">IF($B381="",-1,IF($I381&lt;&gt;"Yes",0,ROUND(IF($G381="",$K381,IF(($G381-TODAY())&lt;=0,3+$K381+MIN(0.25*-($G381-TODAY()),1),$K381+IF(($G381-TODAY())&lt;=LeadDays,((LeadDays-($G381-TODAY()))/LeadDays)^2,0))),2)))</f>
        <v>-1</v>
      </c>
    </row>
    <row r="382" customFormat="false" ht="15" hidden="false" customHeight="false" outlineLevel="0" collapsed="false">
      <c r="A382" s="7"/>
      <c r="B382" s="7"/>
      <c r="C382" s="7"/>
      <c r="D382" s="7"/>
      <c r="E382" s="7"/>
      <c r="F382" s="9"/>
      <c r="G382" s="9"/>
      <c r="H382" s="7"/>
      <c r="I382" s="10" t="str">
        <f aca="true">IF($B382="","",IF($A382="Yes","Done",IF(OR(AND($F382&lt;&gt;"",$F382&gt;TODAY()),AND($E382&lt;&gt;"",IFERROR(INDEX($A$2:$A$501,MATCH($E382,$B$2:$B$501,0)),"Yes")&lt;&gt;"Yes")),"Waiting","Yes")))</f>
        <v/>
      </c>
      <c r="J382" s="8" t="str">
        <f aca="false">IF($B382="","",ROUND(IF(ISNUMBER(INDEX(Projects!$D$2:$D$201,MATCH($C382,Projects!$A$2:$A$201,0))),ParentWeight*INDEX(Projects!$D$2:$D$201,MATCH($C382,Projects!$A$2:$A$201,0))+(1-ParentWeight)*IFERROR(MATCH($D382,{"Low","Medium","High","Vital"},0)/4,0.5),IFERROR(MATCH($D382,{"Low","Medium","High","Vital"},0)/4,0.5)),3))</f>
        <v/>
      </c>
      <c r="K382" s="8" t="str">
        <f aca="false">IF($B382="","",MAX($J382,_xlfn.MAXIFS($J$2:$J$501,$E$2:$E$501,$B382,$A$2:$A$501,"&lt;&gt;Yes")))</f>
        <v/>
      </c>
      <c r="L382" s="11" t="n">
        <f aca="true">IF($B382="",-1,IF($I382&lt;&gt;"Yes",0,ROUND(IF($G382="",$K382,IF(($G382-TODAY())&lt;=0,3+$K382+MIN(0.25*-($G382-TODAY()),1),$K382+IF(($G382-TODAY())&lt;=LeadDays,((LeadDays-($G382-TODAY()))/LeadDays)^2,0))),2)))</f>
        <v>-1</v>
      </c>
    </row>
    <row r="383" customFormat="false" ht="15" hidden="false" customHeight="false" outlineLevel="0" collapsed="false">
      <c r="A383" s="7"/>
      <c r="B383" s="7"/>
      <c r="C383" s="7"/>
      <c r="D383" s="7"/>
      <c r="E383" s="7"/>
      <c r="F383" s="9"/>
      <c r="G383" s="9"/>
      <c r="H383" s="7"/>
      <c r="I383" s="10" t="str">
        <f aca="true">IF($B383="","",IF($A383="Yes","Done",IF(OR(AND($F383&lt;&gt;"",$F383&gt;TODAY()),AND($E383&lt;&gt;"",IFERROR(INDEX($A$2:$A$501,MATCH($E383,$B$2:$B$501,0)),"Yes")&lt;&gt;"Yes")),"Waiting","Yes")))</f>
        <v/>
      </c>
      <c r="J383" s="8" t="str">
        <f aca="false">IF($B383="","",ROUND(IF(ISNUMBER(INDEX(Projects!$D$2:$D$201,MATCH($C383,Projects!$A$2:$A$201,0))),ParentWeight*INDEX(Projects!$D$2:$D$201,MATCH($C383,Projects!$A$2:$A$201,0))+(1-ParentWeight)*IFERROR(MATCH($D383,{"Low","Medium","High","Vital"},0)/4,0.5),IFERROR(MATCH($D383,{"Low","Medium","High","Vital"},0)/4,0.5)),3))</f>
        <v/>
      </c>
      <c r="K383" s="8" t="str">
        <f aca="false">IF($B383="","",MAX($J383,_xlfn.MAXIFS($J$2:$J$501,$E$2:$E$501,$B383,$A$2:$A$501,"&lt;&gt;Yes")))</f>
        <v/>
      </c>
      <c r="L383" s="11" t="n">
        <f aca="true">IF($B383="",-1,IF($I383&lt;&gt;"Yes",0,ROUND(IF($G383="",$K383,IF(($G383-TODAY())&lt;=0,3+$K383+MIN(0.25*-($G383-TODAY()),1),$K383+IF(($G383-TODAY())&lt;=LeadDays,((LeadDays-($G383-TODAY()))/LeadDays)^2,0))),2)))</f>
        <v>-1</v>
      </c>
    </row>
    <row r="384" customFormat="false" ht="15" hidden="false" customHeight="false" outlineLevel="0" collapsed="false">
      <c r="A384" s="7"/>
      <c r="B384" s="7"/>
      <c r="C384" s="7"/>
      <c r="D384" s="7"/>
      <c r="E384" s="7"/>
      <c r="F384" s="9"/>
      <c r="G384" s="9"/>
      <c r="H384" s="7"/>
      <c r="I384" s="10" t="str">
        <f aca="true">IF($B384="","",IF($A384="Yes","Done",IF(OR(AND($F384&lt;&gt;"",$F384&gt;TODAY()),AND($E384&lt;&gt;"",IFERROR(INDEX($A$2:$A$501,MATCH($E384,$B$2:$B$501,0)),"Yes")&lt;&gt;"Yes")),"Waiting","Yes")))</f>
        <v/>
      </c>
      <c r="J384" s="8" t="str">
        <f aca="false">IF($B384="","",ROUND(IF(ISNUMBER(INDEX(Projects!$D$2:$D$201,MATCH($C384,Projects!$A$2:$A$201,0))),ParentWeight*INDEX(Projects!$D$2:$D$201,MATCH($C384,Projects!$A$2:$A$201,0))+(1-ParentWeight)*IFERROR(MATCH($D384,{"Low","Medium","High","Vital"},0)/4,0.5),IFERROR(MATCH($D384,{"Low","Medium","High","Vital"},0)/4,0.5)),3))</f>
        <v/>
      </c>
      <c r="K384" s="8" t="str">
        <f aca="false">IF($B384="","",MAX($J384,_xlfn.MAXIFS($J$2:$J$501,$E$2:$E$501,$B384,$A$2:$A$501,"&lt;&gt;Yes")))</f>
        <v/>
      </c>
      <c r="L384" s="11" t="n">
        <f aca="true">IF($B384="",-1,IF($I384&lt;&gt;"Yes",0,ROUND(IF($G384="",$K384,IF(($G384-TODAY())&lt;=0,3+$K384+MIN(0.25*-($G384-TODAY()),1),$K384+IF(($G384-TODAY())&lt;=LeadDays,((LeadDays-($G384-TODAY()))/LeadDays)^2,0))),2)))</f>
        <v>-1</v>
      </c>
    </row>
    <row r="385" customFormat="false" ht="15" hidden="false" customHeight="false" outlineLevel="0" collapsed="false">
      <c r="A385" s="7"/>
      <c r="B385" s="7"/>
      <c r="C385" s="7"/>
      <c r="D385" s="7"/>
      <c r="E385" s="7"/>
      <c r="F385" s="9"/>
      <c r="G385" s="9"/>
      <c r="H385" s="7"/>
      <c r="I385" s="10" t="str">
        <f aca="true">IF($B385="","",IF($A385="Yes","Done",IF(OR(AND($F385&lt;&gt;"",$F385&gt;TODAY()),AND($E385&lt;&gt;"",IFERROR(INDEX($A$2:$A$501,MATCH($E385,$B$2:$B$501,0)),"Yes")&lt;&gt;"Yes")),"Waiting","Yes")))</f>
        <v/>
      </c>
      <c r="J385" s="8" t="str">
        <f aca="false">IF($B385="","",ROUND(IF(ISNUMBER(INDEX(Projects!$D$2:$D$201,MATCH($C385,Projects!$A$2:$A$201,0))),ParentWeight*INDEX(Projects!$D$2:$D$201,MATCH($C385,Projects!$A$2:$A$201,0))+(1-ParentWeight)*IFERROR(MATCH($D385,{"Low","Medium","High","Vital"},0)/4,0.5),IFERROR(MATCH($D385,{"Low","Medium","High","Vital"},0)/4,0.5)),3))</f>
        <v/>
      </c>
      <c r="K385" s="8" t="str">
        <f aca="false">IF($B385="","",MAX($J385,_xlfn.MAXIFS($J$2:$J$501,$E$2:$E$501,$B385,$A$2:$A$501,"&lt;&gt;Yes")))</f>
        <v/>
      </c>
      <c r="L385" s="11" t="n">
        <f aca="true">IF($B385="",-1,IF($I385&lt;&gt;"Yes",0,ROUND(IF($G385="",$K385,IF(($G385-TODAY())&lt;=0,3+$K385+MIN(0.25*-($G385-TODAY()),1),$K385+IF(($G385-TODAY())&lt;=LeadDays,((LeadDays-($G385-TODAY()))/LeadDays)^2,0))),2)))</f>
        <v>-1</v>
      </c>
    </row>
    <row r="386" customFormat="false" ht="15" hidden="false" customHeight="false" outlineLevel="0" collapsed="false">
      <c r="A386" s="7"/>
      <c r="B386" s="7"/>
      <c r="C386" s="7"/>
      <c r="D386" s="7"/>
      <c r="E386" s="7"/>
      <c r="F386" s="9"/>
      <c r="G386" s="9"/>
      <c r="H386" s="7"/>
      <c r="I386" s="10" t="str">
        <f aca="true">IF($B386="","",IF($A386="Yes","Done",IF(OR(AND($F386&lt;&gt;"",$F386&gt;TODAY()),AND($E386&lt;&gt;"",IFERROR(INDEX($A$2:$A$501,MATCH($E386,$B$2:$B$501,0)),"Yes")&lt;&gt;"Yes")),"Waiting","Yes")))</f>
        <v/>
      </c>
      <c r="J386" s="8" t="str">
        <f aca="false">IF($B386="","",ROUND(IF(ISNUMBER(INDEX(Projects!$D$2:$D$201,MATCH($C386,Projects!$A$2:$A$201,0))),ParentWeight*INDEX(Projects!$D$2:$D$201,MATCH($C386,Projects!$A$2:$A$201,0))+(1-ParentWeight)*IFERROR(MATCH($D386,{"Low","Medium","High","Vital"},0)/4,0.5),IFERROR(MATCH($D386,{"Low","Medium","High","Vital"},0)/4,0.5)),3))</f>
        <v/>
      </c>
      <c r="K386" s="8" t="str">
        <f aca="false">IF($B386="","",MAX($J386,_xlfn.MAXIFS($J$2:$J$501,$E$2:$E$501,$B386,$A$2:$A$501,"&lt;&gt;Yes")))</f>
        <v/>
      </c>
      <c r="L386" s="11" t="n">
        <f aca="true">IF($B386="",-1,IF($I386&lt;&gt;"Yes",0,ROUND(IF($G386="",$K386,IF(($G386-TODAY())&lt;=0,3+$K386+MIN(0.25*-($G386-TODAY()),1),$K386+IF(($G386-TODAY())&lt;=LeadDays,((LeadDays-($G386-TODAY()))/LeadDays)^2,0))),2)))</f>
        <v>-1</v>
      </c>
    </row>
    <row r="387" customFormat="false" ht="15" hidden="false" customHeight="false" outlineLevel="0" collapsed="false">
      <c r="A387" s="7"/>
      <c r="B387" s="7"/>
      <c r="C387" s="7"/>
      <c r="D387" s="7"/>
      <c r="E387" s="7"/>
      <c r="F387" s="9"/>
      <c r="G387" s="9"/>
      <c r="H387" s="7"/>
      <c r="I387" s="10" t="str">
        <f aca="true">IF($B387="","",IF($A387="Yes","Done",IF(OR(AND($F387&lt;&gt;"",$F387&gt;TODAY()),AND($E387&lt;&gt;"",IFERROR(INDEX($A$2:$A$501,MATCH($E387,$B$2:$B$501,0)),"Yes")&lt;&gt;"Yes")),"Waiting","Yes")))</f>
        <v/>
      </c>
      <c r="J387" s="8" t="str">
        <f aca="false">IF($B387="","",ROUND(IF(ISNUMBER(INDEX(Projects!$D$2:$D$201,MATCH($C387,Projects!$A$2:$A$201,0))),ParentWeight*INDEX(Projects!$D$2:$D$201,MATCH($C387,Projects!$A$2:$A$201,0))+(1-ParentWeight)*IFERROR(MATCH($D387,{"Low","Medium","High","Vital"},0)/4,0.5),IFERROR(MATCH($D387,{"Low","Medium","High","Vital"},0)/4,0.5)),3))</f>
        <v/>
      </c>
      <c r="K387" s="8" t="str">
        <f aca="false">IF($B387="","",MAX($J387,_xlfn.MAXIFS($J$2:$J$501,$E$2:$E$501,$B387,$A$2:$A$501,"&lt;&gt;Yes")))</f>
        <v/>
      </c>
      <c r="L387" s="11" t="n">
        <f aca="true">IF($B387="",-1,IF($I387&lt;&gt;"Yes",0,ROUND(IF($G387="",$K387,IF(($G387-TODAY())&lt;=0,3+$K387+MIN(0.25*-($G387-TODAY()),1),$K387+IF(($G387-TODAY())&lt;=LeadDays,((LeadDays-($G387-TODAY()))/LeadDays)^2,0))),2)))</f>
        <v>-1</v>
      </c>
    </row>
    <row r="388" customFormat="false" ht="15" hidden="false" customHeight="false" outlineLevel="0" collapsed="false">
      <c r="A388" s="7"/>
      <c r="B388" s="7"/>
      <c r="C388" s="7"/>
      <c r="D388" s="7"/>
      <c r="E388" s="7"/>
      <c r="F388" s="9"/>
      <c r="G388" s="9"/>
      <c r="H388" s="7"/>
      <c r="I388" s="10" t="str">
        <f aca="true">IF($B388="","",IF($A388="Yes","Done",IF(OR(AND($F388&lt;&gt;"",$F388&gt;TODAY()),AND($E388&lt;&gt;"",IFERROR(INDEX($A$2:$A$501,MATCH($E388,$B$2:$B$501,0)),"Yes")&lt;&gt;"Yes")),"Waiting","Yes")))</f>
        <v/>
      </c>
      <c r="J388" s="8" t="str">
        <f aca="false">IF($B388="","",ROUND(IF(ISNUMBER(INDEX(Projects!$D$2:$D$201,MATCH($C388,Projects!$A$2:$A$201,0))),ParentWeight*INDEX(Projects!$D$2:$D$201,MATCH($C388,Projects!$A$2:$A$201,0))+(1-ParentWeight)*IFERROR(MATCH($D388,{"Low","Medium","High","Vital"},0)/4,0.5),IFERROR(MATCH($D388,{"Low","Medium","High","Vital"},0)/4,0.5)),3))</f>
        <v/>
      </c>
      <c r="K388" s="8" t="str">
        <f aca="false">IF($B388="","",MAX($J388,_xlfn.MAXIFS($J$2:$J$501,$E$2:$E$501,$B388,$A$2:$A$501,"&lt;&gt;Yes")))</f>
        <v/>
      </c>
      <c r="L388" s="11" t="n">
        <f aca="true">IF($B388="",-1,IF($I388&lt;&gt;"Yes",0,ROUND(IF($G388="",$K388,IF(($G388-TODAY())&lt;=0,3+$K388+MIN(0.25*-($G388-TODAY()),1),$K388+IF(($G388-TODAY())&lt;=LeadDays,((LeadDays-($G388-TODAY()))/LeadDays)^2,0))),2)))</f>
        <v>-1</v>
      </c>
    </row>
    <row r="389" customFormat="false" ht="15" hidden="false" customHeight="false" outlineLevel="0" collapsed="false">
      <c r="A389" s="7"/>
      <c r="B389" s="7"/>
      <c r="C389" s="7"/>
      <c r="D389" s="7"/>
      <c r="E389" s="7"/>
      <c r="F389" s="9"/>
      <c r="G389" s="9"/>
      <c r="H389" s="7"/>
      <c r="I389" s="10" t="str">
        <f aca="true">IF($B389="","",IF($A389="Yes","Done",IF(OR(AND($F389&lt;&gt;"",$F389&gt;TODAY()),AND($E389&lt;&gt;"",IFERROR(INDEX($A$2:$A$501,MATCH($E389,$B$2:$B$501,0)),"Yes")&lt;&gt;"Yes")),"Waiting","Yes")))</f>
        <v/>
      </c>
      <c r="J389" s="8" t="str">
        <f aca="false">IF($B389="","",ROUND(IF(ISNUMBER(INDEX(Projects!$D$2:$D$201,MATCH($C389,Projects!$A$2:$A$201,0))),ParentWeight*INDEX(Projects!$D$2:$D$201,MATCH($C389,Projects!$A$2:$A$201,0))+(1-ParentWeight)*IFERROR(MATCH($D389,{"Low","Medium","High","Vital"},0)/4,0.5),IFERROR(MATCH($D389,{"Low","Medium","High","Vital"},0)/4,0.5)),3))</f>
        <v/>
      </c>
      <c r="K389" s="8" t="str">
        <f aca="false">IF($B389="","",MAX($J389,_xlfn.MAXIFS($J$2:$J$501,$E$2:$E$501,$B389,$A$2:$A$501,"&lt;&gt;Yes")))</f>
        <v/>
      </c>
      <c r="L389" s="11" t="n">
        <f aca="true">IF($B389="",-1,IF($I389&lt;&gt;"Yes",0,ROUND(IF($G389="",$K389,IF(($G389-TODAY())&lt;=0,3+$K389+MIN(0.25*-($G389-TODAY()),1),$K389+IF(($G389-TODAY())&lt;=LeadDays,((LeadDays-($G389-TODAY()))/LeadDays)^2,0))),2)))</f>
        <v>-1</v>
      </c>
    </row>
    <row r="390" customFormat="false" ht="15" hidden="false" customHeight="false" outlineLevel="0" collapsed="false">
      <c r="A390" s="7"/>
      <c r="B390" s="7"/>
      <c r="C390" s="7"/>
      <c r="D390" s="7"/>
      <c r="E390" s="7"/>
      <c r="F390" s="9"/>
      <c r="G390" s="9"/>
      <c r="H390" s="7"/>
      <c r="I390" s="10" t="str">
        <f aca="true">IF($B390="","",IF($A390="Yes","Done",IF(OR(AND($F390&lt;&gt;"",$F390&gt;TODAY()),AND($E390&lt;&gt;"",IFERROR(INDEX($A$2:$A$501,MATCH($E390,$B$2:$B$501,0)),"Yes")&lt;&gt;"Yes")),"Waiting","Yes")))</f>
        <v/>
      </c>
      <c r="J390" s="8" t="str">
        <f aca="false">IF($B390="","",ROUND(IF(ISNUMBER(INDEX(Projects!$D$2:$D$201,MATCH($C390,Projects!$A$2:$A$201,0))),ParentWeight*INDEX(Projects!$D$2:$D$201,MATCH($C390,Projects!$A$2:$A$201,0))+(1-ParentWeight)*IFERROR(MATCH($D390,{"Low","Medium","High","Vital"},0)/4,0.5),IFERROR(MATCH($D390,{"Low","Medium","High","Vital"},0)/4,0.5)),3))</f>
        <v/>
      </c>
      <c r="K390" s="8" t="str">
        <f aca="false">IF($B390="","",MAX($J390,_xlfn.MAXIFS($J$2:$J$501,$E$2:$E$501,$B390,$A$2:$A$501,"&lt;&gt;Yes")))</f>
        <v/>
      </c>
      <c r="L390" s="11" t="n">
        <f aca="true">IF($B390="",-1,IF($I390&lt;&gt;"Yes",0,ROUND(IF($G390="",$K390,IF(($G390-TODAY())&lt;=0,3+$K390+MIN(0.25*-($G390-TODAY()),1),$K390+IF(($G390-TODAY())&lt;=LeadDays,((LeadDays-($G390-TODAY()))/LeadDays)^2,0))),2)))</f>
        <v>-1</v>
      </c>
    </row>
    <row r="391" customFormat="false" ht="15" hidden="false" customHeight="false" outlineLevel="0" collapsed="false">
      <c r="A391" s="7"/>
      <c r="B391" s="7"/>
      <c r="C391" s="7"/>
      <c r="D391" s="7"/>
      <c r="E391" s="7"/>
      <c r="F391" s="9"/>
      <c r="G391" s="9"/>
      <c r="H391" s="7"/>
      <c r="I391" s="10" t="str">
        <f aca="true">IF($B391="","",IF($A391="Yes","Done",IF(OR(AND($F391&lt;&gt;"",$F391&gt;TODAY()),AND($E391&lt;&gt;"",IFERROR(INDEX($A$2:$A$501,MATCH($E391,$B$2:$B$501,0)),"Yes")&lt;&gt;"Yes")),"Waiting","Yes")))</f>
        <v/>
      </c>
      <c r="J391" s="8" t="str">
        <f aca="false">IF($B391="","",ROUND(IF(ISNUMBER(INDEX(Projects!$D$2:$D$201,MATCH($C391,Projects!$A$2:$A$201,0))),ParentWeight*INDEX(Projects!$D$2:$D$201,MATCH($C391,Projects!$A$2:$A$201,0))+(1-ParentWeight)*IFERROR(MATCH($D391,{"Low","Medium","High","Vital"},0)/4,0.5),IFERROR(MATCH($D391,{"Low","Medium","High","Vital"},0)/4,0.5)),3))</f>
        <v/>
      </c>
      <c r="K391" s="8" t="str">
        <f aca="false">IF($B391="","",MAX($J391,_xlfn.MAXIFS($J$2:$J$501,$E$2:$E$501,$B391,$A$2:$A$501,"&lt;&gt;Yes")))</f>
        <v/>
      </c>
      <c r="L391" s="11" t="n">
        <f aca="true">IF($B391="",-1,IF($I391&lt;&gt;"Yes",0,ROUND(IF($G391="",$K391,IF(($G391-TODAY())&lt;=0,3+$K391+MIN(0.25*-($G391-TODAY()),1),$K391+IF(($G391-TODAY())&lt;=LeadDays,((LeadDays-($G391-TODAY()))/LeadDays)^2,0))),2)))</f>
        <v>-1</v>
      </c>
    </row>
    <row r="392" customFormat="false" ht="15" hidden="false" customHeight="false" outlineLevel="0" collapsed="false">
      <c r="A392" s="7"/>
      <c r="B392" s="7"/>
      <c r="C392" s="7"/>
      <c r="D392" s="7"/>
      <c r="E392" s="7"/>
      <c r="F392" s="9"/>
      <c r="G392" s="9"/>
      <c r="H392" s="7"/>
      <c r="I392" s="10" t="str">
        <f aca="true">IF($B392="","",IF($A392="Yes","Done",IF(OR(AND($F392&lt;&gt;"",$F392&gt;TODAY()),AND($E392&lt;&gt;"",IFERROR(INDEX($A$2:$A$501,MATCH($E392,$B$2:$B$501,0)),"Yes")&lt;&gt;"Yes")),"Waiting","Yes")))</f>
        <v/>
      </c>
      <c r="J392" s="8" t="str">
        <f aca="false">IF($B392="","",ROUND(IF(ISNUMBER(INDEX(Projects!$D$2:$D$201,MATCH($C392,Projects!$A$2:$A$201,0))),ParentWeight*INDEX(Projects!$D$2:$D$201,MATCH($C392,Projects!$A$2:$A$201,0))+(1-ParentWeight)*IFERROR(MATCH($D392,{"Low","Medium","High","Vital"},0)/4,0.5),IFERROR(MATCH($D392,{"Low","Medium","High","Vital"},0)/4,0.5)),3))</f>
        <v/>
      </c>
      <c r="K392" s="8" t="str">
        <f aca="false">IF($B392="","",MAX($J392,_xlfn.MAXIFS($J$2:$J$501,$E$2:$E$501,$B392,$A$2:$A$501,"&lt;&gt;Yes")))</f>
        <v/>
      </c>
      <c r="L392" s="11" t="n">
        <f aca="true">IF($B392="",-1,IF($I392&lt;&gt;"Yes",0,ROUND(IF($G392="",$K392,IF(($G392-TODAY())&lt;=0,3+$K392+MIN(0.25*-($G392-TODAY()),1),$K392+IF(($G392-TODAY())&lt;=LeadDays,((LeadDays-($G392-TODAY()))/LeadDays)^2,0))),2)))</f>
        <v>-1</v>
      </c>
    </row>
    <row r="393" customFormat="false" ht="15" hidden="false" customHeight="false" outlineLevel="0" collapsed="false">
      <c r="A393" s="7"/>
      <c r="B393" s="7"/>
      <c r="C393" s="7"/>
      <c r="D393" s="7"/>
      <c r="E393" s="7"/>
      <c r="F393" s="9"/>
      <c r="G393" s="9"/>
      <c r="H393" s="7"/>
      <c r="I393" s="10" t="str">
        <f aca="true">IF($B393="","",IF($A393="Yes","Done",IF(OR(AND($F393&lt;&gt;"",$F393&gt;TODAY()),AND($E393&lt;&gt;"",IFERROR(INDEX($A$2:$A$501,MATCH($E393,$B$2:$B$501,0)),"Yes")&lt;&gt;"Yes")),"Waiting","Yes")))</f>
        <v/>
      </c>
      <c r="J393" s="8" t="str">
        <f aca="false">IF($B393="","",ROUND(IF(ISNUMBER(INDEX(Projects!$D$2:$D$201,MATCH($C393,Projects!$A$2:$A$201,0))),ParentWeight*INDEX(Projects!$D$2:$D$201,MATCH($C393,Projects!$A$2:$A$201,0))+(1-ParentWeight)*IFERROR(MATCH($D393,{"Low","Medium","High","Vital"},0)/4,0.5),IFERROR(MATCH($D393,{"Low","Medium","High","Vital"},0)/4,0.5)),3))</f>
        <v/>
      </c>
      <c r="K393" s="8" t="str">
        <f aca="false">IF($B393="","",MAX($J393,_xlfn.MAXIFS($J$2:$J$501,$E$2:$E$501,$B393,$A$2:$A$501,"&lt;&gt;Yes")))</f>
        <v/>
      </c>
      <c r="L393" s="11" t="n">
        <f aca="true">IF($B393="",-1,IF($I393&lt;&gt;"Yes",0,ROUND(IF($G393="",$K393,IF(($G393-TODAY())&lt;=0,3+$K393+MIN(0.25*-($G393-TODAY()),1),$K393+IF(($G393-TODAY())&lt;=LeadDays,((LeadDays-($G393-TODAY()))/LeadDays)^2,0))),2)))</f>
        <v>-1</v>
      </c>
    </row>
    <row r="394" customFormat="false" ht="15" hidden="false" customHeight="false" outlineLevel="0" collapsed="false">
      <c r="A394" s="7"/>
      <c r="B394" s="7"/>
      <c r="C394" s="7"/>
      <c r="D394" s="7"/>
      <c r="E394" s="7"/>
      <c r="F394" s="9"/>
      <c r="G394" s="9"/>
      <c r="H394" s="7"/>
      <c r="I394" s="10" t="str">
        <f aca="true">IF($B394="","",IF($A394="Yes","Done",IF(OR(AND($F394&lt;&gt;"",$F394&gt;TODAY()),AND($E394&lt;&gt;"",IFERROR(INDEX($A$2:$A$501,MATCH($E394,$B$2:$B$501,0)),"Yes")&lt;&gt;"Yes")),"Waiting","Yes")))</f>
        <v/>
      </c>
      <c r="J394" s="8" t="str">
        <f aca="false">IF($B394="","",ROUND(IF(ISNUMBER(INDEX(Projects!$D$2:$D$201,MATCH($C394,Projects!$A$2:$A$201,0))),ParentWeight*INDEX(Projects!$D$2:$D$201,MATCH($C394,Projects!$A$2:$A$201,0))+(1-ParentWeight)*IFERROR(MATCH($D394,{"Low","Medium","High","Vital"},0)/4,0.5),IFERROR(MATCH($D394,{"Low","Medium","High","Vital"},0)/4,0.5)),3))</f>
        <v/>
      </c>
      <c r="K394" s="8" t="str">
        <f aca="false">IF($B394="","",MAX($J394,_xlfn.MAXIFS($J$2:$J$501,$E$2:$E$501,$B394,$A$2:$A$501,"&lt;&gt;Yes")))</f>
        <v/>
      </c>
      <c r="L394" s="11" t="n">
        <f aca="true">IF($B394="",-1,IF($I394&lt;&gt;"Yes",0,ROUND(IF($G394="",$K394,IF(($G394-TODAY())&lt;=0,3+$K394+MIN(0.25*-($G394-TODAY()),1),$K394+IF(($G394-TODAY())&lt;=LeadDays,((LeadDays-($G394-TODAY()))/LeadDays)^2,0))),2)))</f>
        <v>-1</v>
      </c>
    </row>
    <row r="395" customFormat="false" ht="15" hidden="false" customHeight="false" outlineLevel="0" collapsed="false">
      <c r="A395" s="7"/>
      <c r="B395" s="7"/>
      <c r="C395" s="7"/>
      <c r="D395" s="7"/>
      <c r="E395" s="7"/>
      <c r="F395" s="9"/>
      <c r="G395" s="9"/>
      <c r="H395" s="7"/>
      <c r="I395" s="10" t="str">
        <f aca="true">IF($B395="","",IF($A395="Yes","Done",IF(OR(AND($F395&lt;&gt;"",$F395&gt;TODAY()),AND($E395&lt;&gt;"",IFERROR(INDEX($A$2:$A$501,MATCH($E395,$B$2:$B$501,0)),"Yes")&lt;&gt;"Yes")),"Waiting","Yes")))</f>
        <v/>
      </c>
      <c r="J395" s="8" t="str">
        <f aca="false">IF($B395="","",ROUND(IF(ISNUMBER(INDEX(Projects!$D$2:$D$201,MATCH($C395,Projects!$A$2:$A$201,0))),ParentWeight*INDEX(Projects!$D$2:$D$201,MATCH($C395,Projects!$A$2:$A$201,0))+(1-ParentWeight)*IFERROR(MATCH($D395,{"Low","Medium","High","Vital"},0)/4,0.5),IFERROR(MATCH($D395,{"Low","Medium","High","Vital"},0)/4,0.5)),3))</f>
        <v/>
      </c>
      <c r="K395" s="8" t="str">
        <f aca="false">IF($B395="","",MAX($J395,_xlfn.MAXIFS($J$2:$J$501,$E$2:$E$501,$B395,$A$2:$A$501,"&lt;&gt;Yes")))</f>
        <v/>
      </c>
      <c r="L395" s="11" t="n">
        <f aca="true">IF($B395="",-1,IF($I395&lt;&gt;"Yes",0,ROUND(IF($G395="",$K395,IF(($G395-TODAY())&lt;=0,3+$K395+MIN(0.25*-($G395-TODAY()),1),$K395+IF(($G395-TODAY())&lt;=LeadDays,((LeadDays-($G395-TODAY()))/LeadDays)^2,0))),2)))</f>
        <v>-1</v>
      </c>
    </row>
    <row r="396" customFormat="false" ht="15" hidden="false" customHeight="false" outlineLevel="0" collapsed="false">
      <c r="A396" s="7"/>
      <c r="B396" s="7"/>
      <c r="C396" s="7"/>
      <c r="D396" s="7"/>
      <c r="E396" s="7"/>
      <c r="F396" s="9"/>
      <c r="G396" s="9"/>
      <c r="H396" s="7"/>
      <c r="I396" s="10" t="str">
        <f aca="true">IF($B396="","",IF($A396="Yes","Done",IF(OR(AND($F396&lt;&gt;"",$F396&gt;TODAY()),AND($E396&lt;&gt;"",IFERROR(INDEX($A$2:$A$501,MATCH($E396,$B$2:$B$501,0)),"Yes")&lt;&gt;"Yes")),"Waiting","Yes")))</f>
        <v/>
      </c>
      <c r="J396" s="8" t="str">
        <f aca="false">IF($B396="","",ROUND(IF(ISNUMBER(INDEX(Projects!$D$2:$D$201,MATCH($C396,Projects!$A$2:$A$201,0))),ParentWeight*INDEX(Projects!$D$2:$D$201,MATCH($C396,Projects!$A$2:$A$201,0))+(1-ParentWeight)*IFERROR(MATCH($D396,{"Low","Medium","High","Vital"},0)/4,0.5),IFERROR(MATCH($D396,{"Low","Medium","High","Vital"},0)/4,0.5)),3))</f>
        <v/>
      </c>
      <c r="K396" s="8" t="str">
        <f aca="false">IF($B396="","",MAX($J396,_xlfn.MAXIFS($J$2:$J$501,$E$2:$E$501,$B396,$A$2:$A$501,"&lt;&gt;Yes")))</f>
        <v/>
      </c>
      <c r="L396" s="11" t="n">
        <f aca="true">IF($B396="",-1,IF($I396&lt;&gt;"Yes",0,ROUND(IF($G396="",$K396,IF(($G396-TODAY())&lt;=0,3+$K396+MIN(0.25*-($G396-TODAY()),1),$K396+IF(($G396-TODAY())&lt;=LeadDays,((LeadDays-($G396-TODAY()))/LeadDays)^2,0))),2)))</f>
        <v>-1</v>
      </c>
    </row>
    <row r="397" customFormat="false" ht="15" hidden="false" customHeight="false" outlineLevel="0" collapsed="false">
      <c r="A397" s="7"/>
      <c r="B397" s="7"/>
      <c r="C397" s="7"/>
      <c r="D397" s="7"/>
      <c r="E397" s="7"/>
      <c r="F397" s="9"/>
      <c r="G397" s="9"/>
      <c r="H397" s="7"/>
      <c r="I397" s="10" t="str">
        <f aca="true">IF($B397="","",IF($A397="Yes","Done",IF(OR(AND($F397&lt;&gt;"",$F397&gt;TODAY()),AND($E397&lt;&gt;"",IFERROR(INDEX($A$2:$A$501,MATCH($E397,$B$2:$B$501,0)),"Yes")&lt;&gt;"Yes")),"Waiting","Yes")))</f>
        <v/>
      </c>
      <c r="J397" s="8" t="str">
        <f aca="false">IF($B397="","",ROUND(IF(ISNUMBER(INDEX(Projects!$D$2:$D$201,MATCH($C397,Projects!$A$2:$A$201,0))),ParentWeight*INDEX(Projects!$D$2:$D$201,MATCH($C397,Projects!$A$2:$A$201,0))+(1-ParentWeight)*IFERROR(MATCH($D397,{"Low","Medium","High","Vital"},0)/4,0.5),IFERROR(MATCH($D397,{"Low","Medium","High","Vital"},0)/4,0.5)),3))</f>
        <v/>
      </c>
      <c r="K397" s="8" t="str">
        <f aca="false">IF($B397="","",MAX($J397,_xlfn.MAXIFS($J$2:$J$501,$E$2:$E$501,$B397,$A$2:$A$501,"&lt;&gt;Yes")))</f>
        <v/>
      </c>
      <c r="L397" s="11" t="n">
        <f aca="true">IF($B397="",-1,IF($I397&lt;&gt;"Yes",0,ROUND(IF($G397="",$K397,IF(($G397-TODAY())&lt;=0,3+$K397+MIN(0.25*-($G397-TODAY()),1),$K397+IF(($G397-TODAY())&lt;=LeadDays,((LeadDays-($G397-TODAY()))/LeadDays)^2,0))),2)))</f>
        <v>-1</v>
      </c>
    </row>
    <row r="398" customFormat="false" ht="15" hidden="false" customHeight="false" outlineLevel="0" collapsed="false">
      <c r="A398" s="7"/>
      <c r="B398" s="7"/>
      <c r="C398" s="7"/>
      <c r="D398" s="7"/>
      <c r="E398" s="7"/>
      <c r="F398" s="9"/>
      <c r="G398" s="9"/>
      <c r="H398" s="7"/>
      <c r="I398" s="10" t="str">
        <f aca="true">IF($B398="","",IF($A398="Yes","Done",IF(OR(AND($F398&lt;&gt;"",$F398&gt;TODAY()),AND($E398&lt;&gt;"",IFERROR(INDEX($A$2:$A$501,MATCH($E398,$B$2:$B$501,0)),"Yes")&lt;&gt;"Yes")),"Waiting","Yes")))</f>
        <v/>
      </c>
      <c r="J398" s="8" t="str">
        <f aca="false">IF($B398="","",ROUND(IF(ISNUMBER(INDEX(Projects!$D$2:$D$201,MATCH($C398,Projects!$A$2:$A$201,0))),ParentWeight*INDEX(Projects!$D$2:$D$201,MATCH($C398,Projects!$A$2:$A$201,0))+(1-ParentWeight)*IFERROR(MATCH($D398,{"Low","Medium","High","Vital"},0)/4,0.5),IFERROR(MATCH($D398,{"Low","Medium","High","Vital"},0)/4,0.5)),3))</f>
        <v/>
      </c>
      <c r="K398" s="8" t="str">
        <f aca="false">IF($B398="","",MAX($J398,_xlfn.MAXIFS($J$2:$J$501,$E$2:$E$501,$B398,$A$2:$A$501,"&lt;&gt;Yes")))</f>
        <v/>
      </c>
      <c r="L398" s="11" t="n">
        <f aca="true">IF($B398="",-1,IF($I398&lt;&gt;"Yes",0,ROUND(IF($G398="",$K398,IF(($G398-TODAY())&lt;=0,3+$K398+MIN(0.25*-($G398-TODAY()),1),$K398+IF(($G398-TODAY())&lt;=LeadDays,((LeadDays-($G398-TODAY()))/LeadDays)^2,0))),2)))</f>
        <v>-1</v>
      </c>
    </row>
    <row r="399" customFormat="false" ht="15" hidden="false" customHeight="false" outlineLevel="0" collapsed="false">
      <c r="A399" s="7"/>
      <c r="B399" s="7"/>
      <c r="C399" s="7"/>
      <c r="D399" s="7"/>
      <c r="E399" s="7"/>
      <c r="F399" s="9"/>
      <c r="G399" s="9"/>
      <c r="H399" s="7"/>
      <c r="I399" s="10" t="str">
        <f aca="true">IF($B399="","",IF($A399="Yes","Done",IF(OR(AND($F399&lt;&gt;"",$F399&gt;TODAY()),AND($E399&lt;&gt;"",IFERROR(INDEX($A$2:$A$501,MATCH($E399,$B$2:$B$501,0)),"Yes")&lt;&gt;"Yes")),"Waiting","Yes")))</f>
        <v/>
      </c>
      <c r="J399" s="8" t="str">
        <f aca="false">IF($B399="","",ROUND(IF(ISNUMBER(INDEX(Projects!$D$2:$D$201,MATCH($C399,Projects!$A$2:$A$201,0))),ParentWeight*INDEX(Projects!$D$2:$D$201,MATCH($C399,Projects!$A$2:$A$201,0))+(1-ParentWeight)*IFERROR(MATCH($D399,{"Low","Medium","High","Vital"},0)/4,0.5),IFERROR(MATCH($D399,{"Low","Medium","High","Vital"},0)/4,0.5)),3))</f>
        <v/>
      </c>
      <c r="K399" s="8" t="str">
        <f aca="false">IF($B399="","",MAX($J399,_xlfn.MAXIFS($J$2:$J$501,$E$2:$E$501,$B399,$A$2:$A$501,"&lt;&gt;Yes")))</f>
        <v/>
      </c>
      <c r="L399" s="11" t="n">
        <f aca="true">IF($B399="",-1,IF($I399&lt;&gt;"Yes",0,ROUND(IF($G399="",$K399,IF(($G399-TODAY())&lt;=0,3+$K399+MIN(0.25*-($G399-TODAY()),1),$K399+IF(($G399-TODAY())&lt;=LeadDays,((LeadDays-($G399-TODAY()))/LeadDays)^2,0))),2)))</f>
        <v>-1</v>
      </c>
    </row>
    <row r="400" customFormat="false" ht="15" hidden="false" customHeight="false" outlineLevel="0" collapsed="false">
      <c r="A400" s="7"/>
      <c r="B400" s="7"/>
      <c r="C400" s="7"/>
      <c r="D400" s="7"/>
      <c r="E400" s="7"/>
      <c r="F400" s="9"/>
      <c r="G400" s="9"/>
      <c r="H400" s="7"/>
      <c r="I400" s="10" t="str">
        <f aca="true">IF($B400="","",IF($A400="Yes","Done",IF(OR(AND($F400&lt;&gt;"",$F400&gt;TODAY()),AND($E400&lt;&gt;"",IFERROR(INDEX($A$2:$A$501,MATCH($E400,$B$2:$B$501,0)),"Yes")&lt;&gt;"Yes")),"Waiting","Yes")))</f>
        <v/>
      </c>
      <c r="J400" s="8" t="str">
        <f aca="false">IF($B400="","",ROUND(IF(ISNUMBER(INDEX(Projects!$D$2:$D$201,MATCH($C400,Projects!$A$2:$A$201,0))),ParentWeight*INDEX(Projects!$D$2:$D$201,MATCH($C400,Projects!$A$2:$A$201,0))+(1-ParentWeight)*IFERROR(MATCH($D400,{"Low","Medium","High","Vital"},0)/4,0.5),IFERROR(MATCH($D400,{"Low","Medium","High","Vital"},0)/4,0.5)),3))</f>
        <v/>
      </c>
      <c r="K400" s="8" t="str">
        <f aca="false">IF($B400="","",MAX($J400,_xlfn.MAXIFS($J$2:$J$501,$E$2:$E$501,$B400,$A$2:$A$501,"&lt;&gt;Yes")))</f>
        <v/>
      </c>
      <c r="L400" s="11" t="n">
        <f aca="true">IF($B400="",-1,IF($I400&lt;&gt;"Yes",0,ROUND(IF($G400="",$K400,IF(($G400-TODAY())&lt;=0,3+$K400+MIN(0.25*-($G400-TODAY()),1),$K400+IF(($G400-TODAY())&lt;=LeadDays,((LeadDays-($G400-TODAY()))/LeadDays)^2,0))),2)))</f>
        <v>-1</v>
      </c>
    </row>
    <row r="401" customFormat="false" ht="15" hidden="false" customHeight="false" outlineLevel="0" collapsed="false">
      <c r="A401" s="7"/>
      <c r="B401" s="7"/>
      <c r="C401" s="7"/>
      <c r="D401" s="7"/>
      <c r="E401" s="7"/>
      <c r="F401" s="9"/>
      <c r="G401" s="9"/>
      <c r="H401" s="7"/>
      <c r="I401" s="10" t="str">
        <f aca="true">IF($B401="","",IF($A401="Yes","Done",IF(OR(AND($F401&lt;&gt;"",$F401&gt;TODAY()),AND($E401&lt;&gt;"",IFERROR(INDEX($A$2:$A$501,MATCH($E401,$B$2:$B$501,0)),"Yes")&lt;&gt;"Yes")),"Waiting","Yes")))</f>
        <v/>
      </c>
      <c r="J401" s="8" t="str">
        <f aca="false">IF($B401="","",ROUND(IF(ISNUMBER(INDEX(Projects!$D$2:$D$201,MATCH($C401,Projects!$A$2:$A$201,0))),ParentWeight*INDEX(Projects!$D$2:$D$201,MATCH($C401,Projects!$A$2:$A$201,0))+(1-ParentWeight)*IFERROR(MATCH($D401,{"Low","Medium","High","Vital"},0)/4,0.5),IFERROR(MATCH($D401,{"Low","Medium","High","Vital"},0)/4,0.5)),3))</f>
        <v/>
      </c>
      <c r="K401" s="8" t="str">
        <f aca="false">IF($B401="","",MAX($J401,_xlfn.MAXIFS($J$2:$J$501,$E$2:$E$501,$B401,$A$2:$A$501,"&lt;&gt;Yes")))</f>
        <v/>
      </c>
      <c r="L401" s="11" t="n">
        <f aca="true">IF($B401="",-1,IF($I401&lt;&gt;"Yes",0,ROUND(IF($G401="",$K401,IF(($G401-TODAY())&lt;=0,3+$K401+MIN(0.25*-($G401-TODAY()),1),$K401+IF(($G401-TODAY())&lt;=LeadDays,((LeadDays-($G401-TODAY()))/LeadDays)^2,0))),2)))</f>
        <v>-1</v>
      </c>
    </row>
    <row r="402" customFormat="false" ht="15" hidden="false" customHeight="false" outlineLevel="0" collapsed="false">
      <c r="A402" s="7"/>
      <c r="B402" s="7"/>
      <c r="C402" s="7"/>
      <c r="D402" s="7"/>
      <c r="E402" s="7"/>
      <c r="F402" s="9"/>
      <c r="G402" s="9"/>
      <c r="H402" s="7"/>
      <c r="I402" s="10" t="str">
        <f aca="true">IF($B402="","",IF($A402="Yes","Done",IF(OR(AND($F402&lt;&gt;"",$F402&gt;TODAY()),AND($E402&lt;&gt;"",IFERROR(INDEX($A$2:$A$501,MATCH($E402,$B$2:$B$501,0)),"Yes")&lt;&gt;"Yes")),"Waiting","Yes")))</f>
        <v/>
      </c>
      <c r="J402" s="8" t="str">
        <f aca="false">IF($B402="","",ROUND(IF(ISNUMBER(INDEX(Projects!$D$2:$D$201,MATCH($C402,Projects!$A$2:$A$201,0))),ParentWeight*INDEX(Projects!$D$2:$D$201,MATCH($C402,Projects!$A$2:$A$201,0))+(1-ParentWeight)*IFERROR(MATCH($D402,{"Low","Medium","High","Vital"},0)/4,0.5),IFERROR(MATCH($D402,{"Low","Medium","High","Vital"},0)/4,0.5)),3))</f>
        <v/>
      </c>
      <c r="K402" s="8" t="str">
        <f aca="false">IF($B402="","",MAX($J402,_xlfn.MAXIFS($J$2:$J$501,$E$2:$E$501,$B402,$A$2:$A$501,"&lt;&gt;Yes")))</f>
        <v/>
      </c>
      <c r="L402" s="11" t="n">
        <f aca="true">IF($B402="",-1,IF($I402&lt;&gt;"Yes",0,ROUND(IF($G402="",$K402,IF(($G402-TODAY())&lt;=0,3+$K402+MIN(0.25*-($G402-TODAY()),1),$K402+IF(($G402-TODAY())&lt;=LeadDays,((LeadDays-($G402-TODAY()))/LeadDays)^2,0))),2)))</f>
        <v>-1</v>
      </c>
    </row>
    <row r="403" customFormat="false" ht="15" hidden="false" customHeight="false" outlineLevel="0" collapsed="false">
      <c r="A403" s="7"/>
      <c r="B403" s="7"/>
      <c r="C403" s="7"/>
      <c r="D403" s="7"/>
      <c r="E403" s="7"/>
      <c r="F403" s="9"/>
      <c r="G403" s="9"/>
      <c r="H403" s="7"/>
      <c r="I403" s="10" t="str">
        <f aca="true">IF($B403="","",IF($A403="Yes","Done",IF(OR(AND($F403&lt;&gt;"",$F403&gt;TODAY()),AND($E403&lt;&gt;"",IFERROR(INDEX($A$2:$A$501,MATCH($E403,$B$2:$B$501,0)),"Yes")&lt;&gt;"Yes")),"Waiting","Yes")))</f>
        <v/>
      </c>
      <c r="J403" s="8" t="str">
        <f aca="false">IF($B403="","",ROUND(IF(ISNUMBER(INDEX(Projects!$D$2:$D$201,MATCH($C403,Projects!$A$2:$A$201,0))),ParentWeight*INDEX(Projects!$D$2:$D$201,MATCH($C403,Projects!$A$2:$A$201,0))+(1-ParentWeight)*IFERROR(MATCH($D403,{"Low","Medium","High","Vital"},0)/4,0.5),IFERROR(MATCH($D403,{"Low","Medium","High","Vital"},0)/4,0.5)),3))</f>
        <v/>
      </c>
      <c r="K403" s="8" t="str">
        <f aca="false">IF($B403="","",MAX($J403,_xlfn.MAXIFS($J$2:$J$501,$E$2:$E$501,$B403,$A$2:$A$501,"&lt;&gt;Yes")))</f>
        <v/>
      </c>
      <c r="L403" s="11" t="n">
        <f aca="true">IF($B403="",-1,IF($I403&lt;&gt;"Yes",0,ROUND(IF($G403="",$K403,IF(($G403-TODAY())&lt;=0,3+$K403+MIN(0.25*-($G403-TODAY()),1),$K403+IF(($G403-TODAY())&lt;=LeadDays,((LeadDays-($G403-TODAY()))/LeadDays)^2,0))),2)))</f>
        <v>-1</v>
      </c>
    </row>
    <row r="404" customFormat="false" ht="15" hidden="false" customHeight="false" outlineLevel="0" collapsed="false">
      <c r="A404" s="7"/>
      <c r="B404" s="7"/>
      <c r="C404" s="7"/>
      <c r="D404" s="7"/>
      <c r="E404" s="7"/>
      <c r="F404" s="9"/>
      <c r="G404" s="9"/>
      <c r="H404" s="7"/>
      <c r="I404" s="10" t="str">
        <f aca="true">IF($B404="","",IF($A404="Yes","Done",IF(OR(AND($F404&lt;&gt;"",$F404&gt;TODAY()),AND($E404&lt;&gt;"",IFERROR(INDEX($A$2:$A$501,MATCH($E404,$B$2:$B$501,0)),"Yes")&lt;&gt;"Yes")),"Waiting","Yes")))</f>
        <v/>
      </c>
      <c r="J404" s="8" t="str">
        <f aca="false">IF($B404="","",ROUND(IF(ISNUMBER(INDEX(Projects!$D$2:$D$201,MATCH($C404,Projects!$A$2:$A$201,0))),ParentWeight*INDEX(Projects!$D$2:$D$201,MATCH($C404,Projects!$A$2:$A$201,0))+(1-ParentWeight)*IFERROR(MATCH($D404,{"Low","Medium","High","Vital"},0)/4,0.5),IFERROR(MATCH($D404,{"Low","Medium","High","Vital"},0)/4,0.5)),3))</f>
        <v/>
      </c>
      <c r="K404" s="8" t="str">
        <f aca="false">IF($B404="","",MAX($J404,_xlfn.MAXIFS($J$2:$J$501,$E$2:$E$501,$B404,$A$2:$A$501,"&lt;&gt;Yes")))</f>
        <v/>
      </c>
      <c r="L404" s="11" t="n">
        <f aca="true">IF($B404="",-1,IF($I404&lt;&gt;"Yes",0,ROUND(IF($G404="",$K404,IF(($G404-TODAY())&lt;=0,3+$K404+MIN(0.25*-($G404-TODAY()),1),$K404+IF(($G404-TODAY())&lt;=LeadDays,((LeadDays-($G404-TODAY()))/LeadDays)^2,0))),2)))</f>
        <v>-1</v>
      </c>
    </row>
    <row r="405" customFormat="false" ht="15" hidden="false" customHeight="false" outlineLevel="0" collapsed="false">
      <c r="A405" s="7"/>
      <c r="B405" s="7"/>
      <c r="C405" s="7"/>
      <c r="D405" s="7"/>
      <c r="E405" s="7"/>
      <c r="F405" s="9"/>
      <c r="G405" s="9"/>
      <c r="H405" s="7"/>
      <c r="I405" s="10" t="str">
        <f aca="true">IF($B405="","",IF($A405="Yes","Done",IF(OR(AND($F405&lt;&gt;"",$F405&gt;TODAY()),AND($E405&lt;&gt;"",IFERROR(INDEX($A$2:$A$501,MATCH($E405,$B$2:$B$501,0)),"Yes")&lt;&gt;"Yes")),"Waiting","Yes")))</f>
        <v/>
      </c>
      <c r="J405" s="8" t="str">
        <f aca="false">IF($B405="","",ROUND(IF(ISNUMBER(INDEX(Projects!$D$2:$D$201,MATCH($C405,Projects!$A$2:$A$201,0))),ParentWeight*INDEX(Projects!$D$2:$D$201,MATCH($C405,Projects!$A$2:$A$201,0))+(1-ParentWeight)*IFERROR(MATCH($D405,{"Low","Medium","High","Vital"},0)/4,0.5),IFERROR(MATCH($D405,{"Low","Medium","High","Vital"},0)/4,0.5)),3))</f>
        <v/>
      </c>
      <c r="K405" s="8" t="str">
        <f aca="false">IF($B405="","",MAX($J405,_xlfn.MAXIFS($J$2:$J$501,$E$2:$E$501,$B405,$A$2:$A$501,"&lt;&gt;Yes")))</f>
        <v/>
      </c>
      <c r="L405" s="11" t="n">
        <f aca="true">IF($B405="",-1,IF($I405&lt;&gt;"Yes",0,ROUND(IF($G405="",$K405,IF(($G405-TODAY())&lt;=0,3+$K405+MIN(0.25*-($G405-TODAY()),1),$K405+IF(($G405-TODAY())&lt;=LeadDays,((LeadDays-($G405-TODAY()))/LeadDays)^2,0))),2)))</f>
        <v>-1</v>
      </c>
    </row>
    <row r="406" customFormat="false" ht="15" hidden="false" customHeight="false" outlineLevel="0" collapsed="false">
      <c r="A406" s="7"/>
      <c r="B406" s="7"/>
      <c r="C406" s="7"/>
      <c r="D406" s="7"/>
      <c r="E406" s="7"/>
      <c r="F406" s="9"/>
      <c r="G406" s="9"/>
      <c r="H406" s="7"/>
      <c r="I406" s="10" t="str">
        <f aca="true">IF($B406="","",IF($A406="Yes","Done",IF(OR(AND($F406&lt;&gt;"",$F406&gt;TODAY()),AND($E406&lt;&gt;"",IFERROR(INDEX($A$2:$A$501,MATCH($E406,$B$2:$B$501,0)),"Yes")&lt;&gt;"Yes")),"Waiting","Yes")))</f>
        <v/>
      </c>
      <c r="J406" s="8" t="str">
        <f aca="false">IF($B406="","",ROUND(IF(ISNUMBER(INDEX(Projects!$D$2:$D$201,MATCH($C406,Projects!$A$2:$A$201,0))),ParentWeight*INDEX(Projects!$D$2:$D$201,MATCH($C406,Projects!$A$2:$A$201,0))+(1-ParentWeight)*IFERROR(MATCH($D406,{"Low","Medium","High","Vital"},0)/4,0.5),IFERROR(MATCH($D406,{"Low","Medium","High","Vital"},0)/4,0.5)),3))</f>
        <v/>
      </c>
      <c r="K406" s="8" t="str">
        <f aca="false">IF($B406="","",MAX($J406,_xlfn.MAXIFS($J$2:$J$501,$E$2:$E$501,$B406,$A$2:$A$501,"&lt;&gt;Yes")))</f>
        <v/>
      </c>
      <c r="L406" s="11" t="n">
        <f aca="true">IF($B406="",-1,IF($I406&lt;&gt;"Yes",0,ROUND(IF($G406="",$K406,IF(($G406-TODAY())&lt;=0,3+$K406+MIN(0.25*-($G406-TODAY()),1),$K406+IF(($G406-TODAY())&lt;=LeadDays,((LeadDays-($G406-TODAY()))/LeadDays)^2,0))),2)))</f>
        <v>-1</v>
      </c>
    </row>
    <row r="407" customFormat="false" ht="15" hidden="false" customHeight="false" outlineLevel="0" collapsed="false">
      <c r="A407" s="7"/>
      <c r="B407" s="7"/>
      <c r="C407" s="7"/>
      <c r="D407" s="7"/>
      <c r="E407" s="7"/>
      <c r="F407" s="9"/>
      <c r="G407" s="9"/>
      <c r="H407" s="7"/>
      <c r="I407" s="10" t="str">
        <f aca="true">IF($B407="","",IF($A407="Yes","Done",IF(OR(AND($F407&lt;&gt;"",$F407&gt;TODAY()),AND($E407&lt;&gt;"",IFERROR(INDEX($A$2:$A$501,MATCH($E407,$B$2:$B$501,0)),"Yes")&lt;&gt;"Yes")),"Waiting","Yes")))</f>
        <v/>
      </c>
      <c r="J407" s="8" t="str">
        <f aca="false">IF($B407="","",ROUND(IF(ISNUMBER(INDEX(Projects!$D$2:$D$201,MATCH($C407,Projects!$A$2:$A$201,0))),ParentWeight*INDEX(Projects!$D$2:$D$201,MATCH($C407,Projects!$A$2:$A$201,0))+(1-ParentWeight)*IFERROR(MATCH($D407,{"Low","Medium","High","Vital"},0)/4,0.5),IFERROR(MATCH($D407,{"Low","Medium","High","Vital"},0)/4,0.5)),3))</f>
        <v/>
      </c>
      <c r="K407" s="8" t="str">
        <f aca="false">IF($B407="","",MAX($J407,_xlfn.MAXIFS($J$2:$J$501,$E$2:$E$501,$B407,$A$2:$A$501,"&lt;&gt;Yes")))</f>
        <v/>
      </c>
      <c r="L407" s="11" t="n">
        <f aca="true">IF($B407="",-1,IF($I407&lt;&gt;"Yes",0,ROUND(IF($G407="",$K407,IF(($G407-TODAY())&lt;=0,3+$K407+MIN(0.25*-($G407-TODAY()),1),$K407+IF(($G407-TODAY())&lt;=LeadDays,((LeadDays-($G407-TODAY()))/LeadDays)^2,0))),2)))</f>
        <v>-1</v>
      </c>
    </row>
    <row r="408" customFormat="false" ht="15" hidden="false" customHeight="false" outlineLevel="0" collapsed="false">
      <c r="A408" s="7"/>
      <c r="B408" s="7"/>
      <c r="C408" s="7"/>
      <c r="D408" s="7"/>
      <c r="E408" s="7"/>
      <c r="F408" s="9"/>
      <c r="G408" s="9"/>
      <c r="H408" s="7"/>
      <c r="I408" s="10" t="str">
        <f aca="true">IF($B408="","",IF($A408="Yes","Done",IF(OR(AND($F408&lt;&gt;"",$F408&gt;TODAY()),AND($E408&lt;&gt;"",IFERROR(INDEX($A$2:$A$501,MATCH($E408,$B$2:$B$501,0)),"Yes")&lt;&gt;"Yes")),"Waiting","Yes")))</f>
        <v/>
      </c>
      <c r="J408" s="8" t="str">
        <f aca="false">IF($B408="","",ROUND(IF(ISNUMBER(INDEX(Projects!$D$2:$D$201,MATCH($C408,Projects!$A$2:$A$201,0))),ParentWeight*INDEX(Projects!$D$2:$D$201,MATCH($C408,Projects!$A$2:$A$201,0))+(1-ParentWeight)*IFERROR(MATCH($D408,{"Low","Medium","High","Vital"},0)/4,0.5),IFERROR(MATCH($D408,{"Low","Medium","High","Vital"},0)/4,0.5)),3))</f>
        <v/>
      </c>
      <c r="K408" s="8" t="str">
        <f aca="false">IF($B408="","",MAX($J408,_xlfn.MAXIFS($J$2:$J$501,$E$2:$E$501,$B408,$A$2:$A$501,"&lt;&gt;Yes")))</f>
        <v/>
      </c>
      <c r="L408" s="11" t="n">
        <f aca="true">IF($B408="",-1,IF($I408&lt;&gt;"Yes",0,ROUND(IF($G408="",$K408,IF(($G408-TODAY())&lt;=0,3+$K408+MIN(0.25*-($G408-TODAY()),1),$K408+IF(($G408-TODAY())&lt;=LeadDays,((LeadDays-($G408-TODAY()))/LeadDays)^2,0))),2)))</f>
        <v>-1</v>
      </c>
    </row>
    <row r="409" customFormat="false" ht="15" hidden="false" customHeight="false" outlineLevel="0" collapsed="false">
      <c r="A409" s="7"/>
      <c r="B409" s="7"/>
      <c r="C409" s="7"/>
      <c r="D409" s="7"/>
      <c r="E409" s="7"/>
      <c r="F409" s="9"/>
      <c r="G409" s="9"/>
      <c r="H409" s="7"/>
      <c r="I409" s="10" t="str">
        <f aca="true">IF($B409="","",IF($A409="Yes","Done",IF(OR(AND($F409&lt;&gt;"",$F409&gt;TODAY()),AND($E409&lt;&gt;"",IFERROR(INDEX($A$2:$A$501,MATCH($E409,$B$2:$B$501,0)),"Yes")&lt;&gt;"Yes")),"Waiting","Yes")))</f>
        <v/>
      </c>
      <c r="J409" s="8" t="str">
        <f aca="false">IF($B409="","",ROUND(IF(ISNUMBER(INDEX(Projects!$D$2:$D$201,MATCH($C409,Projects!$A$2:$A$201,0))),ParentWeight*INDEX(Projects!$D$2:$D$201,MATCH($C409,Projects!$A$2:$A$201,0))+(1-ParentWeight)*IFERROR(MATCH($D409,{"Low","Medium","High","Vital"},0)/4,0.5),IFERROR(MATCH($D409,{"Low","Medium","High","Vital"},0)/4,0.5)),3))</f>
        <v/>
      </c>
      <c r="K409" s="8" t="str">
        <f aca="false">IF($B409="","",MAX($J409,_xlfn.MAXIFS($J$2:$J$501,$E$2:$E$501,$B409,$A$2:$A$501,"&lt;&gt;Yes")))</f>
        <v/>
      </c>
      <c r="L409" s="11" t="n">
        <f aca="true">IF($B409="",-1,IF($I409&lt;&gt;"Yes",0,ROUND(IF($G409="",$K409,IF(($G409-TODAY())&lt;=0,3+$K409+MIN(0.25*-($G409-TODAY()),1),$K409+IF(($G409-TODAY())&lt;=LeadDays,((LeadDays-($G409-TODAY()))/LeadDays)^2,0))),2)))</f>
        <v>-1</v>
      </c>
    </row>
    <row r="410" customFormat="false" ht="15" hidden="false" customHeight="false" outlineLevel="0" collapsed="false">
      <c r="A410" s="7"/>
      <c r="B410" s="7"/>
      <c r="C410" s="7"/>
      <c r="D410" s="7"/>
      <c r="E410" s="7"/>
      <c r="F410" s="9"/>
      <c r="G410" s="9"/>
      <c r="H410" s="7"/>
      <c r="I410" s="10" t="str">
        <f aca="true">IF($B410="","",IF($A410="Yes","Done",IF(OR(AND($F410&lt;&gt;"",$F410&gt;TODAY()),AND($E410&lt;&gt;"",IFERROR(INDEX($A$2:$A$501,MATCH($E410,$B$2:$B$501,0)),"Yes")&lt;&gt;"Yes")),"Waiting","Yes")))</f>
        <v/>
      </c>
      <c r="J410" s="8" t="str">
        <f aca="false">IF($B410="","",ROUND(IF(ISNUMBER(INDEX(Projects!$D$2:$D$201,MATCH($C410,Projects!$A$2:$A$201,0))),ParentWeight*INDEX(Projects!$D$2:$D$201,MATCH($C410,Projects!$A$2:$A$201,0))+(1-ParentWeight)*IFERROR(MATCH($D410,{"Low","Medium","High","Vital"},0)/4,0.5),IFERROR(MATCH($D410,{"Low","Medium","High","Vital"},0)/4,0.5)),3))</f>
        <v/>
      </c>
      <c r="K410" s="8" t="str">
        <f aca="false">IF($B410="","",MAX($J410,_xlfn.MAXIFS($J$2:$J$501,$E$2:$E$501,$B410,$A$2:$A$501,"&lt;&gt;Yes")))</f>
        <v/>
      </c>
      <c r="L410" s="11" t="n">
        <f aca="true">IF($B410="",-1,IF($I410&lt;&gt;"Yes",0,ROUND(IF($G410="",$K410,IF(($G410-TODAY())&lt;=0,3+$K410+MIN(0.25*-($G410-TODAY()),1),$K410+IF(($G410-TODAY())&lt;=LeadDays,((LeadDays-($G410-TODAY()))/LeadDays)^2,0))),2)))</f>
        <v>-1</v>
      </c>
    </row>
    <row r="411" customFormat="false" ht="15" hidden="false" customHeight="false" outlineLevel="0" collapsed="false">
      <c r="A411" s="7"/>
      <c r="B411" s="7"/>
      <c r="C411" s="7"/>
      <c r="D411" s="7"/>
      <c r="E411" s="7"/>
      <c r="F411" s="9"/>
      <c r="G411" s="9"/>
      <c r="H411" s="7"/>
      <c r="I411" s="10" t="str">
        <f aca="true">IF($B411="","",IF($A411="Yes","Done",IF(OR(AND($F411&lt;&gt;"",$F411&gt;TODAY()),AND($E411&lt;&gt;"",IFERROR(INDEX($A$2:$A$501,MATCH($E411,$B$2:$B$501,0)),"Yes")&lt;&gt;"Yes")),"Waiting","Yes")))</f>
        <v/>
      </c>
      <c r="J411" s="8" t="str">
        <f aca="false">IF($B411="","",ROUND(IF(ISNUMBER(INDEX(Projects!$D$2:$D$201,MATCH($C411,Projects!$A$2:$A$201,0))),ParentWeight*INDEX(Projects!$D$2:$D$201,MATCH($C411,Projects!$A$2:$A$201,0))+(1-ParentWeight)*IFERROR(MATCH($D411,{"Low","Medium","High","Vital"},0)/4,0.5),IFERROR(MATCH($D411,{"Low","Medium","High","Vital"},0)/4,0.5)),3))</f>
        <v/>
      </c>
      <c r="K411" s="8" t="str">
        <f aca="false">IF($B411="","",MAX($J411,_xlfn.MAXIFS($J$2:$J$501,$E$2:$E$501,$B411,$A$2:$A$501,"&lt;&gt;Yes")))</f>
        <v/>
      </c>
      <c r="L411" s="11" t="n">
        <f aca="true">IF($B411="",-1,IF($I411&lt;&gt;"Yes",0,ROUND(IF($G411="",$K411,IF(($G411-TODAY())&lt;=0,3+$K411+MIN(0.25*-($G411-TODAY()),1),$K411+IF(($G411-TODAY())&lt;=LeadDays,((LeadDays-($G411-TODAY()))/LeadDays)^2,0))),2)))</f>
        <v>-1</v>
      </c>
    </row>
    <row r="412" customFormat="false" ht="15" hidden="false" customHeight="false" outlineLevel="0" collapsed="false">
      <c r="A412" s="7"/>
      <c r="B412" s="7"/>
      <c r="C412" s="7"/>
      <c r="D412" s="7"/>
      <c r="E412" s="7"/>
      <c r="F412" s="9"/>
      <c r="G412" s="9"/>
      <c r="H412" s="7"/>
      <c r="I412" s="10" t="str">
        <f aca="true">IF($B412="","",IF($A412="Yes","Done",IF(OR(AND($F412&lt;&gt;"",$F412&gt;TODAY()),AND($E412&lt;&gt;"",IFERROR(INDEX($A$2:$A$501,MATCH($E412,$B$2:$B$501,0)),"Yes")&lt;&gt;"Yes")),"Waiting","Yes")))</f>
        <v/>
      </c>
      <c r="J412" s="8" t="str">
        <f aca="false">IF($B412="","",ROUND(IF(ISNUMBER(INDEX(Projects!$D$2:$D$201,MATCH($C412,Projects!$A$2:$A$201,0))),ParentWeight*INDEX(Projects!$D$2:$D$201,MATCH($C412,Projects!$A$2:$A$201,0))+(1-ParentWeight)*IFERROR(MATCH($D412,{"Low","Medium","High","Vital"},0)/4,0.5),IFERROR(MATCH($D412,{"Low","Medium","High","Vital"},0)/4,0.5)),3))</f>
        <v/>
      </c>
      <c r="K412" s="8" t="str">
        <f aca="false">IF($B412="","",MAX($J412,_xlfn.MAXIFS($J$2:$J$501,$E$2:$E$501,$B412,$A$2:$A$501,"&lt;&gt;Yes")))</f>
        <v/>
      </c>
      <c r="L412" s="11" t="n">
        <f aca="true">IF($B412="",-1,IF($I412&lt;&gt;"Yes",0,ROUND(IF($G412="",$K412,IF(($G412-TODAY())&lt;=0,3+$K412+MIN(0.25*-($G412-TODAY()),1),$K412+IF(($G412-TODAY())&lt;=LeadDays,((LeadDays-($G412-TODAY()))/LeadDays)^2,0))),2)))</f>
        <v>-1</v>
      </c>
    </row>
    <row r="413" customFormat="false" ht="15" hidden="false" customHeight="false" outlineLevel="0" collapsed="false">
      <c r="A413" s="7"/>
      <c r="B413" s="7"/>
      <c r="C413" s="7"/>
      <c r="D413" s="7"/>
      <c r="E413" s="7"/>
      <c r="F413" s="9"/>
      <c r="G413" s="9"/>
      <c r="H413" s="7"/>
      <c r="I413" s="10" t="str">
        <f aca="true">IF($B413="","",IF($A413="Yes","Done",IF(OR(AND($F413&lt;&gt;"",$F413&gt;TODAY()),AND($E413&lt;&gt;"",IFERROR(INDEX($A$2:$A$501,MATCH($E413,$B$2:$B$501,0)),"Yes")&lt;&gt;"Yes")),"Waiting","Yes")))</f>
        <v/>
      </c>
      <c r="J413" s="8" t="str">
        <f aca="false">IF($B413="","",ROUND(IF(ISNUMBER(INDEX(Projects!$D$2:$D$201,MATCH($C413,Projects!$A$2:$A$201,0))),ParentWeight*INDEX(Projects!$D$2:$D$201,MATCH($C413,Projects!$A$2:$A$201,0))+(1-ParentWeight)*IFERROR(MATCH($D413,{"Low","Medium","High","Vital"},0)/4,0.5),IFERROR(MATCH($D413,{"Low","Medium","High","Vital"},0)/4,0.5)),3))</f>
        <v/>
      </c>
      <c r="K413" s="8" t="str">
        <f aca="false">IF($B413="","",MAX($J413,_xlfn.MAXIFS($J$2:$J$501,$E$2:$E$501,$B413,$A$2:$A$501,"&lt;&gt;Yes")))</f>
        <v/>
      </c>
      <c r="L413" s="11" t="n">
        <f aca="true">IF($B413="",-1,IF($I413&lt;&gt;"Yes",0,ROUND(IF($G413="",$K413,IF(($G413-TODAY())&lt;=0,3+$K413+MIN(0.25*-($G413-TODAY()),1),$K413+IF(($G413-TODAY())&lt;=LeadDays,((LeadDays-($G413-TODAY()))/LeadDays)^2,0))),2)))</f>
        <v>-1</v>
      </c>
    </row>
    <row r="414" customFormat="false" ht="15" hidden="false" customHeight="false" outlineLevel="0" collapsed="false">
      <c r="A414" s="7"/>
      <c r="B414" s="7"/>
      <c r="C414" s="7"/>
      <c r="D414" s="7"/>
      <c r="E414" s="7"/>
      <c r="F414" s="9"/>
      <c r="G414" s="9"/>
      <c r="H414" s="7"/>
      <c r="I414" s="10" t="str">
        <f aca="true">IF($B414="","",IF($A414="Yes","Done",IF(OR(AND($F414&lt;&gt;"",$F414&gt;TODAY()),AND($E414&lt;&gt;"",IFERROR(INDEX($A$2:$A$501,MATCH($E414,$B$2:$B$501,0)),"Yes")&lt;&gt;"Yes")),"Waiting","Yes")))</f>
        <v/>
      </c>
      <c r="J414" s="8" t="str">
        <f aca="false">IF($B414="","",ROUND(IF(ISNUMBER(INDEX(Projects!$D$2:$D$201,MATCH($C414,Projects!$A$2:$A$201,0))),ParentWeight*INDEX(Projects!$D$2:$D$201,MATCH($C414,Projects!$A$2:$A$201,0))+(1-ParentWeight)*IFERROR(MATCH($D414,{"Low","Medium","High","Vital"},0)/4,0.5),IFERROR(MATCH($D414,{"Low","Medium","High","Vital"},0)/4,0.5)),3))</f>
        <v/>
      </c>
      <c r="K414" s="8" t="str">
        <f aca="false">IF($B414="","",MAX($J414,_xlfn.MAXIFS($J$2:$J$501,$E$2:$E$501,$B414,$A$2:$A$501,"&lt;&gt;Yes")))</f>
        <v/>
      </c>
      <c r="L414" s="11" t="n">
        <f aca="true">IF($B414="",-1,IF($I414&lt;&gt;"Yes",0,ROUND(IF($G414="",$K414,IF(($G414-TODAY())&lt;=0,3+$K414+MIN(0.25*-($G414-TODAY()),1),$K414+IF(($G414-TODAY())&lt;=LeadDays,((LeadDays-($G414-TODAY()))/LeadDays)^2,0))),2)))</f>
        <v>-1</v>
      </c>
    </row>
    <row r="415" customFormat="false" ht="15" hidden="false" customHeight="false" outlineLevel="0" collapsed="false">
      <c r="A415" s="7"/>
      <c r="B415" s="7"/>
      <c r="C415" s="7"/>
      <c r="D415" s="7"/>
      <c r="E415" s="7"/>
      <c r="F415" s="9"/>
      <c r="G415" s="9"/>
      <c r="H415" s="7"/>
      <c r="I415" s="10" t="str">
        <f aca="true">IF($B415="","",IF($A415="Yes","Done",IF(OR(AND($F415&lt;&gt;"",$F415&gt;TODAY()),AND($E415&lt;&gt;"",IFERROR(INDEX($A$2:$A$501,MATCH($E415,$B$2:$B$501,0)),"Yes")&lt;&gt;"Yes")),"Waiting","Yes")))</f>
        <v/>
      </c>
      <c r="J415" s="8" t="str">
        <f aca="false">IF($B415="","",ROUND(IF(ISNUMBER(INDEX(Projects!$D$2:$D$201,MATCH($C415,Projects!$A$2:$A$201,0))),ParentWeight*INDEX(Projects!$D$2:$D$201,MATCH($C415,Projects!$A$2:$A$201,0))+(1-ParentWeight)*IFERROR(MATCH($D415,{"Low","Medium","High","Vital"},0)/4,0.5),IFERROR(MATCH($D415,{"Low","Medium","High","Vital"},0)/4,0.5)),3))</f>
        <v/>
      </c>
      <c r="K415" s="8" t="str">
        <f aca="false">IF($B415="","",MAX($J415,_xlfn.MAXIFS($J$2:$J$501,$E$2:$E$501,$B415,$A$2:$A$501,"&lt;&gt;Yes")))</f>
        <v/>
      </c>
      <c r="L415" s="11" t="n">
        <f aca="true">IF($B415="",-1,IF($I415&lt;&gt;"Yes",0,ROUND(IF($G415="",$K415,IF(($G415-TODAY())&lt;=0,3+$K415+MIN(0.25*-($G415-TODAY()),1),$K415+IF(($G415-TODAY())&lt;=LeadDays,((LeadDays-($G415-TODAY()))/LeadDays)^2,0))),2)))</f>
        <v>-1</v>
      </c>
    </row>
    <row r="416" customFormat="false" ht="15" hidden="false" customHeight="false" outlineLevel="0" collapsed="false">
      <c r="A416" s="7"/>
      <c r="B416" s="7"/>
      <c r="C416" s="7"/>
      <c r="D416" s="7"/>
      <c r="E416" s="7"/>
      <c r="F416" s="9"/>
      <c r="G416" s="9"/>
      <c r="H416" s="7"/>
      <c r="I416" s="10" t="str">
        <f aca="true">IF($B416="","",IF($A416="Yes","Done",IF(OR(AND($F416&lt;&gt;"",$F416&gt;TODAY()),AND($E416&lt;&gt;"",IFERROR(INDEX($A$2:$A$501,MATCH($E416,$B$2:$B$501,0)),"Yes")&lt;&gt;"Yes")),"Waiting","Yes")))</f>
        <v/>
      </c>
      <c r="J416" s="8" t="str">
        <f aca="false">IF($B416="","",ROUND(IF(ISNUMBER(INDEX(Projects!$D$2:$D$201,MATCH($C416,Projects!$A$2:$A$201,0))),ParentWeight*INDEX(Projects!$D$2:$D$201,MATCH($C416,Projects!$A$2:$A$201,0))+(1-ParentWeight)*IFERROR(MATCH($D416,{"Low","Medium","High","Vital"},0)/4,0.5),IFERROR(MATCH($D416,{"Low","Medium","High","Vital"},0)/4,0.5)),3))</f>
        <v/>
      </c>
      <c r="K416" s="8" t="str">
        <f aca="false">IF($B416="","",MAX($J416,_xlfn.MAXIFS($J$2:$J$501,$E$2:$E$501,$B416,$A$2:$A$501,"&lt;&gt;Yes")))</f>
        <v/>
      </c>
      <c r="L416" s="11" t="n">
        <f aca="true">IF($B416="",-1,IF($I416&lt;&gt;"Yes",0,ROUND(IF($G416="",$K416,IF(($G416-TODAY())&lt;=0,3+$K416+MIN(0.25*-($G416-TODAY()),1),$K416+IF(($G416-TODAY())&lt;=LeadDays,((LeadDays-($G416-TODAY()))/LeadDays)^2,0))),2)))</f>
        <v>-1</v>
      </c>
    </row>
    <row r="417" customFormat="false" ht="15" hidden="false" customHeight="false" outlineLevel="0" collapsed="false">
      <c r="A417" s="7"/>
      <c r="B417" s="7"/>
      <c r="C417" s="7"/>
      <c r="D417" s="7"/>
      <c r="E417" s="7"/>
      <c r="F417" s="9"/>
      <c r="G417" s="9"/>
      <c r="H417" s="7"/>
      <c r="I417" s="10" t="str">
        <f aca="true">IF($B417="","",IF($A417="Yes","Done",IF(OR(AND($F417&lt;&gt;"",$F417&gt;TODAY()),AND($E417&lt;&gt;"",IFERROR(INDEX($A$2:$A$501,MATCH($E417,$B$2:$B$501,0)),"Yes")&lt;&gt;"Yes")),"Waiting","Yes")))</f>
        <v/>
      </c>
      <c r="J417" s="8" t="str">
        <f aca="false">IF($B417="","",ROUND(IF(ISNUMBER(INDEX(Projects!$D$2:$D$201,MATCH($C417,Projects!$A$2:$A$201,0))),ParentWeight*INDEX(Projects!$D$2:$D$201,MATCH($C417,Projects!$A$2:$A$201,0))+(1-ParentWeight)*IFERROR(MATCH($D417,{"Low","Medium","High","Vital"},0)/4,0.5),IFERROR(MATCH($D417,{"Low","Medium","High","Vital"},0)/4,0.5)),3))</f>
        <v/>
      </c>
      <c r="K417" s="8" t="str">
        <f aca="false">IF($B417="","",MAX($J417,_xlfn.MAXIFS($J$2:$J$501,$E$2:$E$501,$B417,$A$2:$A$501,"&lt;&gt;Yes")))</f>
        <v/>
      </c>
      <c r="L417" s="11" t="n">
        <f aca="true">IF($B417="",-1,IF($I417&lt;&gt;"Yes",0,ROUND(IF($G417="",$K417,IF(($G417-TODAY())&lt;=0,3+$K417+MIN(0.25*-($G417-TODAY()),1),$K417+IF(($G417-TODAY())&lt;=LeadDays,((LeadDays-($G417-TODAY()))/LeadDays)^2,0))),2)))</f>
        <v>-1</v>
      </c>
    </row>
    <row r="418" customFormat="false" ht="15" hidden="false" customHeight="false" outlineLevel="0" collapsed="false">
      <c r="A418" s="7"/>
      <c r="B418" s="7"/>
      <c r="C418" s="7"/>
      <c r="D418" s="7"/>
      <c r="E418" s="7"/>
      <c r="F418" s="9"/>
      <c r="G418" s="9"/>
      <c r="H418" s="7"/>
      <c r="I418" s="10" t="str">
        <f aca="true">IF($B418="","",IF($A418="Yes","Done",IF(OR(AND($F418&lt;&gt;"",$F418&gt;TODAY()),AND($E418&lt;&gt;"",IFERROR(INDEX($A$2:$A$501,MATCH($E418,$B$2:$B$501,0)),"Yes")&lt;&gt;"Yes")),"Waiting","Yes")))</f>
        <v/>
      </c>
      <c r="J418" s="8" t="str">
        <f aca="false">IF($B418="","",ROUND(IF(ISNUMBER(INDEX(Projects!$D$2:$D$201,MATCH($C418,Projects!$A$2:$A$201,0))),ParentWeight*INDEX(Projects!$D$2:$D$201,MATCH($C418,Projects!$A$2:$A$201,0))+(1-ParentWeight)*IFERROR(MATCH($D418,{"Low","Medium","High","Vital"},0)/4,0.5),IFERROR(MATCH($D418,{"Low","Medium","High","Vital"},0)/4,0.5)),3))</f>
        <v/>
      </c>
      <c r="K418" s="8" t="str">
        <f aca="false">IF($B418="","",MAX($J418,_xlfn.MAXIFS($J$2:$J$501,$E$2:$E$501,$B418,$A$2:$A$501,"&lt;&gt;Yes")))</f>
        <v/>
      </c>
      <c r="L418" s="11" t="n">
        <f aca="true">IF($B418="",-1,IF($I418&lt;&gt;"Yes",0,ROUND(IF($G418="",$K418,IF(($G418-TODAY())&lt;=0,3+$K418+MIN(0.25*-($G418-TODAY()),1),$K418+IF(($G418-TODAY())&lt;=LeadDays,((LeadDays-($G418-TODAY()))/LeadDays)^2,0))),2)))</f>
        <v>-1</v>
      </c>
    </row>
    <row r="419" customFormat="false" ht="15" hidden="false" customHeight="false" outlineLevel="0" collapsed="false">
      <c r="A419" s="7"/>
      <c r="B419" s="7"/>
      <c r="C419" s="7"/>
      <c r="D419" s="7"/>
      <c r="E419" s="7"/>
      <c r="F419" s="9"/>
      <c r="G419" s="9"/>
      <c r="H419" s="7"/>
      <c r="I419" s="10" t="str">
        <f aca="true">IF($B419="","",IF($A419="Yes","Done",IF(OR(AND($F419&lt;&gt;"",$F419&gt;TODAY()),AND($E419&lt;&gt;"",IFERROR(INDEX($A$2:$A$501,MATCH($E419,$B$2:$B$501,0)),"Yes")&lt;&gt;"Yes")),"Waiting","Yes")))</f>
        <v/>
      </c>
      <c r="J419" s="8" t="str">
        <f aca="false">IF($B419="","",ROUND(IF(ISNUMBER(INDEX(Projects!$D$2:$D$201,MATCH($C419,Projects!$A$2:$A$201,0))),ParentWeight*INDEX(Projects!$D$2:$D$201,MATCH($C419,Projects!$A$2:$A$201,0))+(1-ParentWeight)*IFERROR(MATCH($D419,{"Low","Medium","High","Vital"},0)/4,0.5),IFERROR(MATCH($D419,{"Low","Medium","High","Vital"},0)/4,0.5)),3))</f>
        <v/>
      </c>
      <c r="K419" s="8" t="str">
        <f aca="false">IF($B419="","",MAX($J419,_xlfn.MAXIFS($J$2:$J$501,$E$2:$E$501,$B419,$A$2:$A$501,"&lt;&gt;Yes")))</f>
        <v/>
      </c>
      <c r="L419" s="11" t="n">
        <f aca="true">IF($B419="",-1,IF($I419&lt;&gt;"Yes",0,ROUND(IF($G419="",$K419,IF(($G419-TODAY())&lt;=0,3+$K419+MIN(0.25*-($G419-TODAY()),1),$K419+IF(($G419-TODAY())&lt;=LeadDays,((LeadDays-($G419-TODAY()))/LeadDays)^2,0))),2)))</f>
        <v>-1</v>
      </c>
    </row>
    <row r="420" customFormat="false" ht="15" hidden="false" customHeight="false" outlineLevel="0" collapsed="false">
      <c r="A420" s="7"/>
      <c r="B420" s="7"/>
      <c r="C420" s="7"/>
      <c r="D420" s="7"/>
      <c r="E420" s="7"/>
      <c r="F420" s="9"/>
      <c r="G420" s="9"/>
      <c r="H420" s="7"/>
      <c r="I420" s="10" t="str">
        <f aca="true">IF($B420="","",IF($A420="Yes","Done",IF(OR(AND($F420&lt;&gt;"",$F420&gt;TODAY()),AND($E420&lt;&gt;"",IFERROR(INDEX($A$2:$A$501,MATCH($E420,$B$2:$B$501,0)),"Yes")&lt;&gt;"Yes")),"Waiting","Yes")))</f>
        <v/>
      </c>
      <c r="J420" s="8" t="str">
        <f aca="false">IF($B420="","",ROUND(IF(ISNUMBER(INDEX(Projects!$D$2:$D$201,MATCH($C420,Projects!$A$2:$A$201,0))),ParentWeight*INDEX(Projects!$D$2:$D$201,MATCH($C420,Projects!$A$2:$A$201,0))+(1-ParentWeight)*IFERROR(MATCH($D420,{"Low","Medium","High","Vital"},0)/4,0.5),IFERROR(MATCH($D420,{"Low","Medium","High","Vital"},0)/4,0.5)),3))</f>
        <v/>
      </c>
      <c r="K420" s="8" t="str">
        <f aca="false">IF($B420="","",MAX($J420,_xlfn.MAXIFS($J$2:$J$501,$E$2:$E$501,$B420,$A$2:$A$501,"&lt;&gt;Yes")))</f>
        <v/>
      </c>
      <c r="L420" s="11" t="n">
        <f aca="true">IF($B420="",-1,IF($I420&lt;&gt;"Yes",0,ROUND(IF($G420="",$K420,IF(($G420-TODAY())&lt;=0,3+$K420+MIN(0.25*-($G420-TODAY()),1),$K420+IF(($G420-TODAY())&lt;=LeadDays,((LeadDays-($G420-TODAY()))/LeadDays)^2,0))),2)))</f>
        <v>-1</v>
      </c>
    </row>
    <row r="421" customFormat="false" ht="15" hidden="false" customHeight="false" outlineLevel="0" collapsed="false">
      <c r="A421" s="7"/>
      <c r="B421" s="7"/>
      <c r="C421" s="7"/>
      <c r="D421" s="7"/>
      <c r="E421" s="7"/>
      <c r="F421" s="9"/>
      <c r="G421" s="9"/>
      <c r="H421" s="7"/>
      <c r="I421" s="10" t="str">
        <f aca="true">IF($B421="","",IF($A421="Yes","Done",IF(OR(AND($F421&lt;&gt;"",$F421&gt;TODAY()),AND($E421&lt;&gt;"",IFERROR(INDEX($A$2:$A$501,MATCH($E421,$B$2:$B$501,0)),"Yes")&lt;&gt;"Yes")),"Waiting","Yes")))</f>
        <v/>
      </c>
      <c r="J421" s="8" t="str">
        <f aca="false">IF($B421="","",ROUND(IF(ISNUMBER(INDEX(Projects!$D$2:$D$201,MATCH($C421,Projects!$A$2:$A$201,0))),ParentWeight*INDEX(Projects!$D$2:$D$201,MATCH($C421,Projects!$A$2:$A$201,0))+(1-ParentWeight)*IFERROR(MATCH($D421,{"Low","Medium","High","Vital"},0)/4,0.5),IFERROR(MATCH($D421,{"Low","Medium","High","Vital"},0)/4,0.5)),3))</f>
        <v/>
      </c>
      <c r="K421" s="8" t="str">
        <f aca="false">IF($B421="","",MAX($J421,_xlfn.MAXIFS($J$2:$J$501,$E$2:$E$501,$B421,$A$2:$A$501,"&lt;&gt;Yes")))</f>
        <v/>
      </c>
      <c r="L421" s="11" t="n">
        <f aca="true">IF($B421="",-1,IF($I421&lt;&gt;"Yes",0,ROUND(IF($G421="",$K421,IF(($G421-TODAY())&lt;=0,3+$K421+MIN(0.25*-($G421-TODAY()),1),$K421+IF(($G421-TODAY())&lt;=LeadDays,((LeadDays-($G421-TODAY()))/LeadDays)^2,0))),2)))</f>
        <v>-1</v>
      </c>
    </row>
    <row r="422" customFormat="false" ht="15" hidden="false" customHeight="false" outlineLevel="0" collapsed="false">
      <c r="A422" s="7"/>
      <c r="B422" s="7"/>
      <c r="C422" s="7"/>
      <c r="D422" s="7"/>
      <c r="E422" s="7"/>
      <c r="F422" s="9"/>
      <c r="G422" s="9"/>
      <c r="H422" s="7"/>
      <c r="I422" s="10" t="str">
        <f aca="true">IF($B422="","",IF($A422="Yes","Done",IF(OR(AND($F422&lt;&gt;"",$F422&gt;TODAY()),AND($E422&lt;&gt;"",IFERROR(INDEX($A$2:$A$501,MATCH($E422,$B$2:$B$501,0)),"Yes")&lt;&gt;"Yes")),"Waiting","Yes")))</f>
        <v/>
      </c>
      <c r="J422" s="8" t="str">
        <f aca="false">IF($B422="","",ROUND(IF(ISNUMBER(INDEX(Projects!$D$2:$D$201,MATCH($C422,Projects!$A$2:$A$201,0))),ParentWeight*INDEX(Projects!$D$2:$D$201,MATCH($C422,Projects!$A$2:$A$201,0))+(1-ParentWeight)*IFERROR(MATCH($D422,{"Low","Medium","High","Vital"},0)/4,0.5),IFERROR(MATCH($D422,{"Low","Medium","High","Vital"},0)/4,0.5)),3))</f>
        <v/>
      </c>
      <c r="K422" s="8" t="str">
        <f aca="false">IF($B422="","",MAX($J422,_xlfn.MAXIFS($J$2:$J$501,$E$2:$E$501,$B422,$A$2:$A$501,"&lt;&gt;Yes")))</f>
        <v/>
      </c>
      <c r="L422" s="11" t="n">
        <f aca="true">IF($B422="",-1,IF($I422&lt;&gt;"Yes",0,ROUND(IF($G422="",$K422,IF(($G422-TODAY())&lt;=0,3+$K422+MIN(0.25*-($G422-TODAY()),1),$K422+IF(($G422-TODAY())&lt;=LeadDays,((LeadDays-($G422-TODAY()))/LeadDays)^2,0))),2)))</f>
        <v>-1</v>
      </c>
    </row>
    <row r="423" customFormat="false" ht="15" hidden="false" customHeight="false" outlineLevel="0" collapsed="false">
      <c r="A423" s="7"/>
      <c r="B423" s="7"/>
      <c r="C423" s="7"/>
      <c r="D423" s="7"/>
      <c r="E423" s="7"/>
      <c r="F423" s="9"/>
      <c r="G423" s="9"/>
      <c r="H423" s="7"/>
      <c r="I423" s="10" t="str">
        <f aca="true">IF($B423="","",IF($A423="Yes","Done",IF(OR(AND($F423&lt;&gt;"",$F423&gt;TODAY()),AND($E423&lt;&gt;"",IFERROR(INDEX($A$2:$A$501,MATCH($E423,$B$2:$B$501,0)),"Yes")&lt;&gt;"Yes")),"Waiting","Yes")))</f>
        <v/>
      </c>
      <c r="J423" s="8" t="str">
        <f aca="false">IF($B423="","",ROUND(IF(ISNUMBER(INDEX(Projects!$D$2:$D$201,MATCH($C423,Projects!$A$2:$A$201,0))),ParentWeight*INDEX(Projects!$D$2:$D$201,MATCH($C423,Projects!$A$2:$A$201,0))+(1-ParentWeight)*IFERROR(MATCH($D423,{"Low","Medium","High","Vital"},0)/4,0.5),IFERROR(MATCH($D423,{"Low","Medium","High","Vital"},0)/4,0.5)),3))</f>
        <v/>
      </c>
      <c r="K423" s="8" t="str">
        <f aca="false">IF($B423="","",MAX($J423,_xlfn.MAXIFS($J$2:$J$501,$E$2:$E$501,$B423,$A$2:$A$501,"&lt;&gt;Yes")))</f>
        <v/>
      </c>
      <c r="L423" s="11" t="n">
        <f aca="true">IF($B423="",-1,IF($I423&lt;&gt;"Yes",0,ROUND(IF($G423="",$K423,IF(($G423-TODAY())&lt;=0,3+$K423+MIN(0.25*-($G423-TODAY()),1),$K423+IF(($G423-TODAY())&lt;=LeadDays,((LeadDays-($G423-TODAY()))/LeadDays)^2,0))),2)))</f>
        <v>-1</v>
      </c>
    </row>
    <row r="424" customFormat="false" ht="15" hidden="false" customHeight="false" outlineLevel="0" collapsed="false">
      <c r="A424" s="7"/>
      <c r="B424" s="7"/>
      <c r="C424" s="7"/>
      <c r="D424" s="7"/>
      <c r="E424" s="7"/>
      <c r="F424" s="9"/>
      <c r="G424" s="9"/>
      <c r="H424" s="7"/>
      <c r="I424" s="10" t="str">
        <f aca="true">IF($B424="","",IF($A424="Yes","Done",IF(OR(AND($F424&lt;&gt;"",$F424&gt;TODAY()),AND($E424&lt;&gt;"",IFERROR(INDEX($A$2:$A$501,MATCH($E424,$B$2:$B$501,0)),"Yes")&lt;&gt;"Yes")),"Waiting","Yes")))</f>
        <v/>
      </c>
      <c r="J424" s="8" t="str">
        <f aca="false">IF($B424="","",ROUND(IF(ISNUMBER(INDEX(Projects!$D$2:$D$201,MATCH($C424,Projects!$A$2:$A$201,0))),ParentWeight*INDEX(Projects!$D$2:$D$201,MATCH($C424,Projects!$A$2:$A$201,0))+(1-ParentWeight)*IFERROR(MATCH($D424,{"Low","Medium","High","Vital"},0)/4,0.5),IFERROR(MATCH($D424,{"Low","Medium","High","Vital"},0)/4,0.5)),3))</f>
        <v/>
      </c>
      <c r="K424" s="8" t="str">
        <f aca="false">IF($B424="","",MAX($J424,_xlfn.MAXIFS($J$2:$J$501,$E$2:$E$501,$B424,$A$2:$A$501,"&lt;&gt;Yes")))</f>
        <v/>
      </c>
      <c r="L424" s="11" t="n">
        <f aca="true">IF($B424="",-1,IF($I424&lt;&gt;"Yes",0,ROUND(IF($G424="",$K424,IF(($G424-TODAY())&lt;=0,3+$K424+MIN(0.25*-($G424-TODAY()),1),$K424+IF(($G424-TODAY())&lt;=LeadDays,((LeadDays-($G424-TODAY()))/LeadDays)^2,0))),2)))</f>
        <v>-1</v>
      </c>
    </row>
    <row r="425" customFormat="false" ht="15" hidden="false" customHeight="false" outlineLevel="0" collapsed="false">
      <c r="A425" s="7"/>
      <c r="B425" s="7"/>
      <c r="C425" s="7"/>
      <c r="D425" s="7"/>
      <c r="E425" s="7"/>
      <c r="F425" s="9"/>
      <c r="G425" s="9"/>
      <c r="H425" s="7"/>
      <c r="I425" s="10" t="str">
        <f aca="true">IF($B425="","",IF($A425="Yes","Done",IF(OR(AND($F425&lt;&gt;"",$F425&gt;TODAY()),AND($E425&lt;&gt;"",IFERROR(INDEX($A$2:$A$501,MATCH($E425,$B$2:$B$501,0)),"Yes")&lt;&gt;"Yes")),"Waiting","Yes")))</f>
        <v/>
      </c>
      <c r="J425" s="8" t="str">
        <f aca="false">IF($B425="","",ROUND(IF(ISNUMBER(INDEX(Projects!$D$2:$D$201,MATCH($C425,Projects!$A$2:$A$201,0))),ParentWeight*INDEX(Projects!$D$2:$D$201,MATCH($C425,Projects!$A$2:$A$201,0))+(1-ParentWeight)*IFERROR(MATCH($D425,{"Low","Medium","High","Vital"},0)/4,0.5),IFERROR(MATCH($D425,{"Low","Medium","High","Vital"},0)/4,0.5)),3))</f>
        <v/>
      </c>
      <c r="K425" s="8" t="str">
        <f aca="false">IF($B425="","",MAX($J425,_xlfn.MAXIFS($J$2:$J$501,$E$2:$E$501,$B425,$A$2:$A$501,"&lt;&gt;Yes")))</f>
        <v/>
      </c>
      <c r="L425" s="11" t="n">
        <f aca="true">IF($B425="",-1,IF($I425&lt;&gt;"Yes",0,ROUND(IF($G425="",$K425,IF(($G425-TODAY())&lt;=0,3+$K425+MIN(0.25*-($G425-TODAY()),1),$K425+IF(($G425-TODAY())&lt;=LeadDays,((LeadDays-($G425-TODAY()))/LeadDays)^2,0))),2)))</f>
        <v>-1</v>
      </c>
    </row>
    <row r="426" customFormat="false" ht="15" hidden="false" customHeight="false" outlineLevel="0" collapsed="false">
      <c r="A426" s="7"/>
      <c r="B426" s="7"/>
      <c r="C426" s="7"/>
      <c r="D426" s="7"/>
      <c r="E426" s="7"/>
      <c r="F426" s="9"/>
      <c r="G426" s="9"/>
      <c r="H426" s="7"/>
      <c r="I426" s="10" t="str">
        <f aca="true">IF($B426="","",IF($A426="Yes","Done",IF(OR(AND($F426&lt;&gt;"",$F426&gt;TODAY()),AND($E426&lt;&gt;"",IFERROR(INDEX($A$2:$A$501,MATCH($E426,$B$2:$B$501,0)),"Yes")&lt;&gt;"Yes")),"Waiting","Yes")))</f>
        <v/>
      </c>
      <c r="J426" s="8" t="str">
        <f aca="false">IF($B426="","",ROUND(IF(ISNUMBER(INDEX(Projects!$D$2:$D$201,MATCH($C426,Projects!$A$2:$A$201,0))),ParentWeight*INDEX(Projects!$D$2:$D$201,MATCH($C426,Projects!$A$2:$A$201,0))+(1-ParentWeight)*IFERROR(MATCH($D426,{"Low","Medium","High","Vital"},0)/4,0.5),IFERROR(MATCH($D426,{"Low","Medium","High","Vital"},0)/4,0.5)),3))</f>
        <v/>
      </c>
      <c r="K426" s="8" t="str">
        <f aca="false">IF($B426="","",MAX($J426,_xlfn.MAXIFS($J$2:$J$501,$E$2:$E$501,$B426,$A$2:$A$501,"&lt;&gt;Yes")))</f>
        <v/>
      </c>
      <c r="L426" s="11" t="n">
        <f aca="true">IF($B426="",-1,IF($I426&lt;&gt;"Yes",0,ROUND(IF($G426="",$K426,IF(($G426-TODAY())&lt;=0,3+$K426+MIN(0.25*-($G426-TODAY()),1),$K426+IF(($G426-TODAY())&lt;=LeadDays,((LeadDays-($G426-TODAY()))/LeadDays)^2,0))),2)))</f>
        <v>-1</v>
      </c>
    </row>
    <row r="427" customFormat="false" ht="15" hidden="false" customHeight="false" outlineLevel="0" collapsed="false">
      <c r="A427" s="7"/>
      <c r="B427" s="7"/>
      <c r="C427" s="7"/>
      <c r="D427" s="7"/>
      <c r="E427" s="7"/>
      <c r="F427" s="9"/>
      <c r="G427" s="9"/>
      <c r="H427" s="7"/>
      <c r="I427" s="10" t="str">
        <f aca="true">IF($B427="","",IF($A427="Yes","Done",IF(OR(AND($F427&lt;&gt;"",$F427&gt;TODAY()),AND($E427&lt;&gt;"",IFERROR(INDEX($A$2:$A$501,MATCH($E427,$B$2:$B$501,0)),"Yes")&lt;&gt;"Yes")),"Waiting","Yes")))</f>
        <v/>
      </c>
      <c r="J427" s="8" t="str">
        <f aca="false">IF($B427="","",ROUND(IF(ISNUMBER(INDEX(Projects!$D$2:$D$201,MATCH($C427,Projects!$A$2:$A$201,0))),ParentWeight*INDEX(Projects!$D$2:$D$201,MATCH($C427,Projects!$A$2:$A$201,0))+(1-ParentWeight)*IFERROR(MATCH($D427,{"Low","Medium","High","Vital"},0)/4,0.5),IFERROR(MATCH($D427,{"Low","Medium","High","Vital"},0)/4,0.5)),3))</f>
        <v/>
      </c>
      <c r="K427" s="8" t="str">
        <f aca="false">IF($B427="","",MAX($J427,_xlfn.MAXIFS($J$2:$J$501,$E$2:$E$501,$B427,$A$2:$A$501,"&lt;&gt;Yes")))</f>
        <v/>
      </c>
      <c r="L427" s="11" t="n">
        <f aca="true">IF($B427="",-1,IF($I427&lt;&gt;"Yes",0,ROUND(IF($G427="",$K427,IF(($G427-TODAY())&lt;=0,3+$K427+MIN(0.25*-($G427-TODAY()),1),$K427+IF(($G427-TODAY())&lt;=LeadDays,((LeadDays-($G427-TODAY()))/LeadDays)^2,0))),2)))</f>
        <v>-1</v>
      </c>
    </row>
    <row r="428" customFormat="false" ht="15" hidden="false" customHeight="false" outlineLevel="0" collapsed="false">
      <c r="A428" s="7"/>
      <c r="B428" s="7"/>
      <c r="C428" s="7"/>
      <c r="D428" s="7"/>
      <c r="E428" s="7"/>
      <c r="F428" s="9"/>
      <c r="G428" s="9"/>
      <c r="H428" s="7"/>
      <c r="I428" s="10" t="str">
        <f aca="true">IF($B428="","",IF($A428="Yes","Done",IF(OR(AND($F428&lt;&gt;"",$F428&gt;TODAY()),AND($E428&lt;&gt;"",IFERROR(INDEX($A$2:$A$501,MATCH($E428,$B$2:$B$501,0)),"Yes")&lt;&gt;"Yes")),"Waiting","Yes")))</f>
        <v/>
      </c>
      <c r="J428" s="8" t="str">
        <f aca="false">IF($B428="","",ROUND(IF(ISNUMBER(INDEX(Projects!$D$2:$D$201,MATCH($C428,Projects!$A$2:$A$201,0))),ParentWeight*INDEX(Projects!$D$2:$D$201,MATCH($C428,Projects!$A$2:$A$201,0))+(1-ParentWeight)*IFERROR(MATCH($D428,{"Low","Medium","High","Vital"},0)/4,0.5),IFERROR(MATCH($D428,{"Low","Medium","High","Vital"},0)/4,0.5)),3))</f>
        <v/>
      </c>
      <c r="K428" s="8" t="str">
        <f aca="false">IF($B428="","",MAX($J428,_xlfn.MAXIFS($J$2:$J$501,$E$2:$E$501,$B428,$A$2:$A$501,"&lt;&gt;Yes")))</f>
        <v/>
      </c>
      <c r="L428" s="11" t="n">
        <f aca="true">IF($B428="",-1,IF($I428&lt;&gt;"Yes",0,ROUND(IF($G428="",$K428,IF(($G428-TODAY())&lt;=0,3+$K428+MIN(0.25*-($G428-TODAY()),1),$K428+IF(($G428-TODAY())&lt;=LeadDays,((LeadDays-($G428-TODAY()))/LeadDays)^2,0))),2)))</f>
        <v>-1</v>
      </c>
    </row>
    <row r="429" customFormat="false" ht="15" hidden="false" customHeight="false" outlineLevel="0" collapsed="false">
      <c r="A429" s="7"/>
      <c r="B429" s="7"/>
      <c r="C429" s="7"/>
      <c r="D429" s="7"/>
      <c r="E429" s="7"/>
      <c r="F429" s="9"/>
      <c r="G429" s="9"/>
      <c r="H429" s="7"/>
      <c r="I429" s="10" t="str">
        <f aca="true">IF($B429="","",IF($A429="Yes","Done",IF(OR(AND($F429&lt;&gt;"",$F429&gt;TODAY()),AND($E429&lt;&gt;"",IFERROR(INDEX($A$2:$A$501,MATCH($E429,$B$2:$B$501,0)),"Yes")&lt;&gt;"Yes")),"Waiting","Yes")))</f>
        <v/>
      </c>
      <c r="J429" s="8" t="str">
        <f aca="false">IF($B429="","",ROUND(IF(ISNUMBER(INDEX(Projects!$D$2:$D$201,MATCH($C429,Projects!$A$2:$A$201,0))),ParentWeight*INDEX(Projects!$D$2:$D$201,MATCH($C429,Projects!$A$2:$A$201,0))+(1-ParentWeight)*IFERROR(MATCH($D429,{"Low","Medium","High","Vital"},0)/4,0.5),IFERROR(MATCH($D429,{"Low","Medium","High","Vital"},0)/4,0.5)),3))</f>
        <v/>
      </c>
      <c r="K429" s="8" t="str">
        <f aca="false">IF($B429="","",MAX($J429,_xlfn.MAXIFS($J$2:$J$501,$E$2:$E$501,$B429,$A$2:$A$501,"&lt;&gt;Yes")))</f>
        <v/>
      </c>
      <c r="L429" s="11" t="n">
        <f aca="true">IF($B429="",-1,IF($I429&lt;&gt;"Yes",0,ROUND(IF($G429="",$K429,IF(($G429-TODAY())&lt;=0,3+$K429+MIN(0.25*-($G429-TODAY()),1),$K429+IF(($G429-TODAY())&lt;=LeadDays,((LeadDays-($G429-TODAY()))/LeadDays)^2,0))),2)))</f>
        <v>-1</v>
      </c>
    </row>
    <row r="430" customFormat="false" ht="15" hidden="false" customHeight="false" outlineLevel="0" collapsed="false">
      <c r="A430" s="7"/>
      <c r="B430" s="7"/>
      <c r="C430" s="7"/>
      <c r="D430" s="7"/>
      <c r="E430" s="7"/>
      <c r="F430" s="9"/>
      <c r="G430" s="9"/>
      <c r="H430" s="7"/>
      <c r="I430" s="10" t="str">
        <f aca="true">IF($B430="","",IF($A430="Yes","Done",IF(OR(AND($F430&lt;&gt;"",$F430&gt;TODAY()),AND($E430&lt;&gt;"",IFERROR(INDEX($A$2:$A$501,MATCH($E430,$B$2:$B$501,0)),"Yes")&lt;&gt;"Yes")),"Waiting","Yes")))</f>
        <v/>
      </c>
      <c r="J430" s="8" t="str">
        <f aca="false">IF($B430="","",ROUND(IF(ISNUMBER(INDEX(Projects!$D$2:$D$201,MATCH($C430,Projects!$A$2:$A$201,0))),ParentWeight*INDEX(Projects!$D$2:$D$201,MATCH($C430,Projects!$A$2:$A$201,0))+(1-ParentWeight)*IFERROR(MATCH($D430,{"Low","Medium","High","Vital"},0)/4,0.5),IFERROR(MATCH($D430,{"Low","Medium","High","Vital"},0)/4,0.5)),3))</f>
        <v/>
      </c>
      <c r="K430" s="8" t="str">
        <f aca="false">IF($B430="","",MAX($J430,_xlfn.MAXIFS($J$2:$J$501,$E$2:$E$501,$B430,$A$2:$A$501,"&lt;&gt;Yes")))</f>
        <v/>
      </c>
      <c r="L430" s="11" t="n">
        <f aca="true">IF($B430="",-1,IF($I430&lt;&gt;"Yes",0,ROUND(IF($G430="",$K430,IF(($G430-TODAY())&lt;=0,3+$K430+MIN(0.25*-($G430-TODAY()),1),$K430+IF(($G430-TODAY())&lt;=LeadDays,((LeadDays-($G430-TODAY()))/LeadDays)^2,0))),2)))</f>
        <v>-1</v>
      </c>
    </row>
    <row r="431" customFormat="false" ht="15" hidden="false" customHeight="false" outlineLevel="0" collapsed="false">
      <c r="A431" s="7"/>
      <c r="B431" s="7"/>
      <c r="C431" s="7"/>
      <c r="D431" s="7"/>
      <c r="E431" s="7"/>
      <c r="F431" s="9"/>
      <c r="G431" s="9"/>
      <c r="H431" s="7"/>
      <c r="I431" s="10" t="str">
        <f aca="true">IF($B431="","",IF($A431="Yes","Done",IF(OR(AND($F431&lt;&gt;"",$F431&gt;TODAY()),AND($E431&lt;&gt;"",IFERROR(INDEX($A$2:$A$501,MATCH($E431,$B$2:$B$501,0)),"Yes")&lt;&gt;"Yes")),"Waiting","Yes")))</f>
        <v/>
      </c>
      <c r="J431" s="8" t="str">
        <f aca="false">IF($B431="","",ROUND(IF(ISNUMBER(INDEX(Projects!$D$2:$D$201,MATCH($C431,Projects!$A$2:$A$201,0))),ParentWeight*INDEX(Projects!$D$2:$D$201,MATCH($C431,Projects!$A$2:$A$201,0))+(1-ParentWeight)*IFERROR(MATCH($D431,{"Low","Medium","High","Vital"},0)/4,0.5),IFERROR(MATCH($D431,{"Low","Medium","High","Vital"},0)/4,0.5)),3))</f>
        <v/>
      </c>
      <c r="K431" s="8" t="str">
        <f aca="false">IF($B431="","",MAX($J431,_xlfn.MAXIFS($J$2:$J$501,$E$2:$E$501,$B431,$A$2:$A$501,"&lt;&gt;Yes")))</f>
        <v/>
      </c>
      <c r="L431" s="11" t="n">
        <f aca="true">IF($B431="",-1,IF($I431&lt;&gt;"Yes",0,ROUND(IF($G431="",$K431,IF(($G431-TODAY())&lt;=0,3+$K431+MIN(0.25*-($G431-TODAY()),1),$K431+IF(($G431-TODAY())&lt;=LeadDays,((LeadDays-($G431-TODAY()))/LeadDays)^2,0))),2)))</f>
        <v>-1</v>
      </c>
    </row>
    <row r="432" customFormat="false" ht="15" hidden="false" customHeight="false" outlineLevel="0" collapsed="false">
      <c r="A432" s="7"/>
      <c r="B432" s="7"/>
      <c r="C432" s="7"/>
      <c r="D432" s="7"/>
      <c r="E432" s="7"/>
      <c r="F432" s="9"/>
      <c r="G432" s="9"/>
      <c r="H432" s="7"/>
      <c r="I432" s="10" t="str">
        <f aca="true">IF($B432="","",IF($A432="Yes","Done",IF(OR(AND($F432&lt;&gt;"",$F432&gt;TODAY()),AND($E432&lt;&gt;"",IFERROR(INDEX($A$2:$A$501,MATCH($E432,$B$2:$B$501,0)),"Yes")&lt;&gt;"Yes")),"Waiting","Yes")))</f>
        <v/>
      </c>
      <c r="J432" s="8" t="str">
        <f aca="false">IF($B432="","",ROUND(IF(ISNUMBER(INDEX(Projects!$D$2:$D$201,MATCH($C432,Projects!$A$2:$A$201,0))),ParentWeight*INDEX(Projects!$D$2:$D$201,MATCH($C432,Projects!$A$2:$A$201,0))+(1-ParentWeight)*IFERROR(MATCH($D432,{"Low","Medium","High","Vital"},0)/4,0.5),IFERROR(MATCH($D432,{"Low","Medium","High","Vital"},0)/4,0.5)),3))</f>
        <v/>
      </c>
      <c r="K432" s="8" t="str">
        <f aca="false">IF($B432="","",MAX($J432,_xlfn.MAXIFS($J$2:$J$501,$E$2:$E$501,$B432,$A$2:$A$501,"&lt;&gt;Yes")))</f>
        <v/>
      </c>
      <c r="L432" s="11" t="n">
        <f aca="true">IF($B432="",-1,IF($I432&lt;&gt;"Yes",0,ROUND(IF($G432="",$K432,IF(($G432-TODAY())&lt;=0,3+$K432+MIN(0.25*-($G432-TODAY()),1),$K432+IF(($G432-TODAY())&lt;=LeadDays,((LeadDays-($G432-TODAY()))/LeadDays)^2,0))),2)))</f>
        <v>-1</v>
      </c>
    </row>
    <row r="433" customFormat="false" ht="15" hidden="false" customHeight="false" outlineLevel="0" collapsed="false">
      <c r="A433" s="7"/>
      <c r="B433" s="7"/>
      <c r="C433" s="7"/>
      <c r="D433" s="7"/>
      <c r="E433" s="7"/>
      <c r="F433" s="9"/>
      <c r="G433" s="9"/>
      <c r="H433" s="7"/>
      <c r="I433" s="10" t="str">
        <f aca="true">IF($B433="","",IF($A433="Yes","Done",IF(OR(AND($F433&lt;&gt;"",$F433&gt;TODAY()),AND($E433&lt;&gt;"",IFERROR(INDEX($A$2:$A$501,MATCH($E433,$B$2:$B$501,0)),"Yes")&lt;&gt;"Yes")),"Waiting","Yes")))</f>
        <v/>
      </c>
      <c r="J433" s="8" t="str">
        <f aca="false">IF($B433="","",ROUND(IF(ISNUMBER(INDEX(Projects!$D$2:$D$201,MATCH($C433,Projects!$A$2:$A$201,0))),ParentWeight*INDEX(Projects!$D$2:$D$201,MATCH($C433,Projects!$A$2:$A$201,0))+(1-ParentWeight)*IFERROR(MATCH($D433,{"Low","Medium","High","Vital"},0)/4,0.5),IFERROR(MATCH($D433,{"Low","Medium","High","Vital"},0)/4,0.5)),3))</f>
        <v/>
      </c>
      <c r="K433" s="8" t="str">
        <f aca="false">IF($B433="","",MAX($J433,_xlfn.MAXIFS($J$2:$J$501,$E$2:$E$501,$B433,$A$2:$A$501,"&lt;&gt;Yes")))</f>
        <v/>
      </c>
      <c r="L433" s="11" t="n">
        <f aca="true">IF($B433="",-1,IF($I433&lt;&gt;"Yes",0,ROUND(IF($G433="",$K433,IF(($G433-TODAY())&lt;=0,3+$K433+MIN(0.25*-($G433-TODAY()),1),$K433+IF(($G433-TODAY())&lt;=LeadDays,((LeadDays-($G433-TODAY()))/LeadDays)^2,0))),2)))</f>
        <v>-1</v>
      </c>
    </row>
    <row r="434" customFormat="false" ht="15" hidden="false" customHeight="false" outlineLevel="0" collapsed="false">
      <c r="A434" s="7"/>
      <c r="B434" s="7"/>
      <c r="C434" s="7"/>
      <c r="D434" s="7"/>
      <c r="E434" s="7"/>
      <c r="F434" s="9"/>
      <c r="G434" s="9"/>
      <c r="H434" s="7"/>
      <c r="I434" s="10" t="str">
        <f aca="true">IF($B434="","",IF($A434="Yes","Done",IF(OR(AND($F434&lt;&gt;"",$F434&gt;TODAY()),AND($E434&lt;&gt;"",IFERROR(INDEX($A$2:$A$501,MATCH($E434,$B$2:$B$501,0)),"Yes")&lt;&gt;"Yes")),"Waiting","Yes")))</f>
        <v/>
      </c>
      <c r="J434" s="8" t="str">
        <f aca="false">IF($B434="","",ROUND(IF(ISNUMBER(INDEX(Projects!$D$2:$D$201,MATCH($C434,Projects!$A$2:$A$201,0))),ParentWeight*INDEX(Projects!$D$2:$D$201,MATCH($C434,Projects!$A$2:$A$201,0))+(1-ParentWeight)*IFERROR(MATCH($D434,{"Low","Medium","High","Vital"},0)/4,0.5),IFERROR(MATCH($D434,{"Low","Medium","High","Vital"},0)/4,0.5)),3))</f>
        <v/>
      </c>
      <c r="K434" s="8" t="str">
        <f aca="false">IF($B434="","",MAX($J434,_xlfn.MAXIFS($J$2:$J$501,$E$2:$E$501,$B434,$A$2:$A$501,"&lt;&gt;Yes")))</f>
        <v/>
      </c>
      <c r="L434" s="11" t="n">
        <f aca="true">IF($B434="",-1,IF($I434&lt;&gt;"Yes",0,ROUND(IF($G434="",$K434,IF(($G434-TODAY())&lt;=0,3+$K434+MIN(0.25*-($G434-TODAY()),1),$K434+IF(($G434-TODAY())&lt;=LeadDays,((LeadDays-($G434-TODAY()))/LeadDays)^2,0))),2)))</f>
        <v>-1</v>
      </c>
    </row>
    <row r="435" customFormat="false" ht="15" hidden="false" customHeight="false" outlineLevel="0" collapsed="false">
      <c r="A435" s="7"/>
      <c r="B435" s="7"/>
      <c r="C435" s="7"/>
      <c r="D435" s="7"/>
      <c r="E435" s="7"/>
      <c r="F435" s="9"/>
      <c r="G435" s="9"/>
      <c r="H435" s="7"/>
      <c r="I435" s="10" t="str">
        <f aca="true">IF($B435="","",IF($A435="Yes","Done",IF(OR(AND($F435&lt;&gt;"",$F435&gt;TODAY()),AND($E435&lt;&gt;"",IFERROR(INDEX($A$2:$A$501,MATCH($E435,$B$2:$B$501,0)),"Yes")&lt;&gt;"Yes")),"Waiting","Yes")))</f>
        <v/>
      </c>
      <c r="J435" s="8" t="str">
        <f aca="false">IF($B435="","",ROUND(IF(ISNUMBER(INDEX(Projects!$D$2:$D$201,MATCH($C435,Projects!$A$2:$A$201,0))),ParentWeight*INDEX(Projects!$D$2:$D$201,MATCH($C435,Projects!$A$2:$A$201,0))+(1-ParentWeight)*IFERROR(MATCH($D435,{"Low","Medium","High","Vital"},0)/4,0.5),IFERROR(MATCH($D435,{"Low","Medium","High","Vital"},0)/4,0.5)),3))</f>
        <v/>
      </c>
      <c r="K435" s="8" t="str">
        <f aca="false">IF($B435="","",MAX($J435,_xlfn.MAXIFS($J$2:$J$501,$E$2:$E$501,$B435,$A$2:$A$501,"&lt;&gt;Yes")))</f>
        <v/>
      </c>
      <c r="L435" s="11" t="n">
        <f aca="true">IF($B435="",-1,IF($I435&lt;&gt;"Yes",0,ROUND(IF($G435="",$K435,IF(($G435-TODAY())&lt;=0,3+$K435+MIN(0.25*-($G435-TODAY()),1),$K435+IF(($G435-TODAY())&lt;=LeadDays,((LeadDays-($G435-TODAY()))/LeadDays)^2,0))),2)))</f>
        <v>-1</v>
      </c>
    </row>
    <row r="436" customFormat="false" ht="15" hidden="false" customHeight="false" outlineLevel="0" collapsed="false">
      <c r="A436" s="7"/>
      <c r="B436" s="7"/>
      <c r="C436" s="7"/>
      <c r="D436" s="7"/>
      <c r="E436" s="7"/>
      <c r="F436" s="9"/>
      <c r="G436" s="9"/>
      <c r="H436" s="7"/>
      <c r="I436" s="10" t="str">
        <f aca="true">IF($B436="","",IF($A436="Yes","Done",IF(OR(AND($F436&lt;&gt;"",$F436&gt;TODAY()),AND($E436&lt;&gt;"",IFERROR(INDEX($A$2:$A$501,MATCH($E436,$B$2:$B$501,0)),"Yes")&lt;&gt;"Yes")),"Waiting","Yes")))</f>
        <v/>
      </c>
      <c r="J436" s="8" t="str">
        <f aca="false">IF($B436="","",ROUND(IF(ISNUMBER(INDEX(Projects!$D$2:$D$201,MATCH($C436,Projects!$A$2:$A$201,0))),ParentWeight*INDEX(Projects!$D$2:$D$201,MATCH($C436,Projects!$A$2:$A$201,0))+(1-ParentWeight)*IFERROR(MATCH($D436,{"Low","Medium","High","Vital"},0)/4,0.5),IFERROR(MATCH($D436,{"Low","Medium","High","Vital"},0)/4,0.5)),3))</f>
        <v/>
      </c>
      <c r="K436" s="8" t="str">
        <f aca="false">IF($B436="","",MAX($J436,_xlfn.MAXIFS($J$2:$J$501,$E$2:$E$501,$B436,$A$2:$A$501,"&lt;&gt;Yes")))</f>
        <v/>
      </c>
      <c r="L436" s="11" t="n">
        <f aca="true">IF($B436="",-1,IF($I436&lt;&gt;"Yes",0,ROUND(IF($G436="",$K436,IF(($G436-TODAY())&lt;=0,3+$K436+MIN(0.25*-($G436-TODAY()),1),$K436+IF(($G436-TODAY())&lt;=LeadDays,((LeadDays-($G436-TODAY()))/LeadDays)^2,0))),2)))</f>
        <v>-1</v>
      </c>
    </row>
    <row r="437" customFormat="false" ht="15" hidden="false" customHeight="false" outlineLevel="0" collapsed="false">
      <c r="A437" s="7"/>
      <c r="B437" s="7"/>
      <c r="C437" s="7"/>
      <c r="D437" s="7"/>
      <c r="E437" s="7"/>
      <c r="F437" s="9"/>
      <c r="G437" s="9"/>
      <c r="H437" s="7"/>
      <c r="I437" s="10" t="str">
        <f aca="true">IF($B437="","",IF($A437="Yes","Done",IF(OR(AND($F437&lt;&gt;"",$F437&gt;TODAY()),AND($E437&lt;&gt;"",IFERROR(INDEX($A$2:$A$501,MATCH($E437,$B$2:$B$501,0)),"Yes")&lt;&gt;"Yes")),"Waiting","Yes")))</f>
        <v/>
      </c>
      <c r="J437" s="8" t="str">
        <f aca="false">IF($B437="","",ROUND(IF(ISNUMBER(INDEX(Projects!$D$2:$D$201,MATCH($C437,Projects!$A$2:$A$201,0))),ParentWeight*INDEX(Projects!$D$2:$D$201,MATCH($C437,Projects!$A$2:$A$201,0))+(1-ParentWeight)*IFERROR(MATCH($D437,{"Low","Medium","High","Vital"},0)/4,0.5),IFERROR(MATCH($D437,{"Low","Medium","High","Vital"},0)/4,0.5)),3))</f>
        <v/>
      </c>
      <c r="K437" s="8" t="str">
        <f aca="false">IF($B437="","",MAX($J437,_xlfn.MAXIFS($J$2:$J$501,$E$2:$E$501,$B437,$A$2:$A$501,"&lt;&gt;Yes")))</f>
        <v/>
      </c>
      <c r="L437" s="11" t="n">
        <f aca="true">IF($B437="",-1,IF($I437&lt;&gt;"Yes",0,ROUND(IF($G437="",$K437,IF(($G437-TODAY())&lt;=0,3+$K437+MIN(0.25*-($G437-TODAY()),1),$K437+IF(($G437-TODAY())&lt;=LeadDays,((LeadDays-($G437-TODAY()))/LeadDays)^2,0))),2)))</f>
        <v>-1</v>
      </c>
    </row>
    <row r="438" customFormat="false" ht="15" hidden="false" customHeight="false" outlineLevel="0" collapsed="false">
      <c r="A438" s="7"/>
      <c r="B438" s="7"/>
      <c r="C438" s="7"/>
      <c r="D438" s="7"/>
      <c r="E438" s="7"/>
      <c r="F438" s="9"/>
      <c r="G438" s="9"/>
      <c r="H438" s="7"/>
      <c r="I438" s="10" t="str">
        <f aca="true">IF($B438="","",IF($A438="Yes","Done",IF(OR(AND($F438&lt;&gt;"",$F438&gt;TODAY()),AND($E438&lt;&gt;"",IFERROR(INDEX($A$2:$A$501,MATCH($E438,$B$2:$B$501,0)),"Yes")&lt;&gt;"Yes")),"Waiting","Yes")))</f>
        <v/>
      </c>
      <c r="J438" s="8" t="str">
        <f aca="false">IF($B438="","",ROUND(IF(ISNUMBER(INDEX(Projects!$D$2:$D$201,MATCH($C438,Projects!$A$2:$A$201,0))),ParentWeight*INDEX(Projects!$D$2:$D$201,MATCH($C438,Projects!$A$2:$A$201,0))+(1-ParentWeight)*IFERROR(MATCH($D438,{"Low","Medium","High","Vital"},0)/4,0.5),IFERROR(MATCH($D438,{"Low","Medium","High","Vital"},0)/4,0.5)),3))</f>
        <v/>
      </c>
      <c r="K438" s="8" t="str">
        <f aca="false">IF($B438="","",MAX($J438,_xlfn.MAXIFS($J$2:$J$501,$E$2:$E$501,$B438,$A$2:$A$501,"&lt;&gt;Yes")))</f>
        <v/>
      </c>
      <c r="L438" s="11" t="n">
        <f aca="true">IF($B438="",-1,IF($I438&lt;&gt;"Yes",0,ROUND(IF($G438="",$K438,IF(($G438-TODAY())&lt;=0,3+$K438+MIN(0.25*-($G438-TODAY()),1),$K438+IF(($G438-TODAY())&lt;=LeadDays,((LeadDays-($G438-TODAY()))/LeadDays)^2,0))),2)))</f>
        <v>-1</v>
      </c>
    </row>
    <row r="439" customFormat="false" ht="15" hidden="false" customHeight="false" outlineLevel="0" collapsed="false">
      <c r="A439" s="7"/>
      <c r="B439" s="7"/>
      <c r="C439" s="7"/>
      <c r="D439" s="7"/>
      <c r="E439" s="7"/>
      <c r="F439" s="9"/>
      <c r="G439" s="9"/>
      <c r="H439" s="7"/>
      <c r="I439" s="10" t="str">
        <f aca="true">IF($B439="","",IF($A439="Yes","Done",IF(OR(AND($F439&lt;&gt;"",$F439&gt;TODAY()),AND($E439&lt;&gt;"",IFERROR(INDEX($A$2:$A$501,MATCH($E439,$B$2:$B$501,0)),"Yes")&lt;&gt;"Yes")),"Waiting","Yes")))</f>
        <v/>
      </c>
      <c r="J439" s="8" t="str">
        <f aca="false">IF($B439="","",ROUND(IF(ISNUMBER(INDEX(Projects!$D$2:$D$201,MATCH($C439,Projects!$A$2:$A$201,0))),ParentWeight*INDEX(Projects!$D$2:$D$201,MATCH($C439,Projects!$A$2:$A$201,0))+(1-ParentWeight)*IFERROR(MATCH($D439,{"Low","Medium","High","Vital"},0)/4,0.5),IFERROR(MATCH($D439,{"Low","Medium","High","Vital"},0)/4,0.5)),3))</f>
        <v/>
      </c>
      <c r="K439" s="8" t="str">
        <f aca="false">IF($B439="","",MAX($J439,_xlfn.MAXIFS($J$2:$J$501,$E$2:$E$501,$B439,$A$2:$A$501,"&lt;&gt;Yes")))</f>
        <v/>
      </c>
      <c r="L439" s="11" t="n">
        <f aca="true">IF($B439="",-1,IF($I439&lt;&gt;"Yes",0,ROUND(IF($G439="",$K439,IF(($G439-TODAY())&lt;=0,3+$K439+MIN(0.25*-($G439-TODAY()),1),$K439+IF(($G439-TODAY())&lt;=LeadDays,((LeadDays-($G439-TODAY()))/LeadDays)^2,0))),2)))</f>
        <v>-1</v>
      </c>
    </row>
    <row r="440" customFormat="false" ht="15" hidden="false" customHeight="false" outlineLevel="0" collapsed="false">
      <c r="A440" s="7"/>
      <c r="B440" s="7"/>
      <c r="C440" s="7"/>
      <c r="D440" s="7"/>
      <c r="E440" s="7"/>
      <c r="F440" s="9"/>
      <c r="G440" s="9"/>
      <c r="H440" s="7"/>
      <c r="I440" s="10" t="str">
        <f aca="true">IF($B440="","",IF($A440="Yes","Done",IF(OR(AND($F440&lt;&gt;"",$F440&gt;TODAY()),AND($E440&lt;&gt;"",IFERROR(INDEX($A$2:$A$501,MATCH($E440,$B$2:$B$501,0)),"Yes")&lt;&gt;"Yes")),"Waiting","Yes")))</f>
        <v/>
      </c>
      <c r="J440" s="8" t="str">
        <f aca="false">IF($B440="","",ROUND(IF(ISNUMBER(INDEX(Projects!$D$2:$D$201,MATCH($C440,Projects!$A$2:$A$201,0))),ParentWeight*INDEX(Projects!$D$2:$D$201,MATCH($C440,Projects!$A$2:$A$201,0))+(1-ParentWeight)*IFERROR(MATCH($D440,{"Low","Medium","High","Vital"},0)/4,0.5),IFERROR(MATCH($D440,{"Low","Medium","High","Vital"},0)/4,0.5)),3))</f>
        <v/>
      </c>
      <c r="K440" s="8" t="str">
        <f aca="false">IF($B440="","",MAX($J440,_xlfn.MAXIFS($J$2:$J$501,$E$2:$E$501,$B440,$A$2:$A$501,"&lt;&gt;Yes")))</f>
        <v/>
      </c>
      <c r="L440" s="11" t="n">
        <f aca="true">IF($B440="",-1,IF($I440&lt;&gt;"Yes",0,ROUND(IF($G440="",$K440,IF(($G440-TODAY())&lt;=0,3+$K440+MIN(0.25*-($G440-TODAY()),1),$K440+IF(($G440-TODAY())&lt;=LeadDays,((LeadDays-($G440-TODAY()))/LeadDays)^2,0))),2)))</f>
        <v>-1</v>
      </c>
    </row>
    <row r="441" customFormat="false" ht="15" hidden="false" customHeight="false" outlineLevel="0" collapsed="false">
      <c r="A441" s="7"/>
      <c r="B441" s="7"/>
      <c r="C441" s="7"/>
      <c r="D441" s="7"/>
      <c r="E441" s="7"/>
      <c r="F441" s="9"/>
      <c r="G441" s="9"/>
      <c r="H441" s="7"/>
      <c r="I441" s="10" t="str">
        <f aca="true">IF($B441="","",IF($A441="Yes","Done",IF(OR(AND($F441&lt;&gt;"",$F441&gt;TODAY()),AND($E441&lt;&gt;"",IFERROR(INDEX($A$2:$A$501,MATCH($E441,$B$2:$B$501,0)),"Yes")&lt;&gt;"Yes")),"Waiting","Yes")))</f>
        <v/>
      </c>
      <c r="J441" s="8" t="str">
        <f aca="false">IF($B441="","",ROUND(IF(ISNUMBER(INDEX(Projects!$D$2:$D$201,MATCH($C441,Projects!$A$2:$A$201,0))),ParentWeight*INDEX(Projects!$D$2:$D$201,MATCH($C441,Projects!$A$2:$A$201,0))+(1-ParentWeight)*IFERROR(MATCH($D441,{"Low","Medium","High","Vital"},0)/4,0.5),IFERROR(MATCH($D441,{"Low","Medium","High","Vital"},0)/4,0.5)),3))</f>
        <v/>
      </c>
      <c r="K441" s="8" t="str">
        <f aca="false">IF($B441="","",MAX($J441,_xlfn.MAXIFS($J$2:$J$501,$E$2:$E$501,$B441,$A$2:$A$501,"&lt;&gt;Yes")))</f>
        <v/>
      </c>
      <c r="L441" s="11" t="n">
        <f aca="true">IF($B441="",-1,IF($I441&lt;&gt;"Yes",0,ROUND(IF($G441="",$K441,IF(($G441-TODAY())&lt;=0,3+$K441+MIN(0.25*-($G441-TODAY()),1),$K441+IF(($G441-TODAY())&lt;=LeadDays,((LeadDays-($G441-TODAY()))/LeadDays)^2,0))),2)))</f>
        <v>-1</v>
      </c>
    </row>
    <row r="442" customFormat="false" ht="15" hidden="false" customHeight="false" outlineLevel="0" collapsed="false">
      <c r="A442" s="7"/>
      <c r="B442" s="7"/>
      <c r="C442" s="7"/>
      <c r="D442" s="7"/>
      <c r="E442" s="7"/>
      <c r="F442" s="9"/>
      <c r="G442" s="9"/>
      <c r="H442" s="7"/>
      <c r="I442" s="10" t="str">
        <f aca="true">IF($B442="","",IF($A442="Yes","Done",IF(OR(AND($F442&lt;&gt;"",$F442&gt;TODAY()),AND($E442&lt;&gt;"",IFERROR(INDEX($A$2:$A$501,MATCH($E442,$B$2:$B$501,0)),"Yes")&lt;&gt;"Yes")),"Waiting","Yes")))</f>
        <v/>
      </c>
      <c r="J442" s="8" t="str">
        <f aca="false">IF($B442="","",ROUND(IF(ISNUMBER(INDEX(Projects!$D$2:$D$201,MATCH($C442,Projects!$A$2:$A$201,0))),ParentWeight*INDEX(Projects!$D$2:$D$201,MATCH($C442,Projects!$A$2:$A$201,0))+(1-ParentWeight)*IFERROR(MATCH($D442,{"Low","Medium","High","Vital"},0)/4,0.5),IFERROR(MATCH($D442,{"Low","Medium","High","Vital"},0)/4,0.5)),3))</f>
        <v/>
      </c>
      <c r="K442" s="8" t="str">
        <f aca="false">IF($B442="","",MAX($J442,_xlfn.MAXIFS($J$2:$J$501,$E$2:$E$501,$B442,$A$2:$A$501,"&lt;&gt;Yes")))</f>
        <v/>
      </c>
      <c r="L442" s="11" t="n">
        <f aca="true">IF($B442="",-1,IF($I442&lt;&gt;"Yes",0,ROUND(IF($G442="",$K442,IF(($G442-TODAY())&lt;=0,3+$K442+MIN(0.25*-($G442-TODAY()),1),$K442+IF(($G442-TODAY())&lt;=LeadDays,((LeadDays-($G442-TODAY()))/LeadDays)^2,0))),2)))</f>
        <v>-1</v>
      </c>
    </row>
    <row r="443" customFormat="false" ht="15" hidden="false" customHeight="false" outlineLevel="0" collapsed="false">
      <c r="A443" s="7"/>
      <c r="B443" s="7"/>
      <c r="C443" s="7"/>
      <c r="D443" s="7"/>
      <c r="E443" s="7"/>
      <c r="F443" s="9"/>
      <c r="G443" s="9"/>
      <c r="H443" s="7"/>
      <c r="I443" s="10" t="str">
        <f aca="true">IF($B443="","",IF($A443="Yes","Done",IF(OR(AND($F443&lt;&gt;"",$F443&gt;TODAY()),AND($E443&lt;&gt;"",IFERROR(INDEX($A$2:$A$501,MATCH($E443,$B$2:$B$501,0)),"Yes")&lt;&gt;"Yes")),"Waiting","Yes")))</f>
        <v/>
      </c>
      <c r="J443" s="8" t="str">
        <f aca="false">IF($B443="","",ROUND(IF(ISNUMBER(INDEX(Projects!$D$2:$D$201,MATCH($C443,Projects!$A$2:$A$201,0))),ParentWeight*INDEX(Projects!$D$2:$D$201,MATCH($C443,Projects!$A$2:$A$201,0))+(1-ParentWeight)*IFERROR(MATCH($D443,{"Low","Medium","High","Vital"},0)/4,0.5),IFERROR(MATCH($D443,{"Low","Medium","High","Vital"},0)/4,0.5)),3))</f>
        <v/>
      </c>
      <c r="K443" s="8" t="str">
        <f aca="false">IF($B443="","",MAX($J443,_xlfn.MAXIFS($J$2:$J$501,$E$2:$E$501,$B443,$A$2:$A$501,"&lt;&gt;Yes")))</f>
        <v/>
      </c>
      <c r="L443" s="11" t="n">
        <f aca="true">IF($B443="",-1,IF($I443&lt;&gt;"Yes",0,ROUND(IF($G443="",$K443,IF(($G443-TODAY())&lt;=0,3+$K443+MIN(0.25*-($G443-TODAY()),1),$K443+IF(($G443-TODAY())&lt;=LeadDays,((LeadDays-($G443-TODAY()))/LeadDays)^2,0))),2)))</f>
        <v>-1</v>
      </c>
    </row>
    <row r="444" customFormat="false" ht="15" hidden="false" customHeight="false" outlineLevel="0" collapsed="false">
      <c r="A444" s="7"/>
      <c r="B444" s="7"/>
      <c r="C444" s="7"/>
      <c r="D444" s="7"/>
      <c r="E444" s="7"/>
      <c r="F444" s="9"/>
      <c r="G444" s="9"/>
      <c r="H444" s="7"/>
      <c r="I444" s="10" t="str">
        <f aca="true">IF($B444="","",IF($A444="Yes","Done",IF(OR(AND($F444&lt;&gt;"",$F444&gt;TODAY()),AND($E444&lt;&gt;"",IFERROR(INDEX($A$2:$A$501,MATCH($E444,$B$2:$B$501,0)),"Yes")&lt;&gt;"Yes")),"Waiting","Yes")))</f>
        <v/>
      </c>
      <c r="J444" s="8" t="str">
        <f aca="false">IF($B444="","",ROUND(IF(ISNUMBER(INDEX(Projects!$D$2:$D$201,MATCH($C444,Projects!$A$2:$A$201,0))),ParentWeight*INDEX(Projects!$D$2:$D$201,MATCH($C444,Projects!$A$2:$A$201,0))+(1-ParentWeight)*IFERROR(MATCH($D444,{"Low","Medium","High","Vital"},0)/4,0.5),IFERROR(MATCH($D444,{"Low","Medium","High","Vital"},0)/4,0.5)),3))</f>
        <v/>
      </c>
      <c r="K444" s="8" t="str">
        <f aca="false">IF($B444="","",MAX($J444,_xlfn.MAXIFS($J$2:$J$501,$E$2:$E$501,$B444,$A$2:$A$501,"&lt;&gt;Yes")))</f>
        <v/>
      </c>
      <c r="L444" s="11" t="n">
        <f aca="true">IF($B444="",-1,IF($I444&lt;&gt;"Yes",0,ROUND(IF($G444="",$K444,IF(($G444-TODAY())&lt;=0,3+$K444+MIN(0.25*-($G444-TODAY()),1),$K444+IF(($G444-TODAY())&lt;=LeadDays,((LeadDays-($G444-TODAY()))/LeadDays)^2,0))),2)))</f>
        <v>-1</v>
      </c>
    </row>
    <row r="445" customFormat="false" ht="15" hidden="false" customHeight="false" outlineLevel="0" collapsed="false">
      <c r="A445" s="7"/>
      <c r="B445" s="7"/>
      <c r="C445" s="7"/>
      <c r="D445" s="7"/>
      <c r="E445" s="7"/>
      <c r="F445" s="9"/>
      <c r="G445" s="9"/>
      <c r="H445" s="7"/>
      <c r="I445" s="10" t="str">
        <f aca="true">IF($B445="","",IF($A445="Yes","Done",IF(OR(AND($F445&lt;&gt;"",$F445&gt;TODAY()),AND($E445&lt;&gt;"",IFERROR(INDEX($A$2:$A$501,MATCH($E445,$B$2:$B$501,0)),"Yes")&lt;&gt;"Yes")),"Waiting","Yes")))</f>
        <v/>
      </c>
      <c r="J445" s="8" t="str">
        <f aca="false">IF($B445="","",ROUND(IF(ISNUMBER(INDEX(Projects!$D$2:$D$201,MATCH($C445,Projects!$A$2:$A$201,0))),ParentWeight*INDEX(Projects!$D$2:$D$201,MATCH($C445,Projects!$A$2:$A$201,0))+(1-ParentWeight)*IFERROR(MATCH($D445,{"Low","Medium","High","Vital"},0)/4,0.5),IFERROR(MATCH($D445,{"Low","Medium","High","Vital"},0)/4,0.5)),3))</f>
        <v/>
      </c>
      <c r="K445" s="8" t="str">
        <f aca="false">IF($B445="","",MAX($J445,_xlfn.MAXIFS($J$2:$J$501,$E$2:$E$501,$B445,$A$2:$A$501,"&lt;&gt;Yes")))</f>
        <v/>
      </c>
      <c r="L445" s="11" t="n">
        <f aca="true">IF($B445="",-1,IF($I445&lt;&gt;"Yes",0,ROUND(IF($G445="",$K445,IF(($G445-TODAY())&lt;=0,3+$K445+MIN(0.25*-($G445-TODAY()),1),$K445+IF(($G445-TODAY())&lt;=LeadDays,((LeadDays-($G445-TODAY()))/LeadDays)^2,0))),2)))</f>
        <v>-1</v>
      </c>
    </row>
    <row r="446" customFormat="false" ht="15" hidden="false" customHeight="false" outlineLevel="0" collapsed="false">
      <c r="A446" s="7"/>
      <c r="B446" s="7"/>
      <c r="C446" s="7"/>
      <c r="D446" s="7"/>
      <c r="E446" s="7"/>
      <c r="F446" s="9"/>
      <c r="G446" s="9"/>
      <c r="H446" s="7"/>
      <c r="I446" s="10" t="str">
        <f aca="true">IF($B446="","",IF($A446="Yes","Done",IF(OR(AND($F446&lt;&gt;"",$F446&gt;TODAY()),AND($E446&lt;&gt;"",IFERROR(INDEX($A$2:$A$501,MATCH($E446,$B$2:$B$501,0)),"Yes")&lt;&gt;"Yes")),"Waiting","Yes")))</f>
        <v/>
      </c>
      <c r="J446" s="8" t="str">
        <f aca="false">IF($B446="","",ROUND(IF(ISNUMBER(INDEX(Projects!$D$2:$D$201,MATCH($C446,Projects!$A$2:$A$201,0))),ParentWeight*INDEX(Projects!$D$2:$D$201,MATCH($C446,Projects!$A$2:$A$201,0))+(1-ParentWeight)*IFERROR(MATCH($D446,{"Low","Medium","High","Vital"},0)/4,0.5),IFERROR(MATCH($D446,{"Low","Medium","High","Vital"},0)/4,0.5)),3))</f>
        <v/>
      </c>
      <c r="K446" s="8" t="str">
        <f aca="false">IF($B446="","",MAX($J446,_xlfn.MAXIFS($J$2:$J$501,$E$2:$E$501,$B446,$A$2:$A$501,"&lt;&gt;Yes")))</f>
        <v/>
      </c>
      <c r="L446" s="11" t="n">
        <f aca="true">IF($B446="",-1,IF($I446&lt;&gt;"Yes",0,ROUND(IF($G446="",$K446,IF(($G446-TODAY())&lt;=0,3+$K446+MIN(0.25*-($G446-TODAY()),1),$K446+IF(($G446-TODAY())&lt;=LeadDays,((LeadDays-($G446-TODAY()))/LeadDays)^2,0))),2)))</f>
        <v>-1</v>
      </c>
    </row>
    <row r="447" customFormat="false" ht="15" hidden="false" customHeight="false" outlineLevel="0" collapsed="false">
      <c r="A447" s="7"/>
      <c r="B447" s="7"/>
      <c r="C447" s="7"/>
      <c r="D447" s="7"/>
      <c r="E447" s="7"/>
      <c r="F447" s="9"/>
      <c r="G447" s="9"/>
      <c r="H447" s="7"/>
      <c r="I447" s="10" t="str">
        <f aca="true">IF($B447="","",IF($A447="Yes","Done",IF(OR(AND($F447&lt;&gt;"",$F447&gt;TODAY()),AND($E447&lt;&gt;"",IFERROR(INDEX($A$2:$A$501,MATCH($E447,$B$2:$B$501,0)),"Yes")&lt;&gt;"Yes")),"Waiting","Yes")))</f>
        <v/>
      </c>
      <c r="J447" s="8" t="str">
        <f aca="false">IF($B447="","",ROUND(IF(ISNUMBER(INDEX(Projects!$D$2:$D$201,MATCH($C447,Projects!$A$2:$A$201,0))),ParentWeight*INDEX(Projects!$D$2:$D$201,MATCH($C447,Projects!$A$2:$A$201,0))+(1-ParentWeight)*IFERROR(MATCH($D447,{"Low","Medium","High","Vital"},0)/4,0.5),IFERROR(MATCH($D447,{"Low","Medium","High","Vital"},0)/4,0.5)),3))</f>
        <v/>
      </c>
      <c r="K447" s="8" t="str">
        <f aca="false">IF($B447="","",MAX($J447,_xlfn.MAXIFS($J$2:$J$501,$E$2:$E$501,$B447,$A$2:$A$501,"&lt;&gt;Yes")))</f>
        <v/>
      </c>
      <c r="L447" s="11" t="n">
        <f aca="true">IF($B447="",-1,IF($I447&lt;&gt;"Yes",0,ROUND(IF($G447="",$K447,IF(($G447-TODAY())&lt;=0,3+$K447+MIN(0.25*-($G447-TODAY()),1),$K447+IF(($G447-TODAY())&lt;=LeadDays,((LeadDays-($G447-TODAY()))/LeadDays)^2,0))),2)))</f>
        <v>-1</v>
      </c>
    </row>
    <row r="448" customFormat="false" ht="15" hidden="false" customHeight="false" outlineLevel="0" collapsed="false">
      <c r="A448" s="7"/>
      <c r="B448" s="7"/>
      <c r="C448" s="7"/>
      <c r="D448" s="7"/>
      <c r="E448" s="7"/>
      <c r="F448" s="9"/>
      <c r="G448" s="9"/>
      <c r="H448" s="7"/>
      <c r="I448" s="10" t="str">
        <f aca="true">IF($B448="","",IF($A448="Yes","Done",IF(OR(AND($F448&lt;&gt;"",$F448&gt;TODAY()),AND($E448&lt;&gt;"",IFERROR(INDEX($A$2:$A$501,MATCH($E448,$B$2:$B$501,0)),"Yes")&lt;&gt;"Yes")),"Waiting","Yes")))</f>
        <v/>
      </c>
      <c r="J448" s="8" t="str">
        <f aca="false">IF($B448="","",ROUND(IF(ISNUMBER(INDEX(Projects!$D$2:$D$201,MATCH($C448,Projects!$A$2:$A$201,0))),ParentWeight*INDEX(Projects!$D$2:$D$201,MATCH($C448,Projects!$A$2:$A$201,0))+(1-ParentWeight)*IFERROR(MATCH($D448,{"Low","Medium","High","Vital"},0)/4,0.5),IFERROR(MATCH($D448,{"Low","Medium","High","Vital"},0)/4,0.5)),3))</f>
        <v/>
      </c>
      <c r="K448" s="8" t="str">
        <f aca="false">IF($B448="","",MAX($J448,_xlfn.MAXIFS($J$2:$J$501,$E$2:$E$501,$B448,$A$2:$A$501,"&lt;&gt;Yes")))</f>
        <v/>
      </c>
      <c r="L448" s="11" t="n">
        <f aca="true">IF($B448="",-1,IF($I448&lt;&gt;"Yes",0,ROUND(IF($G448="",$K448,IF(($G448-TODAY())&lt;=0,3+$K448+MIN(0.25*-($G448-TODAY()),1),$K448+IF(($G448-TODAY())&lt;=LeadDays,((LeadDays-($G448-TODAY()))/LeadDays)^2,0))),2)))</f>
        <v>-1</v>
      </c>
    </row>
    <row r="449" customFormat="false" ht="15" hidden="false" customHeight="false" outlineLevel="0" collapsed="false">
      <c r="A449" s="7"/>
      <c r="B449" s="7"/>
      <c r="C449" s="7"/>
      <c r="D449" s="7"/>
      <c r="E449" s="7"/>
      <c r="F449" s="9"/>
      <c r="G449" s="9"/>
      <c r="H449" s="7"/>
      <c r="I449" s="10" t="str">
        <f aca="true">IF($B449="","",IF($A449="Yes","Done",IF(OR(AND($F449&lt;&gt;"",$F449&gt;TODAY()),AND($E449&lt;&gt;"",IFERROR(INDEX($A$2:$A$501,MATCH($E449,$B$2:$B$501,0)),"Yes")&lt;&gt;"Yes")),"Waiting","Yes")))</f>
        <v/>
      </c>
      <c r="J449" s="8" t="str">
        <f aca="false">IF($B449="","",ROUND(IF(ISNUMBER(INDEX(Projects!$D$2:$D$201,MATCH($C449,Projects!$A$2:$A$201,0))),ParentWeight*INDEX(Projects!$D$2:$D$201,MATCH($C449,Projects!$A$2:$A$201,0))+(1-ParentWeight)*IFERROR(MATCH($D449,{"Low","Medium","High","Vital"},0)/4,0.5),IFERROR(MATCH($D449,{"Low","Medium","High","Vital"},0)/4,0.5)),3))</f>
        <v/>
      </c>
      <c r="K449" s="8" t="str">
        <f aca="false">IF($B449="","",MAX($J449,_xlfn.MAXIFS($J$2:$J$501,$E$2:$E$501,$B449,$A$2:$A$501,"&lt;&gt;Yes")))</f>
        <v/>
      </c>
      <c r="L449" s="11" t="n">
        <f aca="true">IF($B449="",-1,IF($I449&lt;&gt;"Yes",0,ROUND(IF($G449="",$K449,IF(($G449-TODAY())&lt;=0,3+$K449+MIN(0.25*-($G449-TODAY()),1),$K449+IF(($G449-TODAY())&lt;=LeadDays,((LeadDays-($G449-TODAY()))/LeadDays)^2,0))),2)))</f>
        <v>-1</v>
      </c>
    </row>
    <row r="450" customFormat="false" ht="15" hidden="false" customHeight="false" outlineLevel="0" collapsed="false">
      <c r="A450" s="7"/>
      <c r="B450" s="7"/>
      <c r="C450" s="7"/>
      <c r="D450" s="7"/>
      <c r="E450" s="7"/>
      <c r="F450" s="9"/>
      <c r="G450" s="9"/>
      <c r="H450" s="7"/>
      <c r="I450" s="10" t="str">
        <f aca="true">IF($B450="","",IF($A450="Yes","Done",IF(OR(AND($F450&lt;&gt;"",$F450&gt;TODAY()),AND($E450&lt;&gt;"",IFERROR(INDEX($A$2:$A$501,MATCH($E450,$B$2:$B$501,0)),"Yes")&lt;&gt;"Yes")),"Waiting","Yes")))</f>
        <v/>
      </c>
      <c r="J450" s="8" t="str">
        <f aca="false">IF($B450="","",ROUND(IF(ISNUMBER(INDEX(Projects!$D$2:$D$201,MATCH($C450,Projects!$A$2:$A$201,0))),ParentWeight*INDEX(Projects!$D$2:$D$201,MATCH($C450,Projects!$A$2:$A$201,0))+(1-ParentWeight)*IFERROR(MATCH($D450,{"Low","Medium","High","Vital"},0)/4,0.5),IFERROR(MATCH($D450,{"Low","Medium","High","Vital"},0)/4,0.5)),3))</f>
        <v/>
      </c>
      <c r="K450" s="8" t="str">
        <f aca="false">IF($B450="","",MAX($J450,_xlfn.MAXIFS($J$2:$J$501,$E$2:$E$501,$B450,$A$2:$A$501,"&lt;&gt;Yes")))</f>
        <v/>
      </c>
      <c r="L450" s="11" t="n">
        <f aca="true">IF($B450="",-1,IF($I450&lt;&gt;"Yes",0,ROUND(IF($G450="",$K450,IF(($G450-TODAY())&lt;=0,3+$K450+MIN(0.25*-($G450-TODAY()),1),$K450+IF(($G450-TODAY())&lt;=LeadDays,((LeadDays-($G450-TODAY()))/LeadDays)^2,0))),2)))</f>
        <v>-1</v>
      </c>
    </row>
    <row r="451" customFormat="false" ht="15" hidden="false" customHeight="false" outlineLevel="0" collapsed="false">
      <c r="A451" s="7"/>
      <c r="B451" s="7"/>
      <c r="C451" s="7"/>
      <c r="D451" s="7"/>
      <c r="E451" s="7"/>
      <c r="F451" s="9"/>
      <c r="G451" s="9"/>
      <c r="H451" s="7"/>
      <c r="I451" s="10" t="str">
        <f aca="true">IF($B451="","",IF($A451="Yes","Done",IF(OR(AND($F451&lt;&gt;"",$F451&gt;TODAY()),AND($E451&lt;&gt;"",IFERROR(INDEX($A$2:$A$501,MATCH($E451,$B$2:$B$501,0)),"Yes")&lt;&gt;"Yes")),"Waiting","Yes")))</f>
        <v/>
      </c>
      <c r="J451" s="8" t="str">
        <f aca="false">IF($B451="","",ROUND(IF(ISNUMBER(INDEX(Projects!$D$2:$D$201,MATCH($C451,Projects!$A$2:$A$201,0))),ParentWeight*INDEX(Projects!$D$2:$D$201,MATCH($C451,Projects!$A$2:$A$201,0))+(1-ParentWeight)*IFERROR(MATCH($D451,{"Low","Medium","High","Vital"},0)/4,0.5),IFERROR(MATCH($D451,{"Low","Medium","High","Vital"},0)/4,0.5)),3))</f>
        <v/>
      </c>
      <c r="K451" s="8" t="str">
        <f aca="false">IF($B451="","",MAX($J451,_xlfn.MAXIFS($J$2:$J$501,$E$2:$E$501,$B451,$A$2:$A$501,"&lt;&gt;Yes")))</f>
        <v/>
      </c>
      <c r="L451" s="11" t="n">
        <f aca="true">IF($B451="",-1,IF($I451&lt;&gt;"Yes",0,ROUND(IF($G451="",$K451,IF(($G451-TODAY())&lt;=0,3+$K451+MIN(0.25*-($G451-TODAY()),1),$K451+IF(($G451-TODAY())&lt;=LeadDays,((LeadDays-($G451-TODAY()))/LeadDays)^2,0))),2)))</f>
        <v>-1</v>
      </c>
    </row>
    <row r="452" customFormat="false" ht="15" hidden="false" customHeight="false" outlineLevel="0" collapsed="false">
      <c r="A452" s="7"/>
      <c r="B452" s="7"/>
      <c r="C452" s="7"/>
      <c r="D452" s="7"/>
      <c r="E452" s="7"/>
      <c r="F452" s="9"/>
      <c r="G452" s="9"/>
      <c r="H452" s="7"/>
      <c r="I452" s="10" t="str">
        <f aca="true">IF($B452="","",IF($A452="Yes","Done",IF(OR(AND($F452&lt;&gt;"",$F452&gt;TODAY()),AND($E452&lt;&gt;"",IFERROR(INDEX($A$2:$A$501,MATCH($E452,$B$2:$B$501,0)),"Yes")&lt;&gt;"Yes")),"Waiting","Yes")))</f>
        <v/>
      </c>
      <c r="J452" s="8" t="str">
        <f aca="false">IF($B452="","",ROUND(IF(ISNUMBER(INDEX(Projects!$D$2:$D$201,MATCH($C452,Projects!$A$2:$A$201,0))),ParentWeight*INDEX(Projects!$D$2:$D$201,MATCH($C452,Projects!$A$2:$A$201,0))+(1-ParentWeight)*IFERROR(MATCH($D452,{"Low","Medium","High","Vital"},0)/4,0.5),IFERROR(MATCH($D452,{"Low","Medium","High","Vital"},0)/4,0.5)),3))</f>
        <v/>
      </c>
      <c r="K452" s="8" t="str">
        <f aca="false">IF($B452="","",MAX($J452,_xlfn.MAXIFS($J$2:$J$501,$E$2:$E$501,$B452,$A$2:$A$501,"&lt;&gt;Yes")))</f>
        <v/>
      </c>
      <c r="L452" s="11" t="n">
        <f aca="true">IF($B452="",-1,IF($I452&lt;&gt;"Yes",0,ROUND(IF($G452="",$K452,IF(($G452-TODAY())&lt;=0,3+$K452+MIN(0.25*-($G452-TODAY()),1),$K452+IF(($G452-TODAY())&lt;=LeadDays,((LeadDays-($G452-TODAY()))/LeadDays)^2,0))),2)))</f>
        <v>-1</v>
      </c>
    </row>
    <row r="453" customFormat="false" ht="15" hidden="false" customHeight="false" outlineLevel="0" collapsed="false">
      <c r="A453" s="7"/>
      <c r="B453" s="7"/>
      <c r="C453" s="7"/>
      <c r="D453" s="7"/>
      <c r="E453" s="7"/>
      <c r="F453" s="9"/>
      <c r="G453" s="9"/>
      <c r="H453" s="7"/>
      <c r="I453" s="10" t="str">
        <f aca="true">IF($B453="","",IF($A453="Yes","Done",IF(OR(AND($F453&lt;&gt;"",$F453&gt;TODAY()),AND($E453&lt;&gt;"",IFERROR(INDEX($A$2:$A$501,MATCH($E453,$B$2:$B$501,0)),"Yes")&lt;&gt;"Yes")),"Waiting","Yes")))</f>
        <v/>
      </c>
      <c r="J453" s="8" t="str">
        <f aca="false">IF($B453="","",ROUND(IF(ISNUMBER(INDEX(Projects!$D$2:$D$201,MATCH($C453,Projects!$A$2:$A$201,0))),ParentWeight*INDEX(Projects!$D$2:$D$201,MATCH($C453,Projects!$A$2:$A$201,0))+(1-ParentWeight)*IFERROR(MATCH($D453,{"Low","Medium","High","Vital"},0)/4,0.5),IFERROR(MATCH($D453,{"Low","Medium","High","Vital"},0)/4,0.5)),3))</f>
        <v/>
      </c>
      <c r="K453" s="8" t="str">
        <f aca="false">IF($B453="","",MAX($J453,_xlfn.MAXIFS($J$2:$J$501,$E$2:$E$501,$B453,$A$2:$A$501,"&lt;&gt;Yes")))</f>
        <v/>
      </c>
      <c r="L453" s="11" t="n">
        <f aca="true">IF($B453="",-1,IF($I453&lt;&gt;"Yes",0,ROUND(IF($G453="",$K453,IF(($G453-TODAY())&lt;=0,3+$K453+MIN(0.25*-($G453-TODAY()),1),$K453+IF(($G453-TODAY())&lt;=LeadDays,((LeadDays-($G453-TODAY()))/LeadDays)^2,0))),2)))</f>
        <v>-1</v>
      </c>
    </row>
    <row r="454" customFormat="false" ht="15" hidden="false" customHeight="false" outlineLevel="0" collapsed="false">
      <c r="A454" s="7"/>
      <c r="B454" s="7"/>
      <c r="C454" s="7"/>
      <c r="D454" s="7"/>
      <c r="E454" s="7"/>
      <c r="F454" s="9"/>
      <c r="G454" s="9"/>
      <c r="H454" s="7"/>
      <c r="I454" s="10" t="str">
        <f aca="true">IF($B454="","",IF($A454="Yes","Done",IF(OR(AND($F454&lt;&gt;"",$F454&gt;TODAY()),AND($E454&lt;&gt;"",IFERROR(INDEX($A$2:$A$501,MATCH($E454,$B$2:$B$501,0)),"Yes")&lt;&gt;"Yes")),"Waiting","Yes")))</f>
        <v/>
      </c>
      <c r="J454" s="8" t="str">
        <f aca="false">IF($B454="","",ROUND(IF(ISNUMBER(INDEX(Projects!$D$2:$D$201,MATCH($C454,Projects!$A$2:$A$201,0))),ParentWeight*INDEX(Projects!$D$2:$D$201,MATCH($C454,Projects!$A$2:$A$201,0))+(1-ParentWeight)*IFERROR(MATCH($D454,{"Low","Medium","High","Vital"},0)/4,0.5),IFERROR(MATCH($D454,{"Low","Medium","High","Vital"},0)/4,0.5)),3))</f>
        <v/>
      </c>
      <c r="K454" s="8" t="str">
        <f aca="false">IF($B454="","",MAX($J454,_xlfn.MAXIFS($J$2:$J$501,$E$2:$E$501,$B454,$A$2:$A$501,"&lt;&gt;Yes")))</f>
        <v/>
      </c>
      <c r="L454" s="11" t="n">
        <f aca="true">IF($B454="",-1,IF($I454&lt;&gt;"Yes",0,ROUND(IF($G454="",$K454,IF(($G454-TODAY())&lt;=0,3+$K454+MIN(0.25*-($G454-TODAY()),1),$K454+IF(($G454-TODAY())&lt;=LeadDays,((LeadDays-($G454-TODAY()))/LeadDays)^2,0))),2)))</f>
        <v>-1</v>
      </c>
    </row>
    <row r="455" customFormat="false" ht="15" hidden="false" customHeight="false" outlineLevel="0" collapsed="false">
      <c r="A455" s="7"/>
      <c r="B455" s="7"/>
      <c r="C455" s="7"/>
      <c r="D455" s="7"/>
      <c r="E455" s="7"/>
      <c r="F455" s="9"/>
      <c r="G455" s="9"/>
      <c r="H455" s="7"/>
      <c r="I455" s="10" t="str">
        <f aca="true">IF($B455="","",IF($A455="Yes","Done",IF(OR(AND($F455&lt;&gt;"",$F455&gt;TODAY()),AND($E455&lt;&gt;"",IFERROR(INDEX($A$2:$A$501,MATCH($E455,$B$2:$B$501,0)),"Yes")&lt;&gt;"Yes")),"Waiting","Yes")))</f>
        <v/>
      </c>
      <c r="J455" s="8" t="str">
        <f aca="false">IF($B455="","",ROUND(IF(ISNUMBER(INDEX(Projects!$D$2:$D$201,MATCH($C455,Projects!$A$2:$A$201,0))),ParentWeight*INDEX(Projects!$D$2:$D$201,MATCH($C455,Projects!$A$2:$A$201,0))+(1-ParentWeight)*IFERROR(MATCH($D455,{"Low","Medium","High","Vital"},0)/4,0.5),IFERROR(MATCH($D455,{"Low","Medium","High","Vital"},0)/4,0.5)),3))</f>
        <v/>
      </c>
      <c r="K455" s="8" t="str">
        <f aca="false">IF($B455="","",MAX($J455,_xlfn.MAXIFS($J$2:$J$501,$E$2:$E$501,$B455,$A$2:$A$501,"&lt;&gt;Yes")))</f>
        <v/>
      </c>
      <c r="L455" s="11" t="n">
        <f aca="true">IF($B455="",-1,IF($I455&lt;&gt;"Yes",0,ROUND(IF($G455="",$K455,IF(($G455-TODAY())&lt;=0,3+$K455+MIN(0.25*-($G455-TODAY()),1),$K455+IF(($G455-TODAY())&lt;=LeadDays,((LeadDays-($G455-TODAY()))/LeadDays)^2,0))),2)))</f>
        <v>-1</v>
      </c>
    </row>
    <row r="456" customFormat="false" ht="15" hidden="false" customHeight="false" outlineLevel="0" collapsed="false">
      <c r="A456" s="7"/>
      <c r="B456" s="7"/>
      <c r="C456" s="7"/>
      <c r="D456" s="7"/>
      <c r="E456" s="7"/>
      <c r="F456" s="9"/>
      <c r="G456" s="9"/>
      <c r="H456" s="7"/>
      <c r="I456" s="10" t="str">
        <f aca="true">IF($B456="","",IF($A456="Yes","Done",IF(OR(AND($F456&lt;&gt;"",$F456&gt;TODAY()),AND($E456&lt;&gt;"",IFERROR(INDEX($A$2:$A$501,MATCH($E456,$B$2:$B$501,0)),"Yes")&lt;&gt;"Yes")),"Waiting","Yes")))</f>
        <v/>
      </c>
      <c r="J456" s="8" t="str">
        <f aca="false">IF($B456="","",ROUND(IF(ISNUMBER(INDEX(Projects!$D$2:$D$201,MATCH($C456,Projects!$A$2:$A$201,0))),ParentWeight*INDEX(Projects!$D$2:$D$201,MATCH($C456,Projects!$A$2:$A$201,0))+(1-ParentWeight)*IFERROR(MATCH($D456,{"Low","Medium","High","Vital"},0)/4,0.5),IFERROR(MATCH($D456,{"Low","Medium","High","Vital"},0)/4,0.5)),3))</f>
        <v/>
      </c>
      <c r="K456" s="8" t="str">
        <f aca="false">IF($B456="","",MAX($J456,_xlfn.MAXIFS($J$2:$J$501,$E$2:$E$501,$B456,$A$2:$A$501,"&lt;&gt;Yes")))</f>
        <v/>
      </c>
      <c r="L456" s="11" t="n">
        <f aca="true">IF($B456="",-1,IF($I456&lt;&gt;"Yes",0,ROUND(IF($G456="",$K456,IF(($G456-TODAY())&lt;=0,3+$K456+MIN(0.25*-($G456-TODAY()),1),$K456+IF(($G456-TODAY())&lt;=LeadDays,((LeadDays-($G456-TODAY()))/LeadDays)^2,0))),2)))</f>
        <v>-1</v>
      </c>
    </row>
    <row r="457" customFormat="false" ht="15" hidden="false" customHeight="false" outlineLevel="0" collapsed="false">
      <c r="A457" s="7"/>
      <c r="B457" s="7"/>
      <c r="C457" s="7"/>
      <c r="D457" s="7"/>
      <c r="E457" s="7"/>
      <c r="F457" s="9"/>
      <c r="G457" s="9"/>
      <c r="H457" s="7"/>
      <c r="I457" s="10" t="str">
        <f aca="true">IF($B457="","",IF($A457="Yes","Done",IF(OR(AND($F457&lt;&gt;"",$F457&gt;TODAY()),AND($E457&lt;&gt;"",IFERROR(INDEX($A$2:$A$501,MATCH($E457,$B$2:$B$501,0)),"Yes")&lt;&gt;"Yes")),"Waiting","Yes")))</f>
        <v/>
      </c>
      <c r="J457" s="8" t="str">
        <f aca="false">IF($B457="","",ROUND(IF(ISNUMBER(INDEX(Projects!$D$2:$D$201,MATCH($C457,Projects!$A$2:$A$201,0))),ParentWeight*INDEX(Projects!$D$2:$D$201,MATCH($C457,Projects!$A$2:$A$201,0))+(1-ParentWeight)*IFERROR(MATCH($D457,{"Low","Medium","High","Vital"},0)/4,0.5),IFERROR(MATCH($D457,{"Low","Medium","High","Vital"},0)/4,0.5)),3))</f>
        <v/>
      </c>
      <c r="K457" s="8" t="str">
        <f aca="false">IF($B457="","",MAX($J457,_xlfn.MAXIFS($J$2:$J$501,$E$2:$E$501,$B457,$A$2:$A$501,"&lt;&gt;Yes")))</f>
        <v/>
      </c>
      <c r="L457" s="11" t="n">
        <f aca="true">IF($B457="",-1,IF($I457&lt;&gt;"Yes",0,ROUND(IF($G457="",$K457,IF(($G457-TODAY())&lt;=0,3+$K457+MIN(0.25*-($G457-TODAY()),1),$K457+IF(($G457-TODAY())&lt;=LeadDays,((LeadDays-($G457-TODAY()))/LeadDays)^2,0))),2)))</f>
        <v>-1</v>
      </c>
    </row>
    <row r="458" customFormat="false" ht="15" hidden="false" customHeight="false" outlineLevel="0" collapsed="false">
      <c r="A458" s="7"/>
      <c r="B458" s="7"/>
      <c r="C458" s="7"/>
      <c r="D458" s="7"/>
      <c r="E458" s="7"/>
      <c r="F458" s="9"/>
      <c r="G458" s="9"/>
      <c r="H458" s="7"/>
      <c r="I458" s="10" t="str">
        <f aca="true">IF($B458="","",IF($A458="Yes","Done",IF(OR(AND($F458&lt;&gt;"",$F458&gt;TODAY()),AND($E458&lt;&gt;"",IFERROR(INDEX($A$2:$A$501,MATCH($E458,$B$2:$B$501,0)),"Yes")&lt;&gt;"Yes")),"Waiting","Yes")))</f>
        <v/>
      </c>
      <c r="J458" s="8" t="str">
        <f aca="false">IF($B458="","",ROUND(IF(ISNUMBER(INDEX(Projects!$D$2:$D$201,MATCH($C458,Projects!$A$2:$A$201,0))),ParentWeight*INDEX(Projects!$D$2:$D$201,MATCH($C458,Projects!$A$2:$A$201,0))+(1-ParentWeight)*IFERROR(MATCH($D458,{"Low","Medium","High","Vital"},0)/4,0.5),IFERROR(MATCH($D458,{"Low","Medium","High","Vital"},0)/4,0.5)),3))</f>
        <v/>
      </c>
      <c r="K458" s="8" t="str">
        <f aca="false">IF($B458="","",MAX($J458,_xlfn.MAXIFS($J$2:$J$501,$E$2:$E$501,$B458,$A$2:$A$501,"&lt;&gt;Yes")))</f>
        <v/>
      </c>
      <c r="L458" s="11" t="n">
        <f aca="true">IF($B458="",-1,IF($I458&lt;&gt;"Yes",0,ROUND(IF($G458="",$K458,IF(($G458-TODAY())&lt;=0,3+$K458+MIN(0.25*-($G458-TODAY()),1),$K458+IF(($G458-TODAY())&lt;=LeadDays,((LeadDays-($G458-TODAY()))/LeadDays)^2,0))),2)))</f>
        <v>-1</v>
      </c>
    </row>
    <row r="459" customFormat="false" ht="15" hidden="false" customHeight="false" outlineLevel="0" collapsed="false">
      <c r="A459" s="7"/>
      <c r="B459" s="7"/>
      <c r="C459" s="7"/>
      <c r="D459" s="7"/>
      <c r="E459" s="7"/>
      <c r="F459" s="9"/>
      <c r="G459" s="9"/>
      <c r="H459" s="7"/>
      <c r="I459" s="10" t="str">
        <f aca="true">IF($B459="","",IF($A459="Yes","Done",IF(OR(AND($F459&lt;&gt;"",$F459&gt;TODAY()),AND($E459&lt;&gt;"",IFERROR(INDEX($A$2:$A$501,MATCH($E459,$B$2:$B$501,0)),"Yes")&lt;&gt;"Yes")),"Waiting","Yes")))</f>
        <v/>
      </c>
      <c r="J459" s="8" t="str">
        <f aca="false">IF($B459="","",ROUND(IF(ISNUMBER(INDEX(Projects!$D$2:$D$201,MATCH($C459,Projects!$A$2:$A$201,0))),ParentWeight*INDEX(Projects!$D$2:$D$201,MATCH($C459,Projects!$A$2:$A$201,0))+(1-ParentWeight)*IFERROR(MATCH($D459,{"Low","Medium","High","Vital"},0)/4,0.5),IFERROR(MATCH($D459,{"Low","Medium","High","Vital"},0)/4,0.5)),3))</f>
        <v/>
      </c>
      <c r="K459" s="8" t="str">
        <f aca="false">IF($B459="","",MAX($J459,_xlfn.MAXIFS($J$2:$J$501,$E$2:$E$501,$B459,$A$2:$A$501,"&lt;&gt;Yes")))</f>
        <v/>
      </c>
      <c r="L459" s="11" t="n">
        <f aca="true">IF($B459="",-1,IF($I459&lt;&gt;"Yes",0,ROUND(IF($G459="",$K459,IF(($G459-TODAY())&lt;=0,3+$K459+MIN(0.25*-($G459-TODAY()),1),$K459+IF(($G459-TODAY())&lt;=LeadDays,((LeadDays-($G459-TODAY()))/LeadDays)^2,0))),2)))</f>
        <v>-1</v>
      </c>
    </row>
    <row r="460" customFormat="false" ht="15" hidden="false" customHeight="false" outlineLevel="0" collapsed="false">
      <c r="A460" s="7"/>
      <c r="B460" s="7"/>
      <c r="C460" s="7"/>
      <c r="D460" s="7"/>
      <c r="E460" s="7"/>
      <c r="F460" s="9"/>
      <c r="G460" s="9"/>
      <c r="H460" s="7"/>
      <c r="I460" s="10" t="str">
        <f aca="true">IF($B460="","",IF($A460="Yes","Done",IF(OR(AND($F460&lt;&gt;"",$F460&gt;TODAY()),AND($E460&lt;&gt;"",IFERROR(INDEX($A$2:$A$501,MATCH($E460,$B$2:$B$501,0)),"Yes")&lt;&gt;"Yes")),"Waiting","Yes")))</f>
        <v/>
      </c>
      <c r="J460" s="8" t="str">
        <f aca="false">IF($B460="","",ROUND(IF(ISNUMBER(INDEX(Projects!$D$2:$D$201,MATCH($C460,Projects!$A$2:$A$201,0))),ParentWeight*INDEX(Projects!$D$2:$D$201,MATCH($C460,Projects!$A$2:$A$201,0))+(1-ParentWeight)*IFERROR(MATCH($D460,{"Low","Medium","High","Vital"},0)/4,0.5),IFERROR(MATCH($D460,{"Low","Medium","High","Vital"},0)/4,0.5)),3))</f>
        <v/>
      </c>
      <c r="K460" s="8" t="str">
        <f aca="false">IF($B460="","",MAX($J460,_xlfn.MAXIFS($J$2:$J$501,$E$2:$E$501,$B460,$A$2:$A$501,"&lt;&gt;Yes")))</f>
        <v/>
      </c>
      <c r="L460" s="11" t="n">
        <f aca="true">IF($B460="",-1,IF($I460&lt;&gt;"Yes",0,ROUND(IF($G460="",$K460,IF(($G460-TODAY())&lt;=0,3+$K460+MIN(0.25*-($G460-TODAY()),1),$K460+IF(($G460-TODAY())&lt;=LeadDays,((LeadDays-($G460-TODAY()))/LeadDays)^2,0))),2)))</f>
        <v>-1</v>
      </c>
    </row>
    <row r="461" customFormat="false" ht="15" hidden="false" customHeight="false" outlineLevel="0" collapsed="false">
      <c r="A461" s="7"/>
      <c r="B461" s="7"/>
      <c r="C461" s="7"/>
      <c r="D461" s="7"/>
      <c r="E461" s="7"/>
      <c r="F461" s="9"/>
      <c r="G461" s="9"/>
      <c r="H461" s="7"/>
      <c r="I461" s="10" t="str">
        <f aca="true">IF($B461="","",IF($A461="Yes","Done",IF(OR(AND($F461&lt;&gt;"",$F461&gt;TODAY()),AND($E461&lt;&gt;"",IFERROR(INDEX($A$2:$A$501,MATCH($E461,$B$2:$B$501,0)),"Yes")&lt;&gt;"Yes")),"Waiting","Yes")))</f>
        <v/>
      </c>
      <c r="J461" s="8" t="str">
        <f aca="false">IF($B461="","",ROUND(IF(ISNUMBER(INDEX(Projects!$D$2:$D$201,MATCH($C461,Projects!$A$2:$A$201,0))),ParentWeight*INDEX(Projects!$D$2:$D$201,MATCH($C461,Projects!$A$2:$A$201,0))+(1-ParentWeight)*IFERROR(MATCH($D461,{"Low","Medium","High","Vital"},0)/4,0.5),IFERROR(MATCH($D461,{"Low","Medium","High","Vital"},0)/4,0.5)),3))</f>
        <v/>
      </c>
      <c r="K461" s="8" t="str">
        <f aca="false">IF($B461="","",MAX($J461,_xlfn.MAXIFS($J$2:$J$501,$E$2:$E$501,$B461,$A$2:$A$501,"&lt;&gt;Yes")))</f>
        <v/>
      </c>
      <c r="L461" s="11" t="n">
        <f aca="true">IF($B461="",-1,IF($I461&lt;&gt;"Yes",0,ROUND(IF($G461="",$K461,IF(($G461-TODAY())&lt;=0,3+$K461+MIN(0.25*-($G461-TODAY()),1),$K461+IF(($G461-TODAY())&lt;=LeadDays,((LeadDays-($G461-TODAY()))/LeadDays)^2,0))),2)))</f>
        <v>-1</v>
      </c>
    </row>
    <row r="462" customFormat="false" ht="15" hidden="false" customHeight="false" outlineLevel="0" collapsed="false">
      <c r="A462" s="7"/>
      <c r="B462" s="7"/>
      <c r="C462" s="7"/>
      <c r="D462" s="7"/>
      <c r="E462" s="7"/>
      <c r="F462" s="9"/>
      <c r="G462" s="9"/>
      <c r="H462" s="7"/>
      <c r="I462" s="10" t="str">
        <f aca="true">IF($B462="","",IF($A462="Yes","Done",IF(OR(AND($F462&lt;&gt;"",$F462&gt;TODAY()),AND($E462&lt;&gt;"",IFERROR(INDEX($A$2:$A$501,MATCH($E462,$B$2:$B$501,0)),"Yes")&lt;&gt;"Yes")),"Waiting","Yes")))</f>
        <v/>
      </c>
      <c r="J462" s="8" t="str">
        <f aca="false">IF($B462="","",ROUND(IF(ISNUMBER(INDEX(Projects!$D$2:$D$201,MATCH($C462,Projects!$A$2:$A$201,0))),ParentWeight*INDEX(Projects!$D$2:$D$201,MATCH($C462,Projects!$A$2:$A$201,0))+(1-ParentWeight)*IFERROR(MATCH($D462,{"Low","Medium","High","Vital"},0)/4,0.5),IFERROR(MATCH($D462,{"Low","Medium","High","Vital"},0)/4,0.5)),3))</f>
        <v/>
      </c>
      <c r="K462" s="8" t="str">
        <f aca="false">IF($B462="","",MAX($J462,_xlfn.MAXIFS($J$2:$J$501,$E$2:$E$501,$B462,$A$2:$A$501,"&lt;&gt;Yes")))</f>
        <v/>
      </c>
      <c r="L462" s="11" t="n">
        <f aca="true">IF($B462="",-1,IF($I462&lt;&gt;"Yes",0,ROUND(IF($G462="",$K462,IF(($G462-TODAY())&lt;=0,3+$K462+MIN(0.25*-($G462-TODAY()),1),$K462+IF(($G462-TODAY())&lt;=LeadDays,((LeadDays-($G462-TODAY()))/LeadDays)^2,0))),2)))</f>
        <v>-1</v>
      </c>
    </row>
    <row r="463" customFormat="false" ht="15" hidden="false" customHeight="false" outlineLevel="0" collapsed="false">
      <c r="A463" s="7"/>
      <c r="B463" s="7"/>
      <c r="C463" s="7"/>
      <c r="D463" s="7"/>
      <c r="E463" s="7"/>
      <c r="F463" s="9"/>
      <c r="G463" s="9"/>
      <c r="H463" s="7"/>
      <c r="I463" s="10" t="str">
        <f aca="true">IF($B463="","",IF($A463="Yes","Done",IF(OR(AND($F463&lt;&gt;"",$F463&gt;TODAY()),AND($E463&lt;&gt;"",IFERROR(INDEX($A$2:$A$501,MATCH($E463,$B$2:$B$501,0)),"Yes")&lt;&gt;"Yes")),"Waiting","Yes")))</f>
        <v/>
      </c>
      <c r="J463" s="8" t="str">
        <f aca="false">IF($B463="","",ROUND(IF(ISNUMBER(INDEX(Projects!$D$2:$D$201,MATCH($C463,Projects!$A$2:$A$201,0))),ParentWeight*INDEX(Projects!$D$2:$D$201,MATCH($C463,Projects!$A$2:$A$201,0))+(1-ParentWeight)*IFERROR(MATCH($D463,{"Low","Medium","High","Vital"},0)/4,0.5),IFERROR(MATCH($D463,{"Low","Medium","High","Vital"},0)/4,0.5)),3))</f>
        <v/>
      </c>
      <c r="K463" s="8" t="str">
        <f aca="false">IF($B463="","",MAX($J463,_xlfn.MAXIFS($J$2:$J$501,$E$2:$E$501,$B463,$A$2:$A$501,"&lt;&gt;Yes")))</f>
        <v/>
      </c>
      <c r="L463" s="11" t="n">
        <f aca="true">IF($B463="",-1,IF($I463&lt;&gt;"Yes",0,ROUND(IF($G463="",$K463,IF(($G463-TODAY())&lt;=0,3+$K463+MIN(0.25*-($G463-TODAY()),1),$K463+IF(($G463-TODAY())&lt;=LeadDays,((LeadDays-($G463-TODAY()))/LeadDays)^2,0))),2)))</f>
        <v>-1</v>
      </c>
    </row>
    <row r="464" customFormat="false" ht="15" hidden="false" customHeight="false" outlineLevel="0" collapsed="false">
      <c r="A464" s="7"/>
      <c r="B464" s="7"/>
      <c r="C464" s="7"/>
      <c r="D464" s="7"/>
      <c r="E464" s="7"/>
      <c r="F464" s="9"/>
      <c r="G464" s="9"/>
      <c r="H464" s="7"/>
      <c r="I464" s="10" t="str">
        <f aca="true">IF($B464="","",IF($A464="Yes","Done",IF(OR(AND($F464&lt;&gt;"",$F464&gt;TODAY()),AND($E464&lt;&gt;"",IFERROR(INDEX($A$2:$A$501,MATCH($E464,$B$2:$B$501,0)),"Yes")&lt;&gt;"Yes")),"Waiting","Yes")))</f>
        <v/>
      </c>
      <c r="J464" s="8" t="str">
        <f aca="false">IF($B464="","",ROUND(IF(ISNUMBER(INDEX(Projects!$D$2:$D$201,MATCH($C464,Projects!$A$2:$A$201,0))),ParentWeight*INDEX(Projects!$D$2:$D$201,MATCH($C464,Projects!$A$2:$A$201,0))+(1-ParentWeight)*IFERROR(MATCH($D464,{"Low","Medium","High","Vital"},0)/4,0.5),IFERROR(MATCH($D464,{"Low","Medium","High","Vital"},0)/4,0.5)),3))</f>
        <v/>
      </c>
      <c r="K464" s="8" t="str">
        <f aca="false">IF($B464="","",MAX($J464,_xlfn.MAXIFS($J$2:$J$501,$E$2:$E$501,$B464,$A$2:$A$501,"&lt;&gt;Yes")))</f>
        <v/>
      </c>
      <c r="L464" s="11" t="n">
        <f aca="true">IF($B464="",-1,IF($I464&lt;&gt;"Yes",0,ROUND(IF($G464="",$K464,IF(($G464-TODAY())&lt;=0,3+$K464+MIN(0.25*-($G464-TODAY()),1),$K464+IF(($G464-TODAY())&lt;=LeadDays,((LeadDays-($G464-TODAY()))/LeadDays)^2,0))),2)))</f>
        <v>-1</v>
      </c>
    </row>
    <row r="465" customFormat="false" ht="15" hidden="false" customHeight="false" outlineLevel="0" collapsed="false">
      <c r="A465" s="7"/>
      <c r="B465" s="7"/>
      <c r="C465" s="7"/>
      <c r="D465" s="7"/>
      <c r="E465" s="7"/>
      <c r="F465" s="9"/>
      <c r="G465" s="9"/>
      <c r="H465" s="7"/>
      <c r="I465" s="10" t="str">
        <f aca="true">IF($B465="","",IF($A465="Yes","Done",IF(OR(AND($F465&lt;&gt;"",$F465&gt;TODAY()),AND($E465&lt;&gt;"",IFERROR(INDEX($A$2:$A$501,MATCH($E465,$B$2:$B$501,0)),"Yes")&lt;&gt;"Yes")),"Waiting","Yes")))</f>
        <v/>
      </c>
      <c r="J465" s="8" t="str">
        <f aca="false">IF($B465="","",ROUND(IF(ISNUMBER(INDEX(Projects!$D$2:$D$201,MATCH($C465,Projects!$A$2:$A$201,0))),ParentWeight*INDEX(Projects!$D$2:$D$201,MATCH($C465,Projects!$A$2:$A$201,0))+(1-ParentWeight)*IFERROR(MATCH($D465,{"Low","Medium","High","Vital"},0)/4,0.5),IFERROR(MATCH($D465,{"Low","Medium","High","Vital"},0)/4,0.5)),3))</f>
        <v/>
      </c>
      <c r="K465" s="8" t="str">
        <f aca="false">IF($B465="","",MAX($J465,_xlfn.MAXIFS($J$2:$J$501,$E$2:$E$501,$B465,$A$2:$A$501,"&lt;&gt;Yes")))</f>
        <v/>
      </c>
      <c r="L465" s="11" t="n">
        <f aca="true">IF($B465="",-1,IF($I465&lt;&gt;"Yes",0,ROUND(IF($G465="",$K465,IF(($G465-TODAY())&lt;=0,3+$K465+MIN(0.25*-($G465-TODAY()),1),$K465+IF(($G465-TODAY())&lt;=LeadDays,((LeadDays-($G465-TODAY()))/LeadDays)^2,0))),2)))</f>
        <v>-1</v>
      </c>
    </row>
    <row r="466" customFormat="false" ht="15" hidden="false" customHeight="false" outlineLevel="0" collapsed="false">
      <c r="A466" s="7"/>
      <c r="B466" s="7"/>
      <c r="C466" s="7"/>
      <c r="D466" s="7"/>
      <c r="E466" s="7"/>
      <c r="F466" s="9"/>
      <c r="G466" s="9"/>
      <c r="H466" s="7"/>
      <c r="I466" s="10" t="str">
        <f aca="true">IF($B466="","",IF($A466="Yes","Done",IF(OR(AND($F466&lt;&gt;"",$F466&gt;TODAY()),AND($E466&lt;&gt;"",IFERROR(INDEX($A$2:$A$501,MATCH($E466,$B$2:$B$501,0)),"Yes")&lt;&gt;"Yes")),"Waiting","Yes")))</f>
        <v/>
      </c>
      <c r="J466" s="8" t="str">
        <f aca="false">IF($B466="","",ROUND(IF(ISNUMBER(INDEX(Projects!$D$2:$D$201,MATCH($C466,Projects!$A$2:$A$201,0))),ParentWeight*INDEX(Projects!$D$2:$D$201,MATCH($C466,Projects!$A$2:$A$201,0))+(1-ParentWeight)*IFERROR(MATCH($D466,{"Low","Medium","High","Vital"},0)/4,0.5),IFERROR(MATCH($D466,{"Low","Medium","High","Vital"},0)/4,0.5)),3))</f>
        <v/>
      </c>
      <c r="K466" s="8" t="str">
        <f aca="false">IF($B466="","",MAX($J466,_xlfn.MAXIFS($J$2:$J$501,$E$2:$E$501,$B466,$A$2:$A$501,"&lt;&gt;Yes")))</f>
        <v/>
      </c>
      <c r="L466" s="11" t="n">
        <f aca="true">IF($B466="",-1,IF($I466&lt;&gt;"Yes",0,ROUND(IF($G466="",$K466,IF(($G466-TODAY())&lt;=0,3+$K466+MIN(0.25*-($G466-TODAY()),1),$K466+IF(($G466-TODAY())&lt;=LeadDays,((LeadDays-($G466-TODAY()))/LeadDays)^2,0))),2)))</f>
        <v>-1</v>
      </c>
    </row>
    <row r="467" customFormat="false" ht="15" hidden="false" customHeight="false" outlineLevel="0" collapsed="false">
      <c r="A467" s="7"/>
      <c r="B467" s="7"/>
      <c r="C467" s="7"/>
      <c r="D467" s="7"/>
      <c r="E467" s="7"/>
      <c r="F467" s="9"/>
      <c r="G467" s="9"/>
      <c r="H467" s="7"/>
      <c r="I467" s="10" t="str">
        <f aca="true">IF($B467="","",IF($A467="Yes","Done",IF(OR(AND($F467&lt;&gt;"",$F467&gt;TODAY()),AND($E467&lt;&gt;"",IFERROR(INDEX($A$2:$A$501,MATCH($E467,$B$2:$B$501,0)),"Yes")&lt;&gt;"Yes")),"Waiting","Yes")))</f>
        <v/>
      </c>
      <c r="J467" s="8" t="str">
        <f aca="false">IF($B467="","",ROUND(IF(ISNUMBER(INDEX(Projects!$D$2:$D$201,MATCH($C467,Projects!$A$2:$A$201,0))),ParentWeight*INDEX(Projects!$D$2:$D$201,MATCH($C467,Projects!$A$2:$A$201,0))+(1-ParentWeight)*IFERROR(MATCH($D467,{"Low","Medium","High","Vital"},0)/4,0.5),IFERROR(MATCH($D467,{"Low","Medium","High","Vital"},0)/4,0.5)),3))</f>
        <v/>
      </c>
      <c r="K467" s="8" t="str">
        <f aca="false">IF($B467="","",MAX($J467,_xlfn.MAXIFS($J$2:$J$501,$E$2:$E$501,$B467,$A$2:$A$501,"&lt;&gt;Yes")))</f>
        <v/>
      </c>
      <c r="L467" s="11" t="n">
        <f aca="true">IF($B467="",-1,IF($I467&lt;&gt;"Yes",0,ROUND(IF($G467="",$K467,IF(($G467-TODAY())&lt;=0,3+$K467+MIN(0.25*-($G467-TODAY()),1),$K467+IF(($G467-TODAY())&lt;=LeadDays,((LeadDays-($G467-TODAY()))/LeadDays)^2,0))),2)))</f>
        <v>-1</v>
      </c>
    </row>
    <row r="468" customFormat="false" ht="15" hidden="false" customHeight="false" outlineLevel="0" collapsed="false">
      <c r="A468" s="7"/>
      <c r="B468" s="7"/>
      <c r="C468" s="7"/>
      <c r="D468" s="7"/>
      <c r="E468" s="7"/>
      <c r="F468" s="9"/>
      <c r="G468" s="9"/>
      <c r="H468" s="7"/>
      <c r="I468" s="10" t="str">
        <f aca="true">IF($B468="","",IF($A468="Yes","Done",IF(OR(AND($F468&lt;&gt;"",$F468&gt;TODAY()),AND($E468&lt;&gt;"",IFERROR(INDEX($A$2:$A$501,MATCH($E468,$B$2:$B$501,0)),"Yes")&lt;&gt;"Yes")),"Waiting","Yes")))</f>
        <v/>
      </c>
      <c r="J468" s="8" t="str">
        <f aca="false">IF($B468="","",ROUND(IF(ISNUMBER(INDEX(Projects!$D$2:$D$201,MATCH($C468,Projects!$A$2:$A$201,0))),ParentWeight*INDEX(Projects!$D$2:$D$201,MATCH($C468,Projects!$A$2:$A$201,0))+(1-ParentWeight)*IFERROR(MATCH($D468,{"Low","Medium","High","Vital"},0)/4,0.5),IFERROR(MATCH($D468,{"Low","Medium","High","Vital"},0)/4,0.5)),3))</f>
        <v/>
      </c>
      <c r="K468" s="8" t="str">
        <f aca="false">IF($B468="","",MAX($J468,_xlfn.MAXIFS($J$2:$J$501,$E$2:$E$501,$B468,$A$2:$A$501,"&lt;&gt;Yes")))</f>
        <v/>
      </c>
      <c r="L468" s="11" t="n">
        <f aca="true">IF($B468="",-1,IF($I468&lt;&gt;"Yes",0,ROUND(IF($G468="",$K468,IF(($G468-TODAY())&lt;=0,3+$K468+MIN(0.25*-($G468-TODAY()),1),$K468+IF(($G468-TODAY())&lt;=LeadDays,((LeadDays-($G468-TODAY()))/LeadDays)^2,0))),2)))</f>
        <v>-1</v>
      </c>
    </row>
    <row r="469" customFormat="false" ht="15" hidden="false" customHeight="false" outlineLevel="0" collapsed="false">
      <c r="A469" s="7"/>
      <c r="B469" s="7"/>
      <c r="C469" s="7"/>
      <c r="D469" s="7"/>
      <c r="E469" s="7"/>
      <c r="F469" s="9"/>
      <c r="G469" s="9"/>
      <c r="H469" s="7"/>
      <c r="I469" s="10" t="str">
        <f aca="true">IF($B469="","",IF($A469="Yes","Done",IF(OR(AND($F469&lt;&gt;"",$F469&gt;TODAY()),AND($E469&lt;&gt;"",IFERROR(INDEX($A$2:$A$501,MATCH($E469,$B$2:$B$501,0)),"Yes")&lt;&gt;"Yes")),"Waiting","Yes")))</f>
        <v/>
      </c>
      <c r="J469" s="8" t="str">
        <f aca="false">IF($B469="","",ROUND(IF(ISNUMBER(INDEX(Projects!$D$2:$D$201,MATCH($C469,Projects!$A$2:$A$201,0))),ParentWeight*INDEX(Projects!$D$2:$D$201,MATCH($C469,Projects!$A$2:$A$201,0))+(1-ParentWeight)*IFERROR(MATCH($D469,{"Low","Medium","High","Vital"},0)/4,0.5),IFERROR(MATCH($D469,{"Low","Medium","High","Vital"},0)/4,0.5)),3))</f>
        <v/>
      </c>
      <c r="K469" s="8" t="str">
        <f aca="false">IF($B469="","",MAX($J469,_xlfn.MAXIFS($J$2:$J$501,$E$2:$E$501,$B469,$A$2:$A$501,"&lt;&gt;Yes")))</f>
        <v/>
      </c>
      <c r="L469" s="11" t="n">
        <f aca="true">IF($B469="",-1,IF($I469&lt;&gt;"Yes",0,ROUND(IF($G469="",$K469,IF(($G469-TODAY())&lt;=0,3+$K469+MIN(0.25*-($G469-TODAY()),1),$K469+IF(($G469-TODAY())&lt;=LeadDays,((LeadDays-($G469-TODAY()))/LeadDays)^2,0))),2)))</f>
        <v>-1</v>
      </c>
    </row>
    <row r="470" customFormat="false" ht="15" hidden="false" customHeight="false" outlineLevel="0" collapsed="false">
      <c r="A470" s="7"/>
      <c r="B470" s="7"/>
      <c r="C470" s="7"/>
      <c r="D470" s="7"/>
      <c r="E470" s="7"/>
      <c r="F470" s="9"/>
      <c r="G470" s="9"/>
      <c r="H470" s="7"/>
      <c r="I470" s="10" t="str">
        <f aca="true">IF($B470="","",IF($A470="Yes","Done",IF(OR(AND($F470&lt;&gt;"",$F470&gt;TODAY()),AND($E470&lt;&gt;"",IFERROR(INDEX($A$2:$A$501,MATCH($E470,$B$2:$B$501,0)),"Yes")&lt;&gt;"Yes")),"Waiting","Yes")))</f>
        <v/>
      </c>
      <c r="J470" s="8" t="str">
        <f aca="false">IF($B470="","",ROUND(IF(ISNUMBER(INDEX(Projects!$D$2:$D$201,MATCH($C470,Projects!$A$2:$A$201,0))),ParentWeight*INDEX(Projects!$D$2:$D$201,MATCH($C470,Projects!$A$2:$A$201,0))+(1-ParentWeight)*IFERROR(MATCH($D470,{"Low","Medium","High","Vital"},0)/4,0.5),IFERROR(MATCH($D470,{"Low","Medium","High","Vital"},0)/4,0.5)),3))</f>
        <v/>
      </c>
      <c r="K470" s="8" t="str">
        <f aca="false">IF($B470="","",MAX($J470,_xlfn.MAXIFS($J$2:$J$501,$E$2:$E$501,$B470,$A$2:$A$501,"&lt;&gt;Yes")))</f>
        <v/>
      </c>
      <c r="L470" s="11" t="n">
        <f aca="true">IF($B470="",-1,IF($I470&lt;&gt;"Yes",0,ROUND(IF($G470="",$K470,IF(($G470-TODAY())&lt;=0,3+$K470+MIN(0.25*-($G470-TODAY()),1),$K470+IF(($G470-TODAY())&lt;=LeadDays,((LeadDays-($G470-TODAY()))/LeadDays)^2,0))),2)))</f>
        <v>-1</v>
      </c>
    </row>
    <row r="471" customFormat="false" ht="15" hidden="false" customHeight="false" outlineLevel="0" collapsed="false">
      <c r="A471" s="7"/>
      <c r="B471" s="7"/>
      <c r="C471" s="7"/>
      <c r="D471" s="7"/>
      <c r="E471" s="7"/>
      <c r="F471" s="9"/>
      <c r="G471" s="9"/>
      <c r="H471" s="7"/>
      <c r="I471" s="10" t="str">
        <f aca="true">IF($B471="","",IF($A471="Yes","Done",IF(OR(AND($F471&lt;&gt;"",$F471&gt;TODAY()),AND($E471&lt;&gt;"",IFERROR(INDEX($A$2:$A$501,MATCH($E471,$B$2:$B$501,0)),"Yes")&lt;&gt;"Yes")),"Waiting","Yes")))</f>
        <v/>
      </c>
      <c r="J471" s="8" t="str">
        <f aca="false">IF($B471="","",ROUND(IF(ISNUMBER(INDEX(Projects!$D$2:$D$201,MATCH($C471,Projects!$A$2:$A$201,0))),ParentWeight*INDEX(Projects!$D$2:$D$201,MATCH($C471,Projects!$A$2:$A$201,0))+(1-ParentWeight)*IFERROR(MATCH($D471,{"Low","Medium","High","Vital"},0)/4,0.5),IFERROR(MATCH($D471,{"Low","Medium","High","Vital"},0)/4,0.5)),3))</f>
        <v/>
      </c>
      <c r="K471" s="8" t="str">
        <f aca="false">IF($B471="","",MAX($J471,_xlfn.MAXIFS($J$2:$J$501,$E$2:$E$501,$B471,$A$2:$A$501,"&lt;&gt;Yes")))</f>
        <v/>
      </c>
      <c r="L471" s="11" t="n">
        <f aca="true">IF($B471="",-1,IF($I471&lt;&gt;"Yes",0,ROUND(IF($G471="",$K471,IF(($G471-TODAY())&lt;=0,3+$K471+MIN(0.25*-($G471-TODAY()),1),$K471+IF(($G471-TODAY())&lt;=LeadDays,((LeadDays-($G471-TODAY()))/LeadDays)^2,0))),2)))</f>
        <v>-1</v>
      </c>
    </row>
    <row r="472" customFormat="false" ht="15" hidden="false" customHeight="false" outlineLevel="0" collapsed="false">
      <c r="A472" s="7"/>
      <c r="B472" s="7"/>
      <c r="C472" s="7"/>
      <c r="D472" s="7"/>
      <c r="E472" s="7"/>
      <c r="F472" s="9"/>
      <c r="G472" s="9"/>
      <c r="H472" s="7"/>
      <c r="I472" s="10" t="str">
        <f aca="true">IF($B472="","",IF($A472="Yes","Done",IF(OR(AND($F472&lt;&gt;"",$F472&gt;TODAY()),AND($E472&lt;&gt;"",IFERROR(INDEX($A$2:$A$501,MATCH($E472,$B$2:$B$501,0)),"Yes")&lt;&gt;"Yes")),"Waiting","Yes")))</f>
        <v/>
      </c>
      <c r="J472" s="8" t="str">
        <f aca="false">IF($B472="","",ROUND(IF(ISNUMBER(INDEX(Projects!$D$2:$D$201,MATCH($C472,Projects!$A$2:$A$201,0))),ParentWeight*INDEX(Projects!$D$2:$D$201,MATCH($C472,Projects!$A$2:$A$201,0))+(1-ParentWeight)*IFERROR(MATCH($D472,{"Low","Medium","High","Vital"},0)/4,0.5),IFERROR(MATCH($D472,{"Low","Medium","High","Vital"},0)/4,0.5)),3))</f>
        <v/>
      </c>
      <c r="K472" s="8" t="str">
        <f aca="false">IF($B472="","",MAX($J472,_xlfn.MAXIFS($J$2:$J$501,$E$2:$E$501,$B472,$A$2:$A$501,"&lt;&gt;Yes")))</f>
        <v/>
      </c>
      <c r="L472" s="11" t="n">
        <f aca="true">IF($B472="",-1,IF($I472&lt;&gt;"Yes",0,ROUND(IF($G472="",$K472,IF(($G472-TODAY())&lt;=0,3+$K472+MIN(0.25*-($G472-TODAY()),1),$K472+IF(($G472-TODAY())&lt;=LeadDays,((LeadDays-($G472-TODAY()))/LeadDays)^2,0))),2)))</f>
        <v>-1</v>
      </c>
    </row>
    <row r="473" customFormat="false" ht="15" hidden="false" customHeight="false" outlineLevel="0" collapsed="false">
      <c r="A473" s="7"/>
      <c r="B473" s="7"/>
      <c r="C473" s="7"/>
      <c r="D473" s="7"/>
      <c r="E473" s="7"/>
      <c r="F473" s="9"/>
      <c r="G473" s="9"/>
      <c r="H473" s="7"/>
      <c r="I473" s="10" t="str">
        <f aca="true">IF($B473="","",IF($A473="Yes","Done",IF(OR(AND($F473&lt;&gt;"",$F473&gt;TODAY()),AND($E473&lt;&gt;"",IFERROR(INDEX($A$2:$A$501,MATCH($E473,$B$2:$B$501,0)),"Yes")&lt;&gt;"Yes")),"Waiting","Yes")))</f>
        <v/>
      </c>
      <c r="J473" s="8" t="str">
        <f aca="false">IF($B473="","",ROUND(IF(ISNUMBER(INDEX(Projects!$D$2:$D$201,MATCH($C473,Projects!$A$2:$A$201,0))),ParentWeight*INDEX(Projects!$D$2:$D$201,MATCH($C473,Projects!$A$2:$A$201,0))+(1-ParentWeight)*IFERROR(MATCH($D473,{"Low","Medium","High","Vital"},0)/4,0.5),IFERROR(MATCH($D473,{"Low","Medium","High","Vital"},0)/4,0.5)),3))</f>
        <v/>
      </c>
      <c r="K473" s="8" t="str">
        <f aca="false">IF($B473="","",MAX($J473,_xlfn.MAXIFS($J$2:$J$501,$E$2:$E$501,$B473,$A$2:$A$501,"&lt;&gt;Yes")))</f>
        <v/>
      </c>
      <c r="L473" s="11" t="n">
        <f aca="true">IF($B473="",-1,IF($I473&lt;&gt;"Yes",0,ROUND(IF($G473="",$K473,IF(($G473-TODAY())&lt;=0,3+$K473+MIN(0.25*-($G473-TODAY()),1),$K473+IF(($G473-TODAY())&lt;=LeadDays,((LeadDays-($G473-TODAY()))/LeadDays)^2,0))),2)))</f>
        <v>-1</v>
      </c>
    </row>
    <row r="474" customFormat="false" ht="15" hidden="false" customHeight="false" outlineLevel="0" collapsed="false">
      <c r="A474" s="7"/>
      <c r="B474" s="7"/>
      <c r="C474" s="7"/>
      <c r="D474" s="7"/>
      <c r="E474" s="7"/>
      <c r="F474" s="9"/>
      <c r="G474" s="9"/>
      <c r="H474" s="7"/>
      <c r="I474" s="10" t="str">
        <f aca="true">IF($B474="","",IF($A474="Yes","Done",IF(OR(AND($F474&lt;&gt;"",$F474&gt;TODAY()),AND($E474&lt;&gt;"",IFERROR(INDEX($A$2:$A$501,MATCH($E474,$B$2:$B$501,0)),"Yes")&lt;&gt;"Yes")),"Waiting","Yes")))</f>
        <v/>
      </c>
      <c r="J474" s="8" t="str">
        <f aca="false">IF($B474="","",ROUND(IF(ISNUMBER(INDEX(Projects!$D$2:$D$201,MATCH($C474,Projects!$A$2:$A$201,0))),ParentWeight*INDEX(Projects!$D$2:$D$201,MATCH($C474,Projects!$A$2:$A$201,0))+(1-ParentWeight)*IFERROR(MATCH($D474,{"Low","Medium","High","Vital"},0)/4,0.5),IFERROR(MATCH($D474,{"Low","Medium","High","Vital"},0)/4,0.5)),3))</f>
        <v/>
      </c>
      <c r="K474" s="8" t="str">
        <f aca="false">IF($B474="","",MAX($J474,_xlfn.MAXIFS($J$2:$J$501,$E$2:$E$501,$B474,$A$2:$A$501,"&lt;&gt;Yes")))</f>
        <v/>
      </c>
      <c r="L474" s="11" t="n">
        <f aca="true">IF($B474="",-1,IF($I474&lt;&gt;"Yes",0,ROUND(IF($G474="",$K474,IF(($G474-TODAY())&lt;=0,3+$K474+MIN(0.25*-($G474-TODAY()),1),$K474+IF(($G474-TODAY())&lt;=LeadDays,((LeadDays-($G474-TODAY()))/LeadDays)^2,0))),2)))</f>
        <v>-1</v>
      </c>
    </row>
    <row r="475" customFormat="false" ht="15" hidden="false" customHeight="false" outlineLevel="0" collapsed="false">
      <c r="A475" s="7"/>
      <c r="B475" s="7"/>
      <c r="C475" s="7"/>
      <c r="D475" s="7"/>
      <c r="E475" s="7"/>
      <c r="F475" s="9"/>
      <c r="G475" s="9"/>
      <c r="H475" s="7"/>
      <c r="I475" s="10" t="str">
        <f aca="true">IF($B475="","",IF($A475="Yes","Done",IF(OR(AND($F475&lt;&gt;"",$F475&gt;TODAY()),AND($E475&lt;&gt;"",IFERROR(INDEX($A$2:$A$501,MATCH($E475,$B$2:$B$501,0)),"Yes")&lt;&gt;"Yes")),"Waiting","Yes")))</f>
        <v/>
      </c>
      <c r="J475" s="8" t="str">
        <f aca="false">IF($B475="","",ROUND(IF(ISNUMBER(INDEX(Projects!$D$2:$D$201,MATCH($C475,Projects!$A$2:$A$201,0))),ParentWeight*INDEX(Projects!$D$2:$D$201,MATCH($C475,Projects!$A$2:$A$201,0))+(1-ParentWeight)*IFERROR(MATCH($D475,{"Low","Medium","High","Vital"},0)/4,0.5),IFERROR(MATCH($D475,{"Low","Medium","High","Vital"},0)/4,0.5)),3))</f>
        <v/>
      </c>
      <c r="K475" s="8" t="str">
        <f aca="false">IF($B475="","",MAX($J475,_xlfn.MAXIFS($J$2:$J$501,$E$2:$E$501,$B475,$A$2:$A$501,"&lt;&gt;Yes")))</f>
        <v/>
      </c>
      <c r="L475" s="11" t="n">
        <f aca="true">IF($B475="",-1,IF($I475&lt;&gt;"Yes",0,ROUND(IF($G475="",$K475,IF(($G475-TODAY())&lt;=0,3+$K475+MIN(0.25*-($G475-TODAY()),1),$K475+IF(($G475-TODAY())&lt;=LeadDays,((LeadDays-($G475-TODAY()))/LeadDays)^2,0))),2)))</f>
        <v>-1</v>
      </c>
    </row>
    <row r="476" customFormat="false" ht="15" hidden="false" customHeight="false" outlineLevel="0" collapsed="false">
      <c r="A476" s="7"/>
      <c r="B476" s="7"/>
      <c r="C476" s="7"/>
      <c r="D476" s="7"/>
      <c r="E476" s="7"/>
      <c r="F476" s="9"/>
      <c r="G476" s="9"/>
      <c r="H476" s="7"/>
      <c r="I476" s="10" t="str">
        <f aca="true">IF($B476="","",IF($A476="Yes","Done",IF(OR(AND($F476&lt;&gt;"",$F476&gt;TODAY()),AND($E476&lt;&gt;"",IFERROR(INDEX($A$2:$A$501,MATCH($E476,$B$2:$B$501,0)),"Yes")&lt;&gt;"Yes")),"Waiting","Yes")))</f>
        <v/>
      </c>
      <c r="J476" s="8" t="str">
        <f aca="false">IF($B476="","",ROUND(IF(ISNUMBER(INDEX(Projects!$D$2:$D$201,MATCH($C476,Projects!$A$2:$A$201,0))),ParentWeight*INDEX(Projects!$D$2:$D$201,MATCH($C476,Projects!$A$2:$A$201,0))+(1-ParentWeight)*IFERROR(MATCH($D476,{"Low","Medium","High","Vital"},0)/4,0.5),IFERROR(MATCH($D476,{"Low","Medium","High","Vital"},0)/4,0.5)),3))</f>
        <v/>
      </c>
      <c r="K476" s="8" t="str">
        <f aca="false">IF($B476="","",MAX($J476,_xlfn.MAXIFS($J$2:$J$501,$E$2:$E$501,$B476,$A$2:$A$501,"&lt;&gt;Yes")))</f>
        <v/>
      </c>
      <c r="L476" s="11" t="n">
        <f aca="true">IF($B476="",-1,IF($I476&lt;&gt;"Yes",0,ROUND(IF($G476="",$K476,IF(($G476-TODAY())&lt;=0,3+$K476+MIN(0.25*-($G476-TODAY()),1),$K476+IF(($G476-TODAY())&lt;=LeadDays,((LeadDays-($G476-TODAY()))/LeadDays)^2,0))),2)))</f>
        <v>-1</v>
      </c>
    </row>
    <row r="477" customFormat="false" ht="15" hidden="false" customHeight="false" outlineLevel="0" collapsed="false">
      <c r="A477" s="7"/>
      <c r="B477" s="7"/>
      <c r="C477" s="7"/>
      <c r="D477" s="7"/>
      <c r="E477" s="7"/>
      <c r="F477" s="9"/>
      <c r="G477" s="9"/>
      <c r="H477" s="7"/>
      <c r="I477" s="10" t="str">
        <f aca="true">IF($B477="","",IF($A477="Yes","Done",IF(OR(AND($F477&lt;&gt;"",$F477&gt;TODAY()),AND($E477&lt;&gt;"",IFERROR(INDEX($A$2:$A$501,MATCH($E477,$B$2:$B$501,0)),"Yes")&lt;&gt;"Yes")),"Waiting","Yes")))</f>
        <v/>
      </c>
      <c r="J477" s="8" t="str">
        <f aca="false">IF($B477="","",ROUND(IF(ISNUMBER(INDEX(Projects!$D$2:$D$201,MATCH($C477,Projects!$A$2:$A$201,0))),ParentWeight*INDEX(Projects!$D$2:$D$201,MATCH($C477,Projects!$A$2:$A$201,0))+(1-ParentWeight)*IFERROR(MATCH($D477,{"Low","Medium","High","Vital"},0)/4,0.5),IFERROR(MATCH($D477,{"Low","Medium","High","Vital"},0)/4,0.5)),3))</f>
        <v/>
      </c>
      <c r="K477" s="8" t="str">
        <f aca="false">IF($B477="","",MAX($J477,_xlfn.MAXIFS($J$2:$J$501,$E$2:$E$501,$B477,$A$2:$A$501,"&lt;&gt;Yes")))</f>
        <v/>
      </c>
      <c r="L477" s="11" t="n">
        <f aca="true">IF($B477="",-1,IF($I477&lt;&gt;"Yes",0,ROUND(IF($G477="",$K477,IF(($G477-TODAY())&lt;=0,3+$K477+MIN(0.25*-($G477-TODAY()),1),$K477+IF(($G477-TODAY())&lt;=LeadDays,((LeadDays-($G477-TODAY()))/LeadDays)^2,0))),2)))</f>
        <v>-1</v>
      </c>
    </row>
    <row r="478" customFormat="false" ht="15" hidden="false" customHeight="false" outlineLevel="0" collapsed="false">
      <c r="A478" s="7"/>
      <c r="B478" s="7"/>
      <c r="C478" s="7"/>
      <c r="D478" s="7"/>
      <c r="E478" s="7"/>
      <c r="F478" s="9"/>
      <c r="G478" s="9"/>
      <c r="H478" s="7"/>
      <c r="I478" s="10" t="str">
        <f aca="true">IF($B478="","",IF($A478="Yes","Done",IF(OR(AND($F478&lt;&gt;"",$F478&gt;TODAY()),AND($E478&lt;&gt;"",IFERROR(INDEX($A$2:$A$501,MATCH($E478,$B$2:$B$501,0)),"Yes")&lt;&gt;"Yes")),"Waiting","Yes")))</f>
        <v/>
      </c>
      <c r="J478" s="8" t="str">
        <f aca="false">IF($B478="","",ROUND(IF(ISNUMBER(INDEX(Projects!$D$2:$D$201,MATCH($C478,Projects!$A$2:$A$201,0))),ParentWeight*INDEX(Projects!$D$2:$D$201,MATCH($C478,Projects!$A$2:$A$201,0))+(1-ParentWeight)*IFERROR(MATCH($D478,{"Low","Medium","High","Vital"},0)/4,0.5),IFERROR(MATCH($D478,{"Low","Medium","High","Vital"},0)/4,0.5)),3))</f>
        <v/>
      </c>
      <c r="K478" s="8" t="str">
        <f aca="false">IF($B478="","",MAX($J478,_xlfn.MAXIFS($J$2:$J$501,$E$2:$E$501,$B478,$A$2:$A$501,"&lt;&gt;Yes")))</f>
        <v/>
      </c>
      <c r="L478" s="11" t="n">
        <f aca="true">IF($B478="",-1,IF($I478&lt;&gt;"Yes",0,ROUND(IF($G478="",$K478,IF(($G478-TODAY())&lt;=0,3+$K478+MIN(0.25*-($G478-TODAY()),1),$K478+IF(($G478-TODAY())&lt;=LeadDays,((LeadDays-($G478-TODAY()))/LeadDays)^2,0))),2)))</f>
        <v>-1</v>
      </c>
    </row>
    <row r="479" customFormat="false" ht="15" hidden="false" customHeight="false" outlineLevel="0" collapsed="false">
      <c r="A479" s="7"/>
      <c r="B479" s="7"/>
      <c r="C479" s="7"/>
      <c r="D479" s="7"/>
      <c r="E479" s="7"/>
      <c r="F479" s="9"/>
      <c r="G479" s="9"/>
      <c r="H479" s="7"/>
      <c r="I479" s="10" t="str">
        <f aca="true">IF($B479="","",IF($A479="Yes","Done",IF(OR(AND($F479&lt;&gt;"",$F479&gt;TODAY()),AND($E479&lt;&gt;"",IFERROR(INDEX($A$2:$A$501,MATCH($E479,$B$2:$B$501,0)),"Yes")&lt;&gt;"Yes")),"Waiting","Yes")))</f>
        <v/>
      </c>
      <c r="J479" s="8" t="str">
        <f aca="false">IF($B479="","",ROUND(IF(ISNUMBER(INDEX(Projects!$D$2:$D$201,MATCH($C479,Projects!$A$2:$A$201,0))),ParentWeight*INDEX(Projects!$D$2:$D$201,MATCH($C479,Projects!$A$2:$A$201,0))+(1-ParentWeight)*IFERROR(MATCH($D479,{"Low","Medium","High","Vital"},0)/4,0.5),IFERROR(MATCH($D479,{"Low","Medium","High","Vital"},0)/4,0.5)),3))</f>
        <v/>
      </c>
      <c r="K479" s="8" t="str">
        <f aca="false">IF($B479="","",MAX($J479,_xlfn.MAXIFS($J$2:$J$501,$E$2:$E$501,$B479,$A$2:$A$501,"&lt;&gt;Yes")))</f>
        <v/>
      </c>
      <c r="L479" s="11" t="n">
        <f aca="true">IF($B479="",-1,IF($I479&lt;&gt;"Yes",0,ROUND(IF($G479="",$K479,IF(($G479-TODAY())&lt;=0,3+$K479+MIN(0.25*-($G479-TODAY()),1),$K479+IF(($G479-TODAY())&lt;=LeadDays,((LeadDays-($G479-TODAY()))/LeadDays)^2,0))),2)))</f>
        <v>-1</v>
      </c>
    </row>
    <row r="480" customFormat="false" ht="15" hidden="false" customHeight="false" outlineLevel="0" collapsed="false">
      <c r="A480" s="7"/>
      <c r="B480" s="7"/>
      <c r="C480" s="7"/>
      <c r="D480" s="7"/>
      <c r="E480" s="7"/>
      <c r="F480" s="9"/>
      <c r="G480" s="9"/>
      <c r="H480" s="7"/>
      <c r="I480" s="10" t="str">
        <f aca="true">IF($B480="","",IF($A480="Yes","Done",IF(OR(AND($F480&lt;&gt;"",$F480&gt;TODAY()),AND($E480&lt;&gt;"",IFERROR(INDEX($A$2:$A$501,MATCH($E480,$B$2:$B$501,0)),"Yes")&lt;&gt;"Yes")),"Waiting","Yes")))</f>
        <v/>
      </c>
      <c r="J480" s="8" t="str">
        <f aca="false">IF($B480="","",ROUND(IF(ISNUMBER(INDEX(Projects!$D$2:$D$201,MATCH($C480,Projects!$A$2:$A$201,0))),ParentWeight*INDEX(Projects!$D$2:$D$201,MATCH($C480,Projects!$A$2:$A$201,0))+(1-ParentWeight)*IFERROR(MATCH($D480,{"Low","Medium","High","Vital"},0)/4,0.5),IFERROR(MATCH($D480,{"Low","Medium","High","Vital"},0)/4,0.5)),3))</f>
        <v/>
      </c>
      <c r="K480" s="8" t="str">
        <f aca="false">IF($B480="","",MAX($J480,_xlfn.MAXIFS($J$2:$J$501,$E$2:$E$501,$B480,$A$2:$A$501,"&lt;&gt;Yes")))</f>
        <v/>
      </c>
      <c r="L480" s="11" t="n">
        <f aca="true">IF($B480="",-1,IF($I480&lt;&gt;"Yes",0,ROUND(IF($G480="",$K480,IF(($G480-TODAY())&lt;=0,3+$K480+MIN(0.25*-($G480-TODAY()),1),$K480+IF(($G480-TODAY())&lt;=LeadDays,((LeadDays-($G480-TODAY()))/LeadDays)^2,0))),2)))</f>
        <v>-1</v>
      </c>
    </row>
    <row r="481" customFormat="false" ht="15" hidden="false" customHeight="false" outlineLevel="0" collapsed="false">
      <c r="A481" s="7"/>
      <c r="B481" s="7"/>
      <c r="C481" s="7"/>
      <c r="D481" s="7"/>
      <c r="E481" s="7"/>
      <c r="F481" s="9"/>
      <c r="G481" s="9"/>
      <c r="H481" s="7"/>
      <c r="I481" s="10" t="str">
        <f aca="true">IF($B481="","",IF($A481="Yes","Done",IF(OR(AND($F481&lt;&gt;"",$F481&gt;TODAY()),AND($E481&lt;&gt;"",IFERROR(INDEX($A$2:$A$501,MATCH($E481,$B$2:$B$501,0)),"Yes")&lt;&gt;"Yes")),"Waiting","Yes")))</f>
        <v/>
      </c>
      <c r="J481" s="8" t="str">
        <f aca="false">IF($B481="","",ROUND(IF(ISNUMBER(INDEX(Projects!$D$2:$D$201,MATCH($C481,Projects!$A$2:$A$201,0))),ParentWeight*INDEX(Projects!$D$2:$D$201,MATCH($C481,Projects!$A$2:$A$201,0))+(1-ParentWeight)*IFERROR(MATCH($D481,{"Low","Medium","High","Vital"},0)/4,0.5),IFERROR(MATCH($D481,{"Low","Medium","High","Vital"},0)/4,0.5)),3))</f>
        <v/>
      </c>
      <c r="K481" s="8" t="str">
        <f aca="false">IF($B481="","",MAX($J481,_xlfn.MAXIFS($J$2:$J$501,$E$2:$E$501,$B481,$A$2:$A$501,"&lt;&gt;Yes")))</f>
        <v/>
      </c>
      <c r="L481" s="11" t="n">
        <f aca="true">IF($B481="",-1,IF($I481&lt;&gt;"Yes",0,ROUND(IF($G481="",$K481,IF(($G481-TODAY())&lt;=0,3+$K481+MIN(0.25*-($G481-TODAY()),1),$K481+IF(($G481-TODAY())&lt;=LeadDays,((LeadDays-($G481-TODAY()))/LeadDays)^2,0))),2)))</f>
        <v>-1</v>
      </c>
    </row>
    <row r="482" customFormat="false" ht="15" hidden="false" customHeight="false" outlineLevel="0" collapsed="false">
      <c r="A482" s="7"/>
      <c r="B482" s="7"/>
      <c r="C482" s="7"/>
      <c r="D482" s="7"/>
      <c r="E482" s="7"/>
      <c r="F482" s="9"/>
      <c r="G482" s="9"/>
      <c r="H482" s="7"/>
      <c r="I482" s="10" t="str">
        <f aca="true">IF($B482="","",IF($A482="Yes","Done",IF(OR(AND($F482&lt;&gt;"",$F482&gt;TODAY()),AND($E482&lt;&gt;"",IFERROR(INDEX($A$2:$A$501,MATCH($E482,$B$2:$B$501,0)),"Yes")&lt;&gt;"Yes")),"Waiting","Yes")))</f>
        <v/>
      </c>
      <c r="J482" s="8" t="str">
        <f aca="false">IF($B482="","",ROUND(IF(ISNUMBER(INDEX(Projects!$D$2:$D$201,MATCH($C482,Projects!$A$2:$A$201,0))),ParentWeight*INDEX(Projects!$D$2:$D$201,MATCH($C482,Projects!$A$2:$A$201,0))+(1-ParentWeight)*IFERROR(MATCH($D482,{"Low","Medium","High","Vital"},0)/4,0.5),IFERROR(MATCH($D482,{"Low","Medium","High","Vital"},0)/4,0.5)),3))</f>
        <v/>
      </c>
      <c r="K482" s="8" t="str">
        <f aca="false">IF($B482="","",MAX($J482,_xlfn.MAXIFS($J$2:$J$501,$E$2:$E$501,$B482,$A$2:$A$501,"&lt;&gt;Yes")))</f>
        <v/>
      </c>
      <c r="L482" s="11" t="n">
        <f aca="true">IF($B482="",-1,IF($I482&lt;&gt;"Yes",0,ROUND(IF($G482="",$K482,IF(($G482-TODAY())&lt;=0,3+$K482+MIN(0.25*-($G482-TODAY()),1),$K482+IF(($G482-TODAY())&lt;=LeadDays,((LeadDays-($G482-TODAY()))/LeadDays)^2,0))),2)))</f>
        <v>-1</v>
      </c>
    </row>
    <row r="483" customFormat="false" ht="15" hidden="false" customHeight="false" outlineLevel="0" collapsed="false">
      <c r="A483" s="7"/>
      <c r="B483" s="7"/>
      <c r="C483" s="7"/>
      <c r="D483" s="7"/>
      <c r="E483" s="7"/>
      <c r="F483" s="9"/>
      <c r="G483" s="9"/>
      <c r="H483" s="7"/>
      <c r="I483" s="10" t="str">
        <f aca="true">IF($B483="","",IF($A483="Yes","Done",IF(OR(AND($F483&lt;&gt;"",$F483&gt;TODAY()),AND($E483&lt;&gt;"",IFERROR(INDEX($A$2:$A$501,MATCH($E483,$B$2:$B$501,0)),"Yes")&lt;&gt;"Yes")),"Waiting","Yes")))</f>
        <v/>
      </c>
      <c r="J483" s="8" t="str">
        <f aca="false">IF($B483="","",ROUND(IF(ISNUMBER(INDEX(Projects!$D$2:$D$201,MATCH($C483,Projects!$A$2:$A$201,0))),ParentWeight*INDEX(Projects!$D$2:$D$201,MATCH($C483,Projects!$A$2:$A$201,0))+(1-ParentWeight)*IFERROR(MATCH($D483,{"Low","Medium","High","Vital"},0)/4,0.5),IFERROR(MATCH($D483,{"Low","Medium","High","Vital"},0)/4,0.5)),3))</f>
        <v/>
      </c>
      <c r="K483" s="8" t="str">
        <f aca="false">IF($B483="","",MAX($J483,_xlfn.MAXIFS($J$2:$J$501,$E$2:$E$501,$B483,$A$2:$A$501,"&lt;&gt;Yes")))</f>
        <v/>
      </c>
      <c r="L483" s="11" t="n">
        <f aca="true">IF($B483="",-1,IF($I483&lt;&gt;"Yes",0,ROUND(IF($G483="",$K483,IF(($G483-TODAY())&lt;=0,3+$K483+MIN(0.25*-($G483-TODAY()),1),$K483+IF(($G483-TODAY())&lt;=LeadDays,((LeadDays-($G483-TODAY()))/LeadDays)^2,0))),2)))</f>
        <v>-1</v>
      </c>
    </row>
    <row r="484" customFormat="false" ht="15" hidden="false" customHeight="false" outlineLevel="0" collapsed="false">
      <c r="A484" s="7"/>
      <c r="B484" s="7"/>
      <c r="C484" s="7"/>
      <c r="D484" s="7"/>
      <c r="E484" s="7"/>
      <c r="F484" s="9"/>
      <c r="G484" s="9"/>
      <c r="H484" s="7"/>
      <c r="I484" s="10" t="str">
        <f aca="true">IF($B484="","",IF($A484="Yes","Done",IF(OR(AND($F484&lt;&gt;"",$F484&gt;TODAY()),AND($E484&lt;&gt;"",IFERROR(INDEX($A$2:$A$501,MATCH($E484,$B$2:$B$501,0)),"Yes")&lt;&gt;"Yes")),"Waiting","Yes")))</f>
        <v/>
      </c>
      <c r="J484" s="8" t="str">
        <f aca="false">IF($B484="","",ROUND(IF(ISNUMBER(INDEX(Projects!$D$2:$D$201,MATCH($C484,Projects!$A$2:$A$201,0))),ParentWeight*INDEX(Projects!$D$2:$D$201,MATCH($C484,Projects!$A$2:$A$201,0))+(1-ParentWeight)*IFERROR(MATCH($D484,{"Low","Medium","High","Vital"},0)/4,0.5),IFERROR(MATCH($D484,{"Low","Medium","High","Vital"},0)/4,0.5)),3))</f>
        <v/>
      </c>
      <c r="K484" s="8" t="str">
        <f aca="false">IF($B484="","",MAX($J484,_xlfn.MAXIFS($J$2:$J$501,$E$2:$E$501,$B484,$A$2:$A$501,"&lt;&gt;Yes")))</f>
        <v/>
      </c>
      <c r="L484" s="11" t="n">
        <f aca="true">IF($B484="",-1,IF($I484&lt;&gt;"Yes",0,ROUND(IF($G484="",$K484,IF(($G484-TODAY())&lt;=0,3+$K484+MIN(0.25*-($G484-TODAY()),1),$K484+IF(($G484-TODAY())&lt;=LeadDays,((LeadDays-($G484-TODAY()))/LeadDays)^2,0))),2)))</f>
        <v>-1</v>
      </c>
    </row>
    <row r="485" customFormat="false" ht="15" hidden="false" customHeight="false" outlineLevel="0" collapsed="false">
      <c r="A485" s="7"/>
      <c r="B485" s="7"/>
      <c r="C485" s="7"/>
      <c r="D485" s="7"/>
      <c r="E485" s="7"/>
      <c r="F485" s="9"/>
      <c r="G485" s="9"/>
      <c r="H485" s="7"/>
      <c r="I485" s="10" t="str">
        <f aca="true">IF($B485="","",IF($A485="Yes","Done",IF(OR(AND($F485&lt;&gt;"",$F485&gt;TODAY()),AND($E485&lt;&gt;"",IFERROR(INDEX($A$2:$A$501,MATCH($E485,$B$2:$B$501,0)),"Yes")&lt;&gt;"Yes")),"Waiting","Yes")))</f>
        <v/>
      </c>
      <c r="J485" s="8" t="str">
        <f aca="false">IF($B485="","",ROUND(IF(ISNUMBER(INDEX(Projects!$D$2:$D$201,MATCH($C485,Projects!$A$2:$A$201,0))),ParentWeight*INDEX(Projects!$D$2:$D$201,MATCH($C485,Projects!$A$2:$A$201,0))+(1-ParentWeight)*IFERROR(MATCH($D485,{"Low","Medium","High","Vital"},0)/4,0.5),IFERROR(MATCH($D485,{"Low","Medium","High","Vital"},0)/4,0.5)),3))</f>
        <v/>
      </c>
      <c r="K485" s="8" t="str">
        <f aca="false">IF($B485="","",MAX($J485,_xlfn.MAXIFS($J$2:$J$501,$E$2:$E$501,$B485,$A$2:$A$501,"&lt;&gt;Yes")))</f>
        <v/>
      </c>
      <c r="L485" s="11" t="n">
        <f aca="true">IF($B485="",-1,IF($I485&lt;&gt;"Yes",0,ROUND(IF($G485="",$K485,IF(($G485-TODAY())&lt;=0,3+$K485+MIN(0.25*-($G485-TODAY()),1),$K485+IF(($G485-TODAY())&lt;=LeadDays,((LeadDays-($G485-TODAY()))/LeadDays)^2,0))),2)))</f>
        <v>-1</v>
      </c>
    </row>
    <row r="486" customFormat="false" ht="15" hidden="false" customHeight="false" outlineLevel="0" collapsed="false">
      <c r="A486" s="7"/>
      <c r="B486" s="7"/>
      <c r="C486" s="7"/>
      <c r="D486" s="7"/>
      <c r="E486" s="7"/>
      <c r="F486" s="9"/>
      <c r="G486" s="9"/>
      <c r="H486" s="7"/>
      <c r="I486" s="10" t="str">
        <f aca="true">IF($B486="","",IF($A486="Yes","Done",IF(OR(AND($F486&lt;&gt;"",$F486&gt;TODAY()),AND($E486&lt;&gt;"",IFERROR(INDEX($A$2:$A$501,MATCH($E486,$B$2:$B$501,0)),"Yes")&lt;&gt;"Yes")),"Waiting","Yes")))</f>
        <v/>
      </c>
      <c r="J486" s="8" t="str">
        <f aca="false">IF($B486="","",ROUND(IF(ISNUMBER(INDEX(Projects!$D$2:$D$201,MATCH($C486,Projects!$A$2:$A$201,0))),ParentWeight*INDEX(Projects!$D$2:$D$201,MATCH($C486,Projects!$A$2:$A$201,0))+(1-ParentWeight)*IFERROR(MATCH($D486,{"Low","Medium","High","Vital"},0)/4,0.5),IFERROR(MATCH($D486,{"Low","Medium","High","Vital"},0)/4,0.5)),3))</f>
        <v/>
      </c>
      <c r="K486" s="8" t="str">
        <f aca="false">IF($B486="","",MAX($J486,_xlfn.MAXIFS($J$2:$J$501,$E$2:$E$501,$B486,$A$2:$A$501,"&lt;&gt;Yes")))</f>
        <v/>
      </c>
      <c r="L486" s="11" t="n">
        <f aca="true">IF($B486="",-1,IF($I486&lt;&gt;"Yes",0,ROUND(IF($G486="",$K486,IF(($G486-TODAY())&lt;=0,3+$K486+MIN(0.25*-($G486-TODAY()),1),$K486+IF(($G486-TODAY())&lt;=LeadDays,((LeadDays-($G486-TODAY()))/LeadDays)^2,0))),2)))</f>
        <v>-1</v>
      </c>
    </row>
    <row r="487" customFormat="false" ht="15" hidden="false" customHeight="false" outlineLevel="0" collapsed="false">
      <c r="A487" s="7"/>
      <c r="B487" s="7"/>
      <c r="C487" s="7"/>
      <c r="D487" s="7"/>
      <c r="E487" s="7"/>
      <c r="F487" s="9"/>
      <c r="G487" s="9"/>
      <c r="H487" s="7"/>
      <c r="I487" s="10" t="str">
        <f aca="true">IF($B487="","",IF($A487="Yes","Done",IF(OR(AND($F487&lt;&gt;"",$F487&gt;TODAY()),AND($E487&lt;&gt;"",IFERROR(INDEX($A$2:$A$501,MATCH($E487,$B$2:$B$501,0)),"Yes")&lt;&gt;"Yes")),"Waiting","Yes")))</f>
        <v/>
      </c>
      <c r="J487" s="8" t="str">
        <f aca="false">IF($B487="","",ROUND(IF(ISNUMBER(INDEX(Projects!$D$2:$D$201,MATCH($C487,Projects!$A$2:$A$201,0))),ParentWeight*INDEX(Projects!$D$2:$D$201,MATCH($C487,Projects!$A$2:$A$201,0))+(1-ParentWeight)*IFERROR(MATCH($D487,{"Low","Medium","High","Vital"},0)/4,0.5),IFERROR(MATCH($D487,{"Low","Medium","High","Vital"},0)/4,0.5)),3))</f>
        <v/>
      </c>
      <c r="K487" s="8" t="str">
        <f aca="false">IF($B487="","",MAX($J487,_xlfn.MAXIFS($J$2:$J$501,$E$2:$E$501,$B487,$A$2:$A$501,"&lt;&gt;Yes")))</f>
        <v/>
      </c>
      <c r="L487" s="11" t="n">
        <f aca="true">IF($B487="",-1,IF($I487&lt;&gt;"Yes",0,ROUND(IF($G487="",$K487,IF(($G487-TODAY())&lt;=0,3+$K487+MIN(0.25*-($G487-TODAY()),1),$K487+IF(($G487-TODAY())&lt;=LeadDays,((LeadDays-($G487-TODAY()))/LeadDays)^2,0))),2)))</f>
        <v>-1</v>
      </c>
    </row>
    <row r="488" customFormat="false" ht="15" hidden="false" customHeight="false" outlineLevel="0" collapsed="false">
      <c r="A488" s="7"/>
      <c r="B488" s="7"/>
      <c r="C488" s="7"/>
      <c r="D488" s="7"/>
      <c r="E488" s="7"/>
      <c r="F488" s="9"/>
      <c r="G488" s="9"/>
      <c r="H488" s="7"/>
      <c r="I488" s="10" t="str">
        <f aca="true">IF($B488="","",IF($A488="Yes","Done",IF(OR(AND($F488&lt;&gt;"",$F488&gt;TODAY()),AND($E488&lt;&gt;"",IFERROR(INDEX($A$2:$A$501,MATCH($E488,$B$2:$B$501,0)),"Yes")&lt;&gt;"Yes")),"Waiting","Yes")))</f>
        <v/>
      </c>
      <c r="J488" s="8" t="str">
        <f aca="false">IF($B488="","",ROUND(IF(ISNUMBER(INDEX(Projects!$D$2:$D$201,MATCH($C488,Projects!$A$2:$A$201,0))),ParentWeight*INDEX(Projects!$D$2:$D$201,MATCH($C488,Projects!$A$2:$A$201,0))+(1-ParentWeight)*IFERROR(MATCH($D488,{"Low","Medium","High","Vital"},0)/4,0.5),IFERROR(MATCH($D488,{"Low","Medium","High","Vital"},0)/4,0.5)),3))</f>
        <v/>
      </c>
      <c r="K488" s="8" t="str">
        <f aca="false">IF($B488="","",MAX($J488,_xlfn.MAXIFS($J$2:$J$501,$E$2:$E$501,$B488,$A$2:$A$501,"&lt;&gt;Yes")))</f>
        <v/>
      </c>
      <c r="L488" s="11" t="n">
        <f aca="true">IF($B488="",-1,IF($I488&lt;&gt;"Yes",0,ROUND(IF($G488="",$K488,IF(($G488-TODAY())&lt;=0,3+$K488+MIN(0.25*-($G488-TODAY()),1),$K488+IF(($G488-TODAY())&lt;=LeadDays,((LeadDays-($G488-TODAY()))/LeadDays)^2,0))),2)))</f>
        <v>-1</v>
      </c>
    </row>
    <row r="489" customFormat="false" ht="15" hidden="false" customHeight="false" outlineLevel="0" collapsed="false">
      <c r="A489" s="7"/>
      <c r="B489" s="7"/>
      <c r="C489" s="7"/>
      <c r="D489" s="7"/>
      <c r="E489" s="7"/>
      <c r="F489" s="9"/>
      <c r="G489" s="9"/>
      <c r="H489" s="7"/>
      <c r="I489" s="10" t="str">
        <f aca="true">IF($B489="","",IF($A489="Yes","Done",IF(OR(AND($F489&lt;&gt;"",$F489&gt;TODAY()),AND($E489&lt;&gt;"",IFERROR(INDEX($A$2:$A$501,MATCH($E489,$B$2:$B$501,0)),"Yes")&lt;&gt;"Yes")),"Waiting","Yes")))</f>
        <v/>
      </c>
      <c r="J489" s="8" t="str">
        <f aca="false">IF($B489="","",ROUND(IF(ISNUMBER(INDEX(Projects!$D$2:$D$201,MATCH($C489,Projects!$A$2:$A$201,0))),ParentWeight*INDEX(Projects!$D$2:$D$201,MATCH($C489,Projects!$A$2:$A$201,0))+(1-ParentWeight)*IFERROR(MATCH($D489,{"Low","Medium","High","Vital"},0)/4,0.5),IFERROR(MATCH($D489,{"Low","Medium","High","Vital"},0)/4,0.5)),3))</f>
        <v/>
      </c>
      <c r="K489" s="8" t="str">
        <f aca="false">IF($B489="","",MAX($J489,_xlfn.MAXIFS($J$2:$J$501,$E$2:$E$501,$B489,$A$2:$A$501,"&lt;&gt;Yes")))</f>
        <v/>
      </c>
      <c r="L489" s="11" t="n">
        <f aca="true">IF($B489="",-1,IF($I489&lt;&gt;"Yes",0,ROUND(IF($G489="",$K489,IF(($G489-TODAY())&lt;=0,3+$K489+MIN(0.25*-($G489-TODAY()),1),$K489+IF(($G489-TODAY())&lt;=LeadDays,((LeadDays-($G489-TODAY()))/LeadDays)^2,0))),2)))</f>
        <v>-1</v>
      </c>
    </row>
    <row r="490" customFormat="false" ht="15" hidden="false" customHeight="false" outlineLevel="0" collapsed="false">
      <c r="A490" s="7"/>
      <c r="B490" s="7"/>
      <c r="C490" s="7"/>
      <c r="D490" s="7"/>
      <c r="E490" s="7"/>
      <c r="F490" s="9"/>
      <c r="G490" s="9"/>
      <c r="H490" s="7"/>
      <c r="I490" s="10" t="str">
        <f aca="true">IF($B490="","",IF($A490="Yes","Done",IF(OR(AND($F490&lt;&gt;"",$F490&gt;TODAY()),AND($E490&lt;&gt;"",IFERROR(INDEX($A$2:$A$501,MATCH($E490,$B$2:$B$501,0)),"Yes")&lt;&gt;"Yes")),"Waiting","Yes")))</f>
        <v/>
      </c>
      <c r="J490" s="8" t="str">
        <f aca="false">IF($B490="","",ROUND(IF(ISNUMBER(INDEX(Projects!$D$2:$D$201,MATCH($C490,Projects!$A$2:$A$201,0))),ParentWeight*INDEX(Projects!$D$2:$D$201,MATCH($C490,Projects!$A$2:$A$201,0))+(1-ParentWeight)*IFERROR(MATCH($D490,{"Low","Medium","High","Vital"},0)/4,0.5),IFERROR(MATCH($D490,{"Low","Medium","High","Vital"},0)/4,0.5)),3))</f>
        <v/>
      </c>
      <c r="K490" s="8" t="str">
        <f aca="false">IF($B490="","",MAX($J490,_xlfn.MAXIFS($J$2:$J$501,$E$2:$E$501,$B490,$A$2:$A$501,"&lt;&gt;Yes")))</f>
        <v/>
      </c>
      <c r="L490" s="11" t="n">
        <f aca="true">IF($B490="",-1,IF($I490&lt;&gt;"Yes",0,ROUND(IF($G490="",$K490,IF(($G490-TODAY())&lt;=0,3+$K490+MIN(0.25*-($G490-TODAY()),1),$K490+IF(($G490-TODAY())&lt;=LeadDays,((LeadDays-($G490-TODAY()))/LeadDays)^2,0))),2)))</f>
        <v>-1</v>
      </c>
    </row>
    <row r="491" customFormat="false" ht="15" hidden="false" customHeight="false" outlineLevel="0" collapsed="false">
      <c r="A491" s="7"/>
      <c r="B491" s="7"/>
      <c r="C491" s="7"/>
      <c r="D491" s="7"/>
      <c r="E491" s="7"/>
      <c r="F491" s="9"/>
      <c r="G491" s="9"/>
      <c r="H491" s="7"/>
      <c r="I491" s="10" t="str">
        <f aca="true">IF($B491="","",IF($A491="Yes","Done",IF(OR(AND($F491&lt;&gt;"",$F491&gt;TODAY()),AND($E491&lt;&gt;"",IFERROR(INDEX($A$2:$A$501,MATCH($E491,$B$2:$B$501,0)),"Yes")&lt;&gt;"Yes")),"Waiting","Yes")))</f>
        <v/>
      </c>
      <c r="J491" s="8" t="str">
        <f aca="false">IF($B491="","",ROUND(IF(ISNUMBER(INDEX(Projects!$D$2:$D$201,MATCH($C491,Projects!$A$2:$A$201,0))),ParentWeight*INDEX(Projects!$D$2:$D$201,MATCH($C491,Projects!$A$2:$A$201,0))+(1-ParentWeight)*IFERROR(MATCH($D491,{"Low","Medium","High","Vital"},0)/4,0.5),IFERROR(MATCH($D491,{"Low","Medium","High","Vital"},0)/4,0.5)),3))</f>
        <v/>
      </c>
      <c r="K491" s="8" t="str">
        <f aca="false">IF($B491="","",MAX($J491,_xlfn.MAXIFS($J$2:$J$501,$E$2:$E$501,$B491,$A$2:$A$501,"&lt;&gt;Yes")))</f>
        <v/>
      </c>
      <c r="L491" s="11" t="n">
        <f aca="true">IF($B491="",-1,IF($I491&lt;&gt;"Yes",0,ROUND(IF($G491="",$K491,IF(($G491-TODAY())&lt;=0,3+$K491+MIN(0.25*-($G491-TODAY()),1),$K491+IF(($G491-TODAY())&lt;=LeadDays,((LeadDays-($G491-TODAY()))/LeadDays)^2,0))),2)))</f>
        <v>-1</v>
      </c>
    </row>
    <row r="492" customFormat="false" ht="15" hidden="false" customHeight="false" outlineLevel="0" collapsed="false">
      <c r="A492" s="7"/>
      <c r="B492" s="7"/>
      <c r="C492" s="7"/>
      <c r="D492" s="7"/>
      <c r="E492" s="7"/>
      <c r="F492" s="9"/>
      <c r="G492" s="9"/>
      <c r="H492" s="7"/>
      <c r="I492" s="10" t="str">
        <f aca="true">IF($B492="","",IF($A492="Yes","Done",IF(OR(AND($F492&lt;&gt;"",$F492&gt;TODAY()),AND($E492&lt;&gt;"",IFERROR(INDEX($A$2:$A$501,MATCH($E492,$B$2:$B$501,0)),"Yes")&lt;&gt;"Yes")),"Waiting","Yes")))</f>
        <v/>
      </c>
      <c r="J492" s="8" t="str">
        <f aca="false">IF($B492="","",ROUND(IF(ISNUMBER(INDEX(Projects!$D$2:$D$201,MATCH($C492,Projects!$A$2:$A$201,0))),ParentWeight*INDEX(Projects!$D$2:$D$201,MATCH($C492,Projects!$A$2:$A$201,0))+(1-ParentWeight)*IFERROR(MATCH($D492,{"Low","Medium","High","Vital"},0)/4,0.5),IFERROR(MATCH($D492,{"Low","Medium","High","Vital"},0)/4,0.5)),3))</f>
        <v/>
      </c>
      <c r="K492" s="8" t="str">
        <f aca="false">IF($B492="","",MAX($J492,_xlfn.MAXIFS($J$2:$J$501,$E$2:$E$501,$B492,$A$2:$A$501,"&lt;&gt;Yes")))</f>
        <v/>
      </c>
      <c r="L492" s="11" t="n">
        <f aca="true">IF($B492="",-1,IF($I492&lt;&gt;"Yes",0,ROUND(IF($G492="",$K492,IF(($G492-TODAY())&lt;=0,3+$K492+MIN(0.25*-($G492-TODAY()),1),$K492+IF(($G492-TODAY())&lt;=LeadDays,((LeadDays-($G492-TODAY()))/LeadDays)^2,0))),2)))</f>
        <v>-1</v>
      </c>
    </row>
    <row r="493" customFormat="false" ht="15" hidden="false" customHeight="false" outlineLevel="0" collapsed="false">
      <c r="A493" s="7"/>
      <c r="B493" s="7"/>
      <c r="C493" s="7"/>
      <c r="D493" s="7"/>
      <c r="E493" s="7"/>
      <c r="F493" s="9"/>
      <c r="G493" s="9"/>
      <c r="H493" s="7"/>
      <c r="I493" s="10" t="str">
        <f aca="true">IF($B493="","",IF($A493="Yes","Done",IF(OR(AND($F493&lt;&gt;"",$F493&gt;TODAY()),AND($E493&lt;&gt;"",IFERROR(INDEX($A$2:$A$501,MATCH($E493,$B$2:$B$501,0)),"Yes")&lt;&gt;"Yes")),"Waiting","Yes")))</f>
        <v/>
      </c>
      <c r="J493" s="8" t="str">
        <f aca="false">IF($B493="","",ROUND(IF(ISNUMBER(INDEX(Projects!$D$2:$D$201,MATCH($C493,Projects!$A$2:$A$201,0))),ParentWeight*INDEX(Projects!$D$2:$D$201,MATCH($C493,Projects!$A$2:$A$201,0))+(1-ParentWeight)*IFERROR(MATCH($D493,{"Low","Medium","High","Vital"},0)/4,0.5),IFERROR(MATCH($D493,{"Low","Medium","High","Vital"},0)/4,0.5)),3))</f>
        <v/>
      </c>
      <c r="K493" s="8" t="str">
        <f aca="false">IF($B493="","",MAX($J493,_xlfn.MAXIFS($J$2:$J$501,$E$2:$E$501,$B493,$A$2:$A$501,"&lt;&gt;Yes")))</f>
        <v/>
      </c>
      <c r="L493" s="11" t="n">
        <f aca="true">IF($B493="",-1,IF($I493&lt;&gt;"Yes",0,ROUND(IF($G493="",$K493,IF(($G493-TODAY())&lt;=0,3+$K493+MIN(0.25*-($G493-TODAY()),1),$K493+IF(($G493-TODAY())&lt;=LeadDays,((LeadDays-($G493-TODAY()))/LeadDays)^2,0))),2)))</f>
        <v>-1</v>
      </c>
    </row>
    <row r="494" customFormat="false" ht="15" hidden="false" customHeight="false" outlineLevel="0" collapsed="false">
      <c r="A494" s="7"/>
      <c r="B494" s="7"/>
      <c r="C494" s="7"/>
      <c r="D494" s="7"/>
      <c r="E494" s="7"/>
      <c r="F494" s="9"/>
      <c r="G494" s="9"/>
      <c r="H494" s="7"/>
      <c r="I494" s="10" t="str">
        <f aca="true">IF($B494="","",IF($A494="Yes","Done",IF(OR(AND($F494&lt;&gt;"",$F494&gt;TODAY()),AND($E494&lt;&gt;"",IFERROR(INDEX($A$2:$A$501,MATCH($E494,$B$2:$B$501,0)),"Yes")&lt;&gt;"Yes")),"Waiting","Yes")))</f>
        <v/>
      </c>
      <c r="J494" s="8" t="str">
        <f aca="false">IF($B494="","",ROUND(IF(ISNUMBER(INDEX(Projects!$D$2:$D$201,MATCH($C494,Projects!$A$2:$A$201,0))),ParentWeight*INDEX(Projects!$D$2:$D$201,MATCH($C494,Projects!$A$2:$A$201,0))+(1-ParentWeight)*IFERROR(MATCH($D494,{"Low","Medium","High","Vital"},0)/4,0.5),IFERROR(MATCH($D494,{"Low","Medium","High","Vital"},0)/4,0.5)),3))</f>
        <v/>
      </c>
      <c r="K494" s="8" t="str">
        <f aca="false">IF($B494="","",MAX($J494,_xlfn.MAXIFS($J$2:$J$501,$E$2:$E$501,$B494,$A$2:$A$501,"&lt;&gt;Yes")))</f>
        <v/>
      </c>
      <c r="L494" s="11" t="n">
        <f aca="true">IF($B494="",-1,IF($I494&lt;&gt;"Yes",0,ROUND(IF($G494="",$K494,IF(($G494-TODAY())&lt;=0,3+$K494+MIN(0.25*-($G494-TODAY()),1),$K494+IF(($G494-TODAY())&lt;=LeadDays,((LeadDays-($G494-TODAY()))/LeadDays)^2,0))),2)))</f>
        <v>-1</v>
      </c>
    </row>
    <row r="495" customFormat="false" ht="15" hidden="false" customHeight="false" outlineLevel="0" collapsed="false">
      <c r="A495" s="7"/>
      <c r="B495" s="7"/>
      <c r="C495" s="7"/>
      <c r="D495" s="7"/>
      <c r="E495" s="7"/>
      <c r="F495" s="9"/>
      <c r="G495" s="9"/>
      <c r="H495" s="7"/>
      <c r="I495" s="10" t="str">
        <f aca="true">IF($B495="","",IF($A495="Yes","Done",IF(OR(AND($F495&lt;&gt;"",$F495&gt;TODAY()),AND($E495&lt;&gt;"",IFERROR(INDEX($A$2:$A$501,MATCH($E495,$B$2:$B$501,0)),"Yes")&lt;&gt;"Yes")),"Waiting","Yes")))</f>
        <v/>
      </c>
      <c r="J495" s="8" t="str">
        <f aca="false">IF($B495="","",ROUND(IF(ISNUMBER(INDEX(Projects!$D$2:$D$201,MATCH($C495,Projects!$A$2:$A$201,0))),ParentWeight*INDEX(Projects!$D$2:$D$201,MATCH($C495,Projects!$A$2:$A$201,0))+(1-ParentWeight)*IFERROR(MATCH($D495,{"Low","Medium","High","Vital"},0)/4,0.5),IFERROR(MATCH($D495,{"Low","Medium","High","Vital"},0)/4,0.5)),3))</f>
        <v/>
      </c>
      <c r="K495" s="8" t="str">
        <f aca="false">IF($B495="","",MAX($J495,_xlfn.MAXIFS($J$2:$J$501,$E$2:$E$501,$B495,$A$2:$A$501,"&lt;&gt;Yes")))</f>
        <v/>
      </c>
      <c r="L495" s="11" t="n">
        <f aca="true">IF($B495="",-1,IF($I495&lt;&gt;"Yes",0,ROUND(IF($G495="",$K495,IF(($G495-TODAY())&lt;=0,3+$K495+MIN(0.25*-($G495-TODAY()),1),$K495+IF(($G495-TODAY())&lt;=LeadDays,((LeadDays-($G495-TODAY()))/LeadDays)^2,0))),2)))</f>
        <v>-1</v>
      </c>
    </row>
    <row r="496" customFormat="false" ht="15" hidden="false" customHeight="false" outlineLevel="0" collapsed="false">
      <c r="A496" s="7"/>
      <c r="B496" s="7"/>
      <c r="C496" s="7"/>
      <c r="D496" s="7"/>
      <c r="E496" s="7"/>
      <c r="F496" s="9"/>
      <c r="G496" s="9"/>
      <c r="H496" s="7"/>
      <c r="I496" s="10" t="str">
        <f aca="true">IF($B496="","",IF($A496="Yes","Done",IF(OR(AND($F496&lt;&gt;"",$F496&gt;TODAY()),AND($E496&lt;&gt;"",IFERROR(INDEX($A$2:$A$501,MATCH($E496,$B$2:$B$501,0)),"Yes")&lt;&gt;"Yes")),"Waiting","Yes")))</f>
        <v/>
      </c>
      <c r="J496" s="8" t="str">
        <f aca="false">IF($B496="","",ROUND(IF(ISNUMBER(INDEX(Projects!$D$2:$D$201,MATCH($C496,Projects!$A$2:$A$201,0))),ParentWeight*INDEX(Projects!$D$2:$D$201,MATCH($C496,Projects!$A$2:$A$201,0))+(1-ParentWeight)*IFERROR(MATCH($D496,{"Low","Medium","High","Vital"},0)/4,0.5),IFERROR(MATCH($D496,{"Low","Medium","High","Vital"},0)/4,0.5)),3))</f>
        <v/>
      </c>
      <c r="K496" s="8" t="str">
        <f aca="false">IF($B496="","",MAX($J496,_xlfn.MAXIFS($J$2:$J$501,$E$2:$E$501,$B496,$A$2:$A$501,"&lt;&gt;Yes")))</f>
        <v/>
      </c>
      <c r="L496" s="11" t="n">
        <f aca="true">IF($B496="",-1,IF($I496&lt;&gt;"Yes",0,ROUND(IF($G496="",$K496,IF(($G496-TODAY())&lt;=0,3+$K496+MIN(0.25*-($G496-TODAY()),1),$K496+IF(($G496-TODAY())&lt;=LeadDays,((LeadDays-($G496-TODAY()))/LeadDays)^2,0))),2)))</f>
        <v>-1</v>
      </c>
    </row>
    <row r="497" customFormat="false" ht="15" hidden="false" customHeight="false" outlineLevel="0" collapsed="false">
      <c r="A497" s="7"/>
      <c r="B497" s="7"/>
      <c r="C497" s="7"/>
      <c r="D497" s="7"/>
      <c r="E497" s="7"/>
      <c r="F497" s="9"/>
      <c r="G497" s="9"/>
      <c r="H497" s="7"/>
      <c r="I497" s="10" t="str">
        <f aca="true">IF($B497="","",IF($A497="Yes","Done",IF(OR(AND($F497&lt;&gt;"",$F497&gt;TODAY()),AND($E497&lt;&gt;"",IFERROR(INDEX($A$2:$A$501,MATCH($E497,$B$2:$B$501,0)),"Yes")&lt;&gt;"Yes")),"Waiting","Yes")))</f>
        <v/>
      </c>
      <c r="J497" s="8" t="str">
        <f aca="false">IF($B497="","",ROUND(IF(ISNUMBER(INDEX(Projects!$D$2:$D$201,MATCH($C497,Projects!$A$2:$A$201,0))),ParentWeight*INDEX(Projects!$D$2:$D$201,MATCH($C497,Projects!$A$2:$A$201,0))+(1-ParentWeight)*IFERROR(MATCH($D497,{"Low","Medium","High","Vital"},0)/4,0.5),IFERROR(MATCH($D497,{"Low","Medium","High","Vital"},0)/4,0.5)),3))</f>
        <v/>
      </c>
      <c r="K497" s="8" t="str">
        <f aca="false">IF($B497="","",MAX($J497,_xlfn.MAXIFS($J$2:$J$501,$E$2:$E$501,$B497,$A$2:$A$501,"&lt;&gt;Yes")))</f>
        <v/>
      </c>
      <c r="L497" s="11" t="n">
        <f aca="true">IF($B497="",-1,IF($I497&lt;&gt;"Yes",0,ROUND(IF($G497="",$K497,IF(($G497-TODAY())&lt;=0,3+$K497+MIN(0.25*-($G497-TODAY()),1),$K497+IF(($G497-TODAY())&lt;=LeadDays,((LeadDays-($G497-TODAY()))/LeadDays)^2,0))),2)))</f>
        <v>-1</v>
      </c>
    </row>
    <row r="498" customFormat="false" ht="15" hidden="false" customHeight="false" outlineLevel="0" collapsed="false">
      <c r="A498" s="7"/>
      <c r="B498" s="7"/>
      <c r="C498" s="7"/>
      <c r="D498" s="7"/>
      <c r="E498" s="7"/>
      <c r="F498" s="9"/>
      <c r="G498" s="9"/>
      <c r="H498" s="7"/>
      <c r="I498" s="10" t="str">
        <f aca="true">IF($B498="","",IF($A498="Yes","Done",IF(OR(AND($F498&lt;&gt;"",$F498&gt;TODAY()),AND($E498&lt;&gt;"",IFERROR(INDEX($A$2:$A$501,MATCH($E498,$B$2:$B$501,0)),"Yes")&lt;&gt;"Yes")),"Waiting","Yes")))</f>
        <v/>
      </c>
      <c r="J498" s="8" t="str">
        <f aca="false">IF($B498="","",ROUND(IF(ISNUMBER(INDEX(Projects!$D$2:$D$201,MATCH($C498,Projects!$A$2:$A$201,0))),ParentWeight*INDEX(Projects!$D$2:$D$201,MATCH($C498,Projects!$A$2:$A$201,0))+(1-ParentWeight)*IFERROR(MATCH($D498,{"Low","Medium","High","Vital"},0)/4,0.5),IFERROR(MATCH($D498,{"Low","Medium","High","Vital"},0)/4,0.5)),3))</f>
        <v/>
      </c>
      <c r="K498" s="8" t="str">
        <f aca="false">IF($B498="","",MAX($J498,_xlfn.MAXIFS($J$2:$J$501,$E$2:$E$501,$B498,$A$2:$A$501,"&lt;&gt;Yes")))</f>
        <v/>
      </c>
      <c r="L498" s="11" t="n">
        <f aca="true">IF($B498="",-1,IF($I498&lt;&gt;"Yes",0,ROUND(IF($G498="",$K498,IF(($G498-TODAY())&lt;=0,3+$K498+MIN(0.25*-($G498-TODAY()),1),$K498+IF(($G498-TODAY())&lt;=LeadDays,((LeadDays-($G498-TODAY()))/LeadDays)^2,0))),2)))</f>
        <v>-1</v>
      </c>
    </row>
    <row r="499" customFormat="false" ht="15" hidden="false" customHeight="false" outlineLevel="0" collapsed="false">
      <c r="A499" s="7"/>
      <c r="B499" s="7"/>
      <c r="C499" s="7"/>
      <c r="D499" s="7"/>
      <c r="E499" s="7"/>
      <c r="F499" s="9"/>
      <c r="G499" s="9"/>
      <c r="H499" s="7"/>
      <c r="I499" s="10" t="str">
        <f aca="true">IF($B499="","",IF($A499="Yes","Done",IF(OR(AND($F499&lt;&gt;"",$F499&gt;TODAY()),AND($E499&lt;&gt;"",IFERROR(INDEX($A$2:$A$501,MATCH($E499,$B$2:$B$501,0)),"Yes")&lt;&gt;"Yes")),"Waiting","Yes")))</f>
        <v/>
      </c>
      <c r="J499" s="8" t="str">
        <f aca="false">IF($B499="","",ROUND(IF(ISNUMBER(INDEX(Projects!$D$2:$D$201,MATCH($C499,Projects!$A$2:$A$201,0))),ParentWeight*INDEX(Projects!$D$2:$D$201,MATCH($C499,Projects!$A$2:$A$201,0))+(1-ParentWeight)*IFERROR(MATCH($D499,{"Low","Medium","High","Vital"},0)/4,0.5),IFERROR(MATCH($D499,{"Low","Medium","High","Vital"},0)/4,0.5)),3))</f>
        <v/>
      </c>
      <c r="K499" s="8" t="str">
        <f aca="false">IF($B499="","",MAX($J499,_xlfn.MAXIFS($J$2:$J$501,$E$2:$E$501,$B499,$A$2:$A$501,"&lt;&gt;Yes")))</f>
        <v/>
      </c>
      <c r="L499" s="11" t="n">
        <f aca="true">IF($B499="",-1,IF($I499&lt;&gt;"Yes",0,ROUND(IF($G499="",$K499,IF(($G499-TODAY())&lt;=0,3+$K499+MIN(0.25*-($G499-TODAY()),1),$K499+IF(($G499-TODAY())&lt;=LeadDays,((LeadDays-($G499-TODAY()))/LeadDays)^2,0))),2)))</f>
        <v>-1</v>
      </c>
    </row>
    <row r="500" customFormat="false" ht="15" hidden="false" customHeight="false" outlineLevel="0" collapsed="false">
      <c r="A500" s="7"/>
      <c r="B500" s="7"/>
      <c r="C500" s="7"/>
      <c r="D500" s="7"/>
      <c r="E500" s="7"/>
      <c r="F500" s="9"/>
      <c r="G500" s="9"/>
      <c r="H500" s="7"/>
      <c r="I500" s="10" t="str">
        <f aca="true">IF($B500="","",IF($A500="Yes","Done",IF(OR(AND($F500&lt;&gt;"",$F500&gt;TODAY()),AND($E500&lt;&gt;"",IFERROR(INDEX($A$2:$A$501,MATCH($E500,$B$2:$B$501,0)),"Yes")&lt;&gt;"Yes")),"Waiting","Yes")))</f>
        <v/>
      </c>
      <c r="J500" s="8" t="str">
        <f aca="false">IF($B500="","",ROUND(IF(ISNUMBER(INDEX(Projects!$D$2:$D$201,MATCH($C500,Projects!$A$2:$A$201,0))),ParentWeight*INDEX(Projects!$D$2:$D$201,MATCH($C500,Projects!$A$2:$A$201,0))+(1-ParentWeight)*IFERROR(MATCH($D500,{"Low","Medium","High","Vital"},0)/4,0.5),IFERROR(MATCH($D500,{"Low","Medium","High","Vital"},0)/4,0.5)),3))</f>
        <v/>
      </c>
      <c r="K500" s="8" t="str">
        <f aca="false">IF($B500="","",MAX($J500,_xlfn.MAXIFS($J$2:$J$501,$E$2:$E$501,$B500,$A$2:$A$501,"&lt;&gt;Yes")))</f>
        <v/>
      </c>
      <c r="L500" s="11" t="n">
        <f aca="true">IF($B500="",-1,IF($I500&lt;&gt;"Yes",0,ROUND(IF($G500="",$K500,IF(($G500-TODAY())&lt;=0,3+$K500+MIN(0.25*-($G500-TODAY()),1),$K500+IF(($G500-TODAY())&lt;=LeadDays,((LeadDays-($G500-TODAY()))/LeadDays)^2,0))),2)))</f>
        <v>-1</v>
      </c>
    </row>
    <row r="501" customFormat="false" ht="15" hidden="false" customHeight="false" outlineLevel="0" collapsed="false">
      <c r="A501" s="7"/>
      <c r="B501" s="7"/>
      <c r="C501" s="7"/>
      <c r="D501" s="7"/>
      <c r="E501" s="7"/>
      <c r="F501" s="9"/>
      <c r="G501" s="9"/>
      <c r="H501" s="7"/>
      <c r="I501" s="10" t="str">
        <f aca="true">IF($B501="","",IF($A501="Yes","Done",IF(OR(AND($F501&lt;&gt;"",$F501&gt;TODAY()),AND($E501&lt;&gt;"",IFERROR(INDEX($A$2:$A$501,MATCH($E501,$B$2:$B$501,0)),"Yes")&lt;&gt;"Yes")),"Waiting","Yes")))</f>
        <v/>
      </c>
      <c r="J501" s="8" t="str">
        <f aca="false">IF($B501="","",ROUND(IF(ISNUMBER(INDEX(Projects!$D$2:$D$201,MATCH($C501,Projects!$A$2:$A$201,0))),ParentWeight*INDEX(Projects!$D$2:$D$201,MATCH($C501,Projects!$A$2:$A$201,0))+(1-ParentWeight)*IFERROR(MATCH($D501,{"Low","Medium","High","Vital"},0)/4,0.5),IFERROR(MATCH($D501,{"Low","Medium","High","Vital"},0)/4,0.5)),3))</f>
        <v/>
      </c>
      <c r="K501" s="8" t="str">
        <f aca="false">IF($B501="","",MAX($J501,_xlfn.MAXIFS($J$2:$J$501,$E$2:$E$501,$B501,$A$2:$A$501,"&lt;&gt;Yes")))</f>
        <v/>
      </c>
      <c r="L501" s="11" t="n">
        <f aca="true">IF($B501="",-1,IF($I501&lt;&gt;"Yes",0,ROUND(IF($G501="",$K501,IF(($G501-TODAY())&lt;=0,3+$K501+MIN(0.25*-($G501-TODAY()),1),$K501+IF(($G501-TODAY())&lt;=LeadDays,((LeadDays-($G501-TODAY()))/LeadDays)^2,0))),2)))</f>
        <v>-1</v>
      </c>
    </row>
  </sheetData>
  <autoFilter ref="A1:L501"/>
  <dataValidations count="4">
    <dataValidation allowBlank="true" errorStyle="stop" operator="between" showDropDown="false" showErrorMessage="false" showInputMessage="false" sqref="D2:D501" type="list">
      <formula1>"Low,Medium,High,Vital"</formula1>
      <formula2>0</formula2>
    </dataValidation>
    <dataValidation allowBlank="true" errorStyle="stop" operator="between" showDropDown="false" showErrorMessage="false" showInputMessage="false" sqref="A2:A501" type="list">
      <formula1>"Yes,No"</formula1>
      <formula2>0</formula2>
    </dataValidation>
    <dataValidation allowBlank="true" errorStyle="stop" operator="between" showDropDown="false" showErrorMessage="false" showInputMessage="false" sqref="C2:C501" type="list">
      <formula1>Projects!$A$2:$A$201</formula1>
      <formula2>0</formula2>
    </dataValidation>
    <dataValidation allowBlank="true" errorStyle="stop" operator="between" showDropDown="false" showErrorMessage="false" showInputMessage="false" sqref="E2:E501" type="list">
      <formula1>$B$2:$B$501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2026-09-30T15:21:13Z</dcterms:created>
  <dc:creator>openpyxl</dc:creator>
  <dc:description/>
  <dc:language>en-US</dc:language>
  <cp:lastModifiedBy/>
  <dcterms:modified xsi:type="dcterms:W3CDTF">2026-09-30T15:21:13Z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