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5EF605CF-09A1-4FAB-A65A-2F6183EB6899}" xr6:coauthVersionLast="47" xr6:coauthVersionMax="47" xr10:uidLastSave="{00000000-0000-0000-0000-000000000000}"/>
  <bookViews>
    <workbookView xWindow="-108" yWindow="-108" windowWidth="23256" windowHeight="12576" xr2:uid="{01006947-86DC-42EA-BC5B-2BD0171E4107}"/>
  </bookViews>
  <sheets>
    <sheet name="Ingresos, Gastos y Resultado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1" i="2" l="1"/>
  <c r="AJ32" i="2"/>
  <c r="AJ33" i="2"/>
  <c r="AJ34" i="2"/>
  <c r="AJ35" i="2"/>
  <c r="AJ36" i="2"/>
  <c r="AJ37" i="2"/>
  <c r="AJ38" i="2"/>
  <c r="AJ39" i="2"/>
  <c r="AJ40" i="2"/>
  <c r="AJ41" i="2"/>
  <c r="AJ42" i="2"/>
  <c r="AJ44" i="2"/>
  <c r="AJ45" i="2"/>
  <c r="AJ47" i="2"/>
  <c r="AJ48" i="2"/>
  <c r="AJ49" i="2"/>
  <c r="AJ50" i="2"/>
  <c r="AJ51" i="2"/>
  <c r="AJ52" i="2"/>
  <c r="AI14" i="2"/>
  <c r="AI24" i="2"/>
  <c r="AJ46" i="2" l="1"/>
  <c r="AJ43" i="2"/>
  <c r="AI15" i="2"/>
  <c r="AI18" i="2" l="1"/>
  <c r="AI23" i="2" l="1"/>
  <c r="AI25" i="2" l="1"/>
  <c r="AI31" i="2" l="1"/>
  <c r="AI32" i="2"/>
  <c r="AI33" i="2"/>
  <c r="AI34" i="2"/>
  <c r="AI35" i="2"/>
  <c r="AI36" i="2"/>
  <c r="AI37" i="2"/>
  <c r="AI38" i="2"/>
  <c r="AI39" i="2"/>
  <c r="AI40" i="2"/>
  <c r="AI41" i="2"/>
  <c r="AI42" i="2"/>
  <c r="AI44" i="2"/>
  <c r="AI45" i="2"/>
  <c r="AI47" i="2"/>
  <c r="AI48" i="2"/>
  <c r="AI49" i="2"/>
  <c r="AI50" i="2"/>
  <c r="AI51" i="2"/>
  <c r="AI52" i="2"/>
  <c r="AI46" i="2" l="1"/>
  <c r="AI43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E46" i="2"/>
  <c r="Z46" i="2"/>
  <c r="X46" i="2"/>
  <c r="W46" i="2"/>
  <c r="S46" i="2"/>
  <c r="N46" i="2"/>
  <c r="L46" i="2"/>
  <c r="K46" i="2"/>
  <c r="G46" i="2"/>
  <c r="B46" i="2"/>
  <c r="AH45" i="2"/>
  <c r="AG45" i="2"/>
  <c r="AG46" i="2" s="1"/>
  <c r="AF45" i="2"/>
  <c r="AF46" i="2" s="1"/>
  <c r="AE45" i="2"/>
  <c r="AD45" i="2"/>
  <c r="AC45" i="2"/>
  <c r="AC46" i="2" s="1"/>
  <c r="AB45" i="2"/>
  <c r="AB46" i="2" s="1"/>
  <c r="AA45" i="2"/>
  <c r="AA46" i="2" s="1"/>
  <c r="Z45" i="2"/>
  <c r="Y45" i="2"/>
  <c r="Y46" i="2" s="1"/>
  <c r="X45" i="2"/>
  <c r="W45" i="2"/>
  <c r="V45" i="2"/>
  <c r="V46" i="2" s="1"/>
  <c r="U45" i="2"/>
  <c r="U46" i="2" s="1"/>
  <c r="T45" i="2"/>
  <c r="T46" i="2" s="1"/>
  <c r="S45" i="2"/>
  <c r="R45" i="2"/>
  <c r="Q45" i="2"/>
  <c r="Q46" i="2" s="1"/>
  <c r="P45" i="2"/>
  <c r="P46" i="2" s="1"/>
  <c r="O45" i="2"/>
  <c r="O46" i="2" s="1"/>
  <c r="N45" i="2"/>
  <c r="M45" i="2"/>
  <c r="M46" i="2" s="1"/>
  <c r="L45" i="2"/>
  <c r="K45" i="2"/>
  <c r="J45" i="2"/>
  <c r="J46" i="2" s="1"/>
  <c r="I45" i="2"/>
  <c r="I46" i="2" s="1"/>
  <c r="H45" i="2"/>
  <c r="H46" i="2" s="1"/>
  <c r="G45" i="2"/>
  <c r="F45" i="2"/>
  <c r="E45" i="2"/>
  <c r="E46" i="2" s="1"/>
  <c r="D45" i="2"/>
  <c r="D46" i="2" s="1"/>
  <c r="C45" i="2"/>
  <c r="C46" i="2" s="1"/>
  <c r="B45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G43" i="2"/>
  <c r="AA43" i="2"/>
  <c r="Z43" i="2"/>
  <c r="V43" i="2"/>
  <c r="U43" i="2"/>
  <c r="O43" i="2"/>
  <c r="N43" i="2"/>
  <c r="J43" i="2"/>
  <c r="I43" i="2"/>
  <c r="C43" i="2"/>
  <c r="B43" i="2"/>
  <c r="AH42" i="2"/>
  <c r="AG42" i="2"/>
  <c r="AF42" i="2"/>
  <c r="AF43" i="2" s="1"/>
  <c r="AE42" i="2"/>
  <c r="AE43" i="2" s="1"/>
  <c r="AD42" i="2"/>
  <c r="AD43" i="2" s="1"/>
  <c r="AC42" i="2"/>
  <c r="AB42" i="2"/>
  <c r="AB43" i="2" s="1"/>
  <c r="AA42" i="2"/>
  <c r="Z42" i="2"/>
  <c r="Y42" i="2"/>
  <c r="Y43" i="2" s="1"/>
  <c r="X42" i="2"/>
  <c r="X43" i="2" s="1"/>
  <c r="W42" i="2"/>
  <c r="W43" i="2" s="1"/>
  <c r="V42" i="2"/>
  <c r="U42" i="2"/>
  <c r="T42" i="2"/>
  <c r="T43" i="2" s="1"/>
  <c r="S42" i="2"/>
  <c r="S43" i="2" s="1"/>
  <c r="R42" i="2"/>
  <c r="R43" i="2" s="1"/>
  <c r="Q42" i="2"/>
  <c r="P42" i="2"/>
  <c r="P43" i="2" s="1"/>
  <c r="O42" i="2"/>
  <c r="N42" i="2"/>
  <c r="M42" i="2"/>
  <c r="M43" i="2" s="1"/>
  <c r="L42" i="2"/>
  <c r="L43" i="2" s="1"/>
  <c r="K42" i="2"/>
  <c r="K43" i="2" s="1"/>
  <c r="J42" i="2"/>
  <c r="I42" i="2"/>
  <c r="H42" i="2"/>
  <c r="H43" i="2" s="1"/>
  <c r="G42" i="2"/>
  <c r="G43" i="2" s="1"/>
  <c r="F42" i="2"/>
  <c r="F43" i="2" s="1"/>
  <c r="E42" i="2"/>
  <c r="D42" i="2"/>
  <c r="D43" i="2" s="1"/>
  <c r="C42" i="2"/>
  <c r="B42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H40" i="2"/>
  <c r="AG40" i="2"/>
  <c r="AF40" i="2"/>
  <c r="AE40" i="2"/>
  <c r="AD40" i="2"/>
  <c r="AD46" i="2" s="1"/>
  <c r="AC40" i="2"/>
  <c r="AC43" i="2" s="1"/>
  <c r="AB40" i="2"/>
  <c r="AA40" i="2"/>
  <c r="Z40" i="2"/>
  <c r="Y40" i="2"/>
  <c r="X40" i="2"/>
  <c r="W40" i="2"/>
  <c r="V40" i="2"/>
  <c r="U40" i="2"/>
  <c r="T40" i="2"/>
  <c r="S40" i="2"/>
  <c r="R40" i="2"/>
  <c r="R46" i="2" s="1"/>
  <c r="Q40" i="2"/>
  <c r="Q43" i="2" s="1"/>
  <c r="P40" i="2"/>
  <c r="O40" i="2"/>
  <c r="N40" i="2"/>
  <c r="M40" i="2"/>
  <c r="L40" i="2"/>
  <c r="K40" i="2"/>
  <c r="J40" i="2"/>
  <c r="I40" i="2"/>
  <c r="H40" i="2"/>
  <c r="G40" i="2"/>
  <c r="F40" i="2"/>
  <c r="F46" i="2" s="1"/>
  <c r="E40" i="2"/>
  <c r="E43" i="2" s="1"/>
  <c r="D40" i="2"/>
  <c r="C40" i="2"/>
  <c r="B40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H43" i="2" l="1"/>
  <c r="AH46" i="2"/>
  <c r="E11" i="2" l="1"/>
  <c r="G7" i="2"/>
  <c r="H7" i="2"/>
  <c r="I7" i="2"/>
  <c r="I13" i="2" s="1"/>
  <c r="I15" i="2" s="1"/>
  <c r="B7" i="2"/>
  <c r="C7" i="2"/>
  <c r="D7" i="2"/>
  <c r="B11" i="2"/>
  <c r="C11" i="2"/>
  <c r="D11" i="2"/>
  <c r="G11" i="2"/>
  <c r="H11" i="2"/>
  <c r="I11" i="2"/>
  <c r="F11" i="2"/>
  <c r="F7" i="2"/>
  <c r="E7" i="2"/>
  <c r="V16" i="2"/>
  <c r="W16" i="2"/>
  <c r="X16" i="2"/>
  <c r="Y16" i="2"/>
  <c r="Z16" i="2"/>
  <c r="AA16" i="2"/>
  <c r="AB16" i="2"/>
  <c r="AC16" i="2"/>
  <c r="AD16" i="2"/>
  <c r="AE16" i="2"/>
  <c r="AF16" i="2"/>
  <c r="N16" i="2"/>
  <c r="O16" i="2"/>
  <c r="P16" i="2"/>
  <c r="Q16" i="2"/>
  <c r="R16" i="2"/>
  <c r="S16" i="2"/>
  <c r="T16" i="2"/>
  <c r="U16" i="2"/>
  <c r="K16" i="2"/>
  <c r="L16" i="2"/>
  <c r="M16" i="2"/>
  <c r="J16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N19" i="2"/>
  <c r="O19" i="2"/>
  <c r="P19" i="2"/>
  <c r="Q19" i="2"/>
  <c r="M19" i="2"/>
  <c r="L19" i="2"/>
  <c r="K19" i="2"/>
  <c r="J19" i="2"/>
  <c r="F13" i="2" l="1"/>
  <c r="F15" i="2" s="1"/>
  <c r="H13" i="2"/>
  <c r="H15" i="2" s="1"/>
  <c r="H18" i="2" s="1"/>
  <c r="E13" i="2"/>
  <c r="E15" i="2" s="1"/>
  <c r="D13" i="2"/>
  <c r="D15" i="2" s="1"/>
  <c r="D18" i="2" s="1"/>
  <c r="C13" i="2"/>
  <c r="C15" i="2" s="1"/>
  <c r="C16" i="2" s="1"/>
  <c r="B13" i="2"/>
  <c r="B15" i="2" s="1"/>
  <c r="E18" i="2"/>
  <c r="E16" i="2"/>
  <c r="F18" i="2"/>
  <c r="F16" i="2"/>
  <c r="I18" i="2"/>
  <c r="I16" i="2"/>
  <c r="G13" i="2"/>
  <c r="G15" i="2" s="1"/>
  <c r="D16" i="2" l="1"/>
  <c r="H16" i="2"/>
  <c r="C18" i="2"/>
  <c r="C23" i="2" s="1"/>
  <c r="C25" i="2" s="1"/>
  <c r="E19" i="2"/>
  <c r="E23" i="2"/>
  <c r="E25" i="2" s="1"/>
  <c r="H19" i="2"/>
  <c r="H23" i="2"/>
  <c r="H25" i="2" s="1"/>
  <c r="B16" i="2"/>
  <c r="B18" i="2"/>
  <c r="I23" i="2"/>
  <c r="I25" i="2" s="1"/>
  <c r="I19" i="2"/>
  <c r="C19" i="2"/>
  <c r="F19" i="2"/>
  <c r="F23" i="2"/>
  <c r="F25" i="2" s="1"/>
  <c r="G18" i="2"/>
  <c r="G16" i="2"/>
  <c r="D19" i="2"/>
  <c r="D23" i="2"/>
  <c r="D25" i="2" s="1"/>
  <c r="B23" i="2" l="1"/>
  <c r="B25" i="2" s="1"/>
  <c r="B19" i="2"/>
  <c r="G23" i="2"/>
  <c r="G25" i="2" s="1"/>
  <c r="G19" i="2"/>
</calcChain>
</file>

<file path=xl/sharedStrings.xml><?xml version="1.0" encoding="utf-8"?>
<sst xmlns="http://schemas.openxmlformats.org/spreadsheetml/2006/main" count="117" uniqueCount="112">
  <si>
    <t>EBITDA</t>
  </si>
  <si>
    <t>D&amp;A</t>
  </si>
  <si>
    <t>EBIT</t>
  </si>
  <si>
    <t>EBT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</si>
  <si>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</si>
  <si>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</si>
  <si>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</si>
  <si>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</si>
  <si>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</si>
  <si>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</si>
  <si>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</si>
  <si>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</si>
  <si>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</si>
  <si>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</si>
  <si>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</si>
  <si>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</si>
  <si>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</si>
  <si>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</si>
  <si>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</si>
  <si>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</si>
  <si>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</si>
  <si>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</si>
  <si>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</si>
  <si>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</si>
  <si>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</si>
  <si>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</si>
  <si>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Servicios ADCVN</t>
  </si>
  <si>
    <t>Servicios ARyP</t>
  </si>
  <si>
    <t>Servicios Adicionales</t>
  </si>
  <si>
    <t>Ingresos Depositaria</t>
  </si>
  <si>
    <t>Negociación C&amp;L</t>
  </si>
  <si>
    <t>Otros</t>
  </si>
  <si>
    <t>Datos de Mercado</t>
  </si>
  <si>
    <t>Ingresos Mercado</t>
  </si>
  <si>
    <t>Otros Ingresos Operativos</t>
  </si>
  <si>
    <t>Total ingresos operativos</t>
  </si>
  <si>
    <t>Total gastos operativos</t>
  </si>
  <si>
    <t>EBITDA Mg.</t>
  </si>
  <si>
    <t>EBIT Mg.</t>
  </si>
  <si>
    <t>Ingresos financieros</t>
  </si>
  <si>
    <t>Participación en otras compañías</t>
  </si>
  <si>
    <t>Otros ingresos/egresos</t>
  </si>
  <si>
    <t>Impuesto a las ganancias</t>
  </si>
  <si>
    <t>Resultado Neto</t>
  </si>
  <si>
    <t>Cifras en millones ARS, valores históricos</t>
  </si>
  <si>
    <t>3T24</t>
  </si>
  <si>
    <t>1T17</t>
  </si>
  <si>
    <t>2T17</t>
  </si>
  <si>
    <t>3T17</t>
  </si>
  <si>
    <t>1T18</t>
  </si>
  <si>
    <t>2T18</t>
  </si>
  <si>
    <t>3T18</t>
  </si>
  <si>
    <t>4T17</t>
  </si>
  <si>
    <t>4T18</t>
  </si>
  <si>
    <t>1T25</t>
  </si>
  <si>
    <t>4T24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</si>
  <si>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</si>
  <si>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</si>
  <si>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</si>
  <si>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</si>
  <si>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</si>
  <si>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</si>
  <si>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</si>
  <si>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</si>
  <si>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</si>
  <si>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</si>
  <si>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</si>
  <si>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</si>
  <si>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</si>
  <si>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</si>
  <si>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</si>
  <si>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</si>
  <si>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</si>
  <si>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</si>
  <si>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</si>
  <si>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</si>
  <si>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</si>
  <si>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</si>
  <si>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</si>
  <si>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</si>
  <si>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</si>
  <si>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</si>
  <si>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</si>
  <si>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</si>
  <si>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</si>
  <si>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</si>
  <si>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</si>
  <si>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</si>
  <si>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</si>
  <si>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ADC Services</t>
  </si>
  <si>
    <t>ARyP Services</t>
  </si>
  <si>
    <t>Additional services</t>
  </si>
  <si>
    <t>CSD Revenues</t>
  </si>
  <si>
    <t>Operating fees</t>
  </si>
  <si>
    <t>Market Data</t>
  </si>
  <si>
    <t>Others</t>
  </si>
  <si>
    <t>Exchange Revenues</t>
  </si>
  <si>
    <t>Other operating Income</t>
  </si>
  <si>
    <t>Total Operating Income</t>
  </si>
  <si>
    <t>Total Operating Expenses</t>
  </si>
  <si>
    <t>Mg EBITDA</t>
  </si>
  <si>
    <t>Mg EBIT</t>
  </si>
  <si>
    <t>Financial Income</t>
  </si>
  <si>
    <t>Participation in other companies</t>
  </si>
  <si>
    <t>Income Tax</t>
  </si>
  <si>
    <t>Net Income</t>
  </si>
  <si>
    <t>FX PROMEDIO TRIMESTRAL (MEP)</t>
  </si>
  <si>
    <t>Cifras en millones USD (valores históricos)</t>
  </si>
  <si>
    <t>2T25</t>
  </si>
  <si>
    <t>2Q25</t>
  </si>
  <si>
    <t>3T25</t>
  </si>
  <si>
    <t>3Q25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</si>
</sst>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_ * #,##0.00_ ;_ * \-#,##0.00_ ;_ * &quot;-&quot;??_ ;_ @_ "/>
  </numFmts>
  <fonts count="8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sz val="10"/>
      <color theme="1"/>
      <name val="Montserrat"/>
      <family val="2"/>
    </font>
    <font>
      <sz val="10"/>
      <color theme="1"/>
      <name val="Montserrat"/>
      <family val="3"/>
    </font>
    <font>
      <b/>
      <sz val="11"/>
      <color theme="1"/>
      <name val="Montserrat"/>
      <family val="3"/>
    </font>
    <font>
      <sz val="11"/>
      <color theme="1"/>
      <name val="Montserrat"/>
      <family val="3"/>
    </font>
    <font>
      <b/>
      <sz val="14"/>
      <color theme="1"/>
      <name val="Montserrat"/>
      <family val="3"/>
    </font>
    <font>
      <sz val="8"/>
      <name val="Montserra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3" fillId="0" borderId="0" xfId="0" applyFont="1"/>
    <xf numFmtId="165" fontId="5" fillId="0" borderId="2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/>
    <xf numFmtId="164" fontId="4" fillId="2" borderId="4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3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0" xfId="0" applyNumberFormat="1" applyFont="1"/>
    <xf numFmtId="165" fontId="5" fillId="0" borderId="0" xfId="0" applyNumberFormat="1" applyFont="1"/>
    <xf numFmtId="0" fontId="4" fillId="0" borderId="8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4" fillId="0" borderId="11" xfId="0" applyFont="1" applyBorder="1" applyAlignment="1">
      <alignment vertical="center"/>
    </xf>
    <xf numFmtId="4" fontId="5" fillId="0" borderId="0" xfId="0" applyNumberFormat="1" applyFont="1"/>
    <xf numFmtId="0" fontId="4" fillId="4" borderId="12" xfId="0" applyFont="1" applyFill="1" applyBorder="1" applyAlignment="1">
      <alignment vertical="center"/>
    </xf>
    <xf numFmtId="164" fontId="4" fillId="4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5" fontId="5" fillId="0" borderId="16" xfId="0" applyNumberFormat="1" applyFont="1" applyBorder="1"/>
    <xf numFmtId="165" fontId="5" fillId="0" borderId="17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5" fontId="5" fillId="0" borderId="18" xfId="0" applyNumberFormat="1" applyFont="1" applyBorder="1"/>
    <xf numFmtId="165" fontId="5" fillId="0" borderId="19" xfId="0" applyNumberFormat="1" applyFont="1" applyBorder="1"/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5" fillId="0" borderId="18" xfId="0" applyNumberFormat="1" applyFont="1" applyBorder="1"/>
    <xf numFmtId="164" fontId="5" fillId="0" borderId="19" xfId="0" applyNumberFormat="1" applyFont="1" applyBorder="1"/>
    <xf numFmtId="164" fontId="4" fillId="0" borderId="19" xfId="0" applyNumberFormat="1" applyFont="1" applyBorder="1" applyAlignment="1">
      <alignment vertical="center"/>
    </xf>
    <xf numFmtId="164" fontId="4" fillId="3" borderId="21" xfId="0" applyNumberFormat="1" applyFont="1" applyFill="1" applyBorder="1" applyAlignment="1">
      <alignment vertical="center"/>
    </xf>
    <xf numFmtId="164" fontId="4" fillId="3" borderId="22" xfId="0" applyNumberFormat="1" applyFont="1" applyFill="1" applyBorder="1" applyAlignment="1">
      <alignment vertical="center"/>
    </xf>
    <xf numFmtId="164" fontId="4" fillId="3" borderId="21" xfId="0" applyNumberFormat="1" applyFont="1" applyFill="1" applyBorder="1"/>
    <xf numFmtId="164" fontId="4" fillId="3" borderId="22" xfId="0" applyNumberFormat="1" applyFont="1" applyFill="1" applyBorder="1"/>
    <xf numFmtId="164" fontId="4" fillId="2" borderId="23" xfId="0" applyNumberFormat="1" applyFont="1" applyFill="1" applyBorder="1" applyAlignment="1">
      <alignment vertical="center"/>
    </xf>
    <xf numFmtId="164" fontId="4" fillId="2" borderId="24" xfId="0" applyNumberFormat="1" applyFont="1" applyFill="1" applyBorder="1" applyAlignment="1">
      <alignment vertical="center"/>
    </xf>
    <xf numFmtId="164" fontId="4" fillId="2" borderId="21" xfId="0" applyNumberFormat="1" applyFont="1" applyFill="1" applyBorder="1" applyAlignment="1">
      <alignment vertical="center"/>
    </xf>
    <xf numFmtId="164" fontId="4" fillId="2" borderId="22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164" fontId="4" fillId="3" borderId="17" xfId="0" applyNumberFormat="1" applyFont="1" applyFill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4" fillId="4" borderId="26" xfId="0" applyNumberFormat="1" applyFont="1" applyFill="1" applyBorder="1" applyAlignment="1">
      <alignment vertical="center"/>
    </xf>
    <xf numFmtId="164" fontId="4" fillId="4" borderId="27" xfId="0" applyNumberFormat="1" applyFont="1" applyFill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horizontal="right" vertical="center"/>
    </xf>
    <xf numFmtId="4" fontId="5" fillId="0" borderId="16" xfId="0" applyNumberFormat="1" applyFont="1" applyBorder="1"/>
    <xf numFmtId="164" fontId="4" fillId="0" borderId="22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horizontal="right" vertical="center"/>
    </xf>
    <xf numFmtId="4" fontId="5" fillId="0" borderId="17" xfId="0" applyNumberFormat="1" applyFont="1" applyBorder="1"/>
    <xf numFmtId="0" fontId="6" fillId="5" borderId="0" xfId="0" applyFont="1" applyFill="1"/>
    <xf numFmtId="0" fontId="3" fillId="5" borderId="0" xfId="0" applyFont="1" applyFill="1"/>
    <xf numFmtId="166" fontId="5" fillId="0" borderId="28" xfId="1" applyNumberFormat="1" applyFont="1" applyBorder="1" applyAlignment="1"/>
    <xf numFmtId="166" fontId="5" fillId="0" borderId="29" xfId="1" applyNumberFormat="1" applyFont="1" applyBorder="1" applyAlignment="1"/>
    <xf numFmtId="166" fontId="5" fillId="0" borderId="30" xfId="1" applyNumberFormat="1" applyFont="1" applyBorder="1" applyAlignment="1"/>
    <xf numFmtId="166" fontId="5" fillId="0" borderId="32" xfId="1" applyNumberFormat="1" applyFont="1" applyBorder="1" applyAlignment="1"/>
    <xf numFmtId="166" fontId="5" fillId="0" borderId="31" xfId="1" applyNumberFormat="1" applyFont="1" applyBorder="1" applyAlignment="1"/>
    <xf numFmtId="166" fontId="5" fillId="0" borderId="33" xfId="1" applyNumberFormat="1" applyFont="1" applyBorder="1" applyAlignment="1"/>
    <xf numFmtId="166" fontId="5" fillId="0" borderId="34" xfId="1" applyNumberFormat="1" applyFont="1" applyBorder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6" borderId="10" xfId="0" applyFont="1" applyFill="1" applyBorder="1" applyAlignment="1">
      <alignment vertical="center"/>
    </xf>
    <xf numFmtId="4" fontId="3" fillId="0" borderId="0" xfId="0" applyNumberFormat="1" applyFont="1" applyAlignment="1">
      <alignment horizontal="center"/>
    </xf>
    <xf numFmtId="0" fontId="6" fillId="7" borderId="0" xfId="0" applyFont="1" applyFill="1"/>
    <xf numFmtId="0" fontId="3" fillId="7" borderId="0" xfId="0" applyFont="1" applyFill="1"/>
    <xf numFmtId="0" fontId="4" fillId="7" borderId="1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4" fillId="7" borderId="21" xfId="0" applyNumberFormat="1" applyFont="1" applyFill="1" applyBorder="1" applyAlignment="1">
      <alignment vertical="center"/>
    </xf>
    <xf numFmtId="164" fontId="4" fillId="7" borderId="22" xfId="0" applyNumberFormat="1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164" fontId="4" fillId="7" borderId="4" xfId="0" applyNumberFormat="1" applyFont="1" applyFill="1" applyBorder="1" applyAlignment="1">
      <alignment vertical="center"/>
    </xf>
    <xf numFmtId="164" fontId="4" fillId="7" borderId="23" xfId="0" applyNumberFormat="1" applyFont="1" applyFill="1" applyBorder="1" applyAlignment="1">
      <alignment vertical="center"/>
    </xf>
    <xf numFmtId="164" fontId="4" fillId="7" borderId="24" xfId="0" applyNumberFormat="1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164" fontId="4" fillId="7" borderId="13" xfId="0" applyNumberFormat="1" applyFont="1" applyFill="1" applyBorder="1" applyAlignment="1">
      <alignment vertical="center"/>
    </xf>
    <xf numFmtId="164" fontId="4" fillId="7" borderId="26" xfId="0" applyNumberFormat="1" applyFont="1" applyFill="1" applyBorder="1" applyAlignment="1">
      <alignment vertical="center"/>
    </xf>
    <xf numFmtId="164" fontId="4" fillId="7" borderId="27" xfId="0" applyNumberFormat="1" applyFont="1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165" fontId="5" fillId="0" borderId="35" xfId="0" applyNumberFormat="1" applyFont="1" applyBorder="1"/>
    <xf numFmtId="164" fontId="5" fillId="0" borderId="35" xfId="0" applyNumberFormat="1" applyFont="1" applyBorder="1"/>
    <xf numFmtId="164" fontId="4" fillId="0" borderId="37" xfId="0" applyNumberFormat="1" applyFont="1" applyBorder="1" applyAlignment="1">
      <alignment vertical="center"/>
    </xf>
    <xf numFmtId="166" fontId="5" fillId="0" borderId="40" xfId="1" applyNumberFormat="1" applyFont="1" applyBorder="1" applyAlignment="1"/>
    <xf numFmtId="164" fontId="3" fillId="0" borderId="0" xfId="0" applyNumberFormat="1" applyFont="1"/>
    <xf numFmtId="165" fontId="5" fillId="0" borderId="0" xfId="0" applyNumberFormat="1" applyFont="1" applyBorder="1"/>
    <xf numFmtId="164" fontId="5" fillId="0" borderId="0" xfId="0" applyNumberFormat="1" applyFont="1" applyBorder="1"/>
    <xf numFmtId="165" fontId="5" fillId="0" borderId="37" xfId="0" applyNumberFormat="1" applyFont="1" applyBorder="1"/>
    <xf numFmtId="164" fontId="4" fillId="0" borderId="0" xfId="0" applyNumberFormat="1" applyFont="1" applyBorder="1" applyAlignment="1">
      <alignment vertical="center"/>
    </xf>
    <xf numFmtId="164" fontId="4" fillId="0" borderId="35" xfId="0" applyNumberFormat="1" applyFont="1" applyBorder="1" applyAlignment="1">
      <alignment vertical="center"/>
    </xf>
    <xf numFmtId="164" fontId="5" fillId="0" borderId="37" xfId="0" applyNumberFormat="1" applyFont="1" applyBorder="1"/>
    <xf numFmtId="164" fontId="4" fillId="3" borderId="38" xfId="0" applyNumberFormat="1" applyFont="1" applyFill="1" applyBorder="1" applyAlignment="1">
      <alignment vertical="center"/>
    </xf>
    <xf numFmtId="164" fontId="4" fillId="3" borderId="38" xfId="0" applyNumberFormat="1" applyFont="1" applyFill="1" applyBorder="1"/>
    <xf numFmtId="164" fontId="4" fillId="2" borderId="39" xfId="0" applyNumberFormat="1" applyFont="1" applyFill="1" applyBorder="1" applyAlignment="1">
      <alignment vertical="center"/>
    </xf>
    <xf numFmtId="164" fontId="4" fillId="2" borderId="38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4" fontId="4" fillId="3" borderId="35" xfId="0" applyNumberFormat="1" applyFont="1" applyFill="1" applyBorder="1" applyAlignment="1">
      <alignment vertical="center"/>
    </xf>
    <xf numFmtId="164" fontId="4" fillId="4" borderId="41" xfId="0" applyNumberFormat="1" applyFont="1" applyFill="1" applyBorder="1" applyAlignment="1">
      <alignment vertical="center"/>
    </xf>
  </cellXfs>
  <cellStyles count="4">
    <cellStyle name="Comma 2" xfId="2" xr:uid="{E19012A4-E397-4382-8AB2-FEC560A03404}"/>
    <cellStyle name="Normal" xfId="0" builtinId="0"/>
    <cellStyle name="Normal 6" xfId="3" xr:uid="{532218AD-F64A-4235-BB7E-CC97C558145F}"/>
    <cellStyle name="Percent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ymacorp-my.sharepoint.com/personal/mario_maydana_iamc_com_ar/Documents/IAMC%20-%20EBITDA%20mg.xlsx" TargetMode="External"/><Relationship Id="rId1" Type="http://schemas.openxmlformats.org/officeDocument/2006/relationships/externalLinkPath" Target="https://bymacorp-my.sharepoint.com/personal/mario_maydana_iamc_com_ar/Documents/IAMC%20-%20EBITDA%20m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glish"/>
      <sheetName val="Español"/>
      <sheetName val="Trimestral Nuevo"/>
      <sheetName val="AJUSTADO ANUAL"/>
      <sheetName val="MEP"/>
      <sheetName val="Operating Mg"/>
      <sheetName val="Margen EBITDA"/>
      <sheetName val="Hoja1"/>
      <sheetName val="AJUSTADO POR INFLACION (2)"/>
    </sheetNames>
    <sheetDataSet>
      <sheetData sheetId="0">
        <row r="16">
          <cell r="AI16">
            <v>16354.174816020002</v>
          </cell>
        </row>
        <row r="18">
          <cell r="AI18">
            <v>48416.813464990213</v>
          </cell>
        </row>
        <row r="23">
          <cell r="AI23">
            <v>47884.970594120212</v>
          </cell>
        </row>
        <row r="31">
          <cell r="AI31">
            <v>91113.582850970139</v>
          </cell>
        </row>
        <row r="33">
          <cell r="AI33">
            <v>12040.41</v>
          </cell>
        </row>
        <row r="35">
          <cell r="AI35">
            <v>79073.172850970135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1046-AC47-4B8D-9333-6B2DE42ABE3A}">
  <sheetPr>
    <pageSetUpPr autoPageBreaks="0"/>
  </sheetPr>
  <dimension ref="A2:BE52"/>
  <sheetViews>
    <sheetView showGridLines="0" tabSelected="1" zoomScale="70" zoomScaleNormal="70" workbookViewId="0">
      <pane xSplit="1" ySplit="3" topLeftCell="T4" activePane="bottomRight" state="frozen"/>
      <selection pane="topRight" activeCell="B1" sqref="B1"/>
      <selection pane="bottomLeft" activeCell="A4" sqref="A4"/>
      <selection pane="bottomRight" activeCell="AJ3" sqref="AJ3"/>
    </sheetView>
  </sheetViews>
  <sheetFormatPr defaultColWidth="11" defaultRowHeight="19.2" x14ac:dyDescent="0.6"/>
  <cols>
    <col min="1" max="1" width="35.33203125" style="1" customWidth="1"/>
    <col min="2" max="11" width="7.6640625" style="1" customWidth="1"/>
    <col min="12" max="12" width="9.33203125" style="1" customWidth="1"/>
    <col min="13" max="14" width="7.6640625" style="1" customWidth="1"/>
    <col min="15" max="15" width="8.33203125" style="1" bestFit="1" customWidth="1"/>
    <col min="16" max="17" width="8.08203125" style="1" bestFit="1" customWidth="1"/>
    <col min="18" max="18" width="8.33203125" style="1" bestFit="1" customWidth="1"/>
    <col min="19" max="20" width="8.08203125" style="1" bestFit="1" customWidth="1"/>
    <col min="21" max="25" width="8.33203125" style="1" bestFit="1" customWidth="1"/>
    <col min="26" max="27" width="9.08203125" style="1" bestFit="1" customWidth="1"/>
    <col min="28" max="28" width="9.4140625" style="1" bestFit="1" customWidth="1"/>
    <col min="29" max="29" width="10.33203125" style="1" bestFit="1" customWidth="1"/>
    <col min="30" max="32" width="9.4140625" style="1" bestFit="1" customWidth="1"/>
    <col min="33" max="36" width="10.33203125" style="1" bestFit="1" customWidth="1"/>
    <col min="37" max="16384" width="11" style="1"/>
  </cols>
  <sheetData>
    <row r="2" spans="1:57" ht="26.4" thickBot="1" x14ac:dyDescent="0.85">
      <c r="A2" s="59" t="s">
        <v>44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57" ht="20.399999999999999" x14ac:dyDescent="0.6">
      <c r="A3" s="11"/>
      <c r="B3" s="27" t="s">
        <v>46</v>
      </c>
      <c r="C3" s="12" t="s">
        <v>47</v>
      </c>
      <c r="D3" s="12" t="s">
        <v>48</v>
      </c>
      <c r="E3" s="28" t="s">
        <v>52</v>
      </c>
      <c r="F3" s="27" t="s">
        <v>49</v>
      </c>
      <c r="G3" s="12" t="s">
        <v>50</v>
      </c>
      <c r="H3" s="12" t="s">
        <v>51</v>
      </c>
      <c r="I3" s="28" t="s">
        <v>53</v>
      </c>
      <c r="J3" s="12" t="s">
        <v>4</v>
      </c>
      <c r="K3" s="12" t="s">
        <v>5</v>
      </c>
      <c r="L3" s="12" t="s">
        <v>6</v>
      </c>
      <c r="M3" s="12" t="s">
        <v>7</v>
      </c>
      <c r="N3" s="27" t="s">
        <v>8</v>
      </c>
      <c r="O3" s="12" t="s">
        <v>9</v>
      </c>
      <c r="P3" s="12" t="s">
        <v>10</v>
      </c>
      <c r="Q3" s="28" t="s">
        <v>11</v>
      </c>
      <c r="R3" s="27" t="s">
        <v>12</v>
      </c>
      <c r="S3" s="12" t="s">
        <v>13</v>
      </c>
      <c r="T3" s="12" t="s">
        <v>14</v>
      </c>
      <c r="U3" s="28" t="s">
        <v>15</v>
      </c>
      <c r="V3" s="12" t="s">
        <v>16</v>
      </c>
      <c r="W3" s="12" t="s">
        <v>17</v>
      </c>
      <c r="X3" s="12" t="s">
        <v>18</v>
      </c>
      <c r="Y3" s="28" t="s">
        <v>19</v>
      </c>
      <c r="Z3" s="27" t="s">
        <v>20</v>
      </c>
      <c r="AA3" s="12" t="s">
        <v>21</v>
      </c>
      <c r="AB3" s="12" t="s">
        <v>22</v>
      </c>
      <c r="AC3" s="28" t="s">
        <v>23</v>
      </c>
      <c r="AD3" s="27" t="s">
        <v>24</v>
      </c>
      <c r="AE3" s="12" t="s">
        <v>25</v>
      </c>
      <c r="AF3" s="12" t="s">
        <v>45</v>
      </c>
      <c r="AG3" s="12" t="s">
        <v>55</v>
      </c>
      <c r="AH3" s="27" t="s">
        <v>54</v>
      </c>
      <c r="AI3" s="12" t="s">
        <v>108</v>
      </c>
      <c r="AJ3" s="89" t="s">
        <v>110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</row>
    <row r="4" spans="1:57" ht="20.399999999999999" x14ac:dyDescent="0.65">
      <c r="A4" s="13" t="s">
        <v>26</v>
      </c>
      <c r="B4" s="31">
        <v>146.88385887000001</v>
      </c>
      <c r="C4" s="14">
        <v>163.56622502000005</v>
      </c>
      <c r="D4" s="14">
        <v>169.53100000000001</v>
      </c>
      <c r="E4" s="32">
        <v>216.23074993000006</v>
      </c>
      <c r="F4" s="31">
        <v>210.0260008600001</v>
      </c>
      <c r="G4" s="14">
        <v>257.62245454000004</v>
      </c>
      <c r="H4" s="14">
        <v>266.01649893000007</v>
      </c>
      <c r="I4" s="32">
        <v>339.19534642999997</v>
      </c>
      <c r="J4" s="14">
        <v>341.26800206999968</v>
      </c>
      <c r="K4" s="14">
        <v>372.04002658000013</v>
      </c>
      <c r="L4" s="14">
        <v>380.2</v>
      </c>
      <c r="M4" s="14">
        <v>379.59145373000001</v>
      </c>
      <c r="N4" s="31">
        <v>367.2</v>
      </c>
      <c r="O4" s="14">
        <v>352.88420940000003</v>
      </c>
      <c r="P4" s="14">
        <v>380.66608341</v>
      </c>
      <c r="Q4" s="32">
        <v>493.36</v>
      </c>
      <c r="R4" s="31">
        <v>416.8887400700001</v>
      </c>
      <c r="S4" s="14">
        <v>467.65610850000002</v>
      </c>
      <c r="T4" s="14">
        <v>508.11277992999999</v>
      </c>
      <c r="U4" s="32">
        <v>520.82051643000034</v>
      </c>
      <c r="V4" s="14">
        <v>566.22481238000012</v>
      </c>
      <c r="W4" s="15">
        <v>686.10677503999989</v>
      </c>
      <c r="X4" s="15">
        <v>746.12693713999784</v>
      </c>
      <c r="Y4" s="30">
        <v>949.79781887999991</v>
      </c>
      <c r="Z4" s="29">
        <v>1077.2962779300001</v>
      </c>
      <c r="AA4" s="15">
        <v>1386.8062285900007</v>
      </c>
      <c r="AB4" s="15">
        <v>1872.0602003199995</v>
      </c>
      <c r="AC4" s="30">
        <v>3020.4553062542982</v>
      </c>
      <c r="AD4" s="29">
        <v>4104.2035943299998</v>
      </c>
      <c r="AE4" s="15">
        <v>5744.4686434000014</v>
      </c>
      <c r="AF4" s="15">
        <v>6100.8338138700028</v>
      </c>
      <c r="AG4" s="15">
        <v>7490.2427026399992</v>
      </c>
      <c r="AH4" s="29">
        <v>7648.2308475280097</v>
      </c>
      <c r="AI4" s="95">
        <v>10030.937882610013</v>
      </c>
      <c r="AJ4" s="90">
        <v>9909.9669306688047</v>
      </c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</row>
    <row r="5" spans="1:57" ht="20.399999999999999" x14ac:dyDescent="0.65">
      <c r="A5" s="13" t="s">
        <v>27</v>
      </c>
      <c r="B5" s="31">
        <v>7.691451690000001</v>
      </c>
      <c r="C5" s="14">
        <v>8.2733731000000006</v>
      </c>
      <c r="D5" s="14">
        <v>8.3090000000000011</v>
      </c>
      <c r="E5" s="32">
        <v>9.1743446499999983</v>
      </c>
      <c r="F5" s="31">
        <v>8.34890635</v>
      </c>
      <c r="G5" s="14">
        <v>8.4400535200000011</v>
      </c>
      <c r="H5" s="14">
        <v>7.9543679199999984</v>
      </c>
      <c r="I5" s="32">
        <v>8.5497695900000004</v>
      </c>
      <c r="J5" s="14">
        <v>8.9412904199999996</v>
      </c>
      <c r="K5" s="14">
        <v>9.0690367999999975</v>
      </c>
      <c r="L5" s="14">
        <v>9.16</v>
      </c>
      <c r="M5" s="14">
        <v>9.3230751200000022</v>
      </c>
      <c r="N5" s="31">
        <v>9.81</v>
      </c>
      <c r="O5" s="14">
        <v>10.175402650000001</v>
      </c>
      <c r="P5" s="14">
        <v>9.4685158400000002</v>
      </c>
      <c r="Q5" s="32">
        <v>11.38816083</v>
      </c>
      <c r="R5" s="31">
        <v>11.404852</v>
      </c>
      <c r="S5" s="14">
        <v>11.854646800000001</v>
      </c>
      <c r="T5" s="14">
        <v>12.903958960000004</v>
      </c>
      <c r="U5" s="32">
        <v>12.99339125</v>
      </c>
      <c r="V5" s="14">
        <v>13.766609100000002</v>
      </c>
      <c r="W5" s="14">
        <v>15.848569150000001</v>
      </c>
      <c r="X5" s="14">
        <v>18.005980579999996</v>
      </c>
      <c r="Y5" s="32">
        <v>33.385474600000009</v>
      </c>
      <c r="Z5" s="31">
        <v>34.852946350000003</v>
      </c>
      <c r="AA5" s="14">
        <v>39.559333339999995</v>
      </c>
      <c r="AB5" s="14">
        <v>47.588319439999999</v>
      </c>
      <c r="AC5" s="32">
        <v>62.819080900000003</v>
      </c>
      <c r="AD5" s="31">
        <v>80.577244789999995</v>
      </c>
      <c r="AE5" s="14">
        <v>95.800562479999996</v>
      </c>
      <c r="AF5" s="14">
        <v>106.84088799999998</v>
      </c>
      <c r="AG5" s="14">
        <v>169.18297799000001</v>
      </c>
      <c r="AH5" s="31">
        <v>177.78022788999999</v>
      </c>
      <c r="AI5" s="96">
        <v>180.40894999999998</v>
      </c>
      <c r="AJ5" s="91">
        <v>195.87343883000005</v>
      </c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</row>
    <row r="6" spans="1:57" ht="20.399999999999999" x14ac:dyDescent="0.65">
      <c r="A6" s="13" t="s">
        <v>28</v>
      </c>
      <c r="B6" s="31">
        <v>47.625235489999994</v>
      </c>
      <c r="C6" s="14">
        <v>49.96048148999995</v>
      </c>
      <c r="D6" s="14">
        <v>53.303999999999988</v>
      </c>
      <c r="E6" s="32">
        <v>59.334814289999962</v>
      </c>
      <c r="F6" s="31">
        <v>69.534527309999945</v>
      </c>
      <c r="G6" s="14">
        <v>81.792238199999929</v>
      </c>
      <c r="H6" s="14">
        <v>98.634935799999923</v>
      </c>
      <c r="I6" s="32">
        <v>101.55924527999996</v>
      </c>
      <c r="J6" s="14">
        <v>107.60602180999986</v>
      </c>
      <c r="K6" s="14">
        <v>115.51870968999995</v>
      </c>
      <c r="L6" s="14">
        <v>98.39</v>
      </c>
      <c r="M6" s="14">
        <v>91.939232079999897</v>
      </c>
      <c r="N6" s="31">
        <v>99.5</v>
      </c>
      <c r="O6" s="14">
        <v>93.146363850000014</v>
      </c>
      <c r="P6" s="14">
        <v>96.386906019999998</v>
      </c>
      <c r="Q6" s="32">
        <v>138.84413140999899</v>
      </c>
      <c r="R6" s="31">
        <v>155.99672228999992</v>
      </c>
      <c r="S6" s="14">
        <v>165.66070753999995</v>
      </c>
      <c r="T6" s="14">
        <v>163.59043766999989</v>
      </c>
      <c r="U6" s="32">
        <v>168.2546445981429</v>
      </c>
      <c r="V6" s="14">
        <v>199.73650892999993</v>
      </c>
      <c r="W6" s="2">
        <v>201.64989814000006</v>
      </c>
      <c r="X6" s="2">
        <v>270.73302873000011</v>
      </c>
      <c r="Y6" s="34">
        <v>320.3</v>
      </c>
      <c r="Z6" s="33">
        <v>410.96019613000004</v>
      </c>
      <c r="AA6" s="2">
        <v>484.67278715000009</v>
      </c>
      <c r="AB6" s="2">
        <v>756.30842864999988</v>
      </c>
      <c r="AC6" s="34">
        <v>1476.9479665256999</v>
      </c>
      <c r="AD6" s="33">
        <v>2600.1927268700006</v>
      </c>
      <c r="AE6" s="2">
        <v>2898.2150888199999</v>
      </c>
      <c r="AF6" s="2">
        <v>3775.2290309399978</v>
      </c>
      <c r="AG6" s="2">
        <v>4751.8771061400003</v>
      </c>
      <c r="AH6" s="33">
        <v>4681.9463338920013</v>
      </c>
      <c r="AI6" s="2">
        <v>4493.4400439700003</v>
      </c>
      <c r="AJ6" s="97">
        <v>5701.9868332011965</v>
      </c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</row>
    <row r="7" spans="1:57" ht="20.399999999999999" x14ac:dyDescent="0.6">
      <c r="A7" s="16" t="s">
        <v>29</v>
      </c>
      <c r="B7" s="53">
        <f t="shared" ref="B7:D7" si="0">SUM(B4:B6)</f>
        <v>202.20054605000001</v>
      </c>
      <c r="C7" s="3">
        <f t="shared" si="0"/>
        <v>221.80007961000001</v>
      </c>
      <c r="D7" s="3">
        <f t="shared" si="0"/>
        <v>231.14400000000001</v>
      </c>
      <c r="E7" s="56">
        <f>SUM(E4:E6)</f>
        <v>284.73990887000002</v>
      </c>
      <c r="F7" s="53">
        <f>SUM(F4:F6)</f>
        <v>287.90943452000005</v>
      </c>
      <c r="G7" s="3">
        <f t="shared" ref="G7:I7" si="1">SUM(G4:G6)</f>
        <v>347.85474625999996</v>
      </c>
      <c r="H7" s="3">
        <f t="shared" si="1"/>
        <v>372.60580264999999</v>
      </c>
      <c r="I7" s="56">
        <f t="shared" si="1"/>
        <v>449.30436129999993</v>
      </c>
      <c r="J7" s="3">
        <v>457.8153142999995</v>
      </c>
      <c r="K7" s="3">
        <v>496.6277730700001</v>
      </c>
      <c r="L7" s="3">
        <v>487.75</v>
      </c>
      <c r="M7" s="3">
        <v>480.85376092999991</v>
      </c>
      <c r="N7" s="53">
        <v>476.51</v>
      </c>
      <c r="O7" s="3">
        <v>456.20597590000006</v>
      </c>
      <c r="P7" s="3">
        <v>486.52150527000003</v>
      </c>
      <c r="Q7" s="56">
        <v>643.59229223999898</v>
      </c>
      <c r="R7" s="53">
        <v>584.29031436000002</v>
      </c>
      <c r="S7" s="3">
        <v>645.17146284</v>
      </c>
      <c r="T7" s="3">
        <v>684.60717655999986</v>
      </c>
      <c r="U7" s="56">
        <v>702.06855227814322</v>
      </c>
      <c r="V7" s="3">
        <v>779.72793041</v>
      </c>
      <c r="W7" s="17">
        <v>903.60524233000001</v>
      </c>
      <c r="X7" s="17">
        <v>1034.8659464499979</v>
      </c>
      <c r="Y7" s="36">
        <v>1303.4832934799999</v>
      </c>
      <c r="Z7" s="35">
        <v>1523.10942041</v>
      </c>
      <c r="AA7" s="17">
        <v>1911.0383490800009</v>
      </c>
      <c r="AB7" s="17">
        <v>2675.9569484099993</v>
      </c>
      <c r="AC7" s="36">
        <v>4560.2223536799975</v>
      </c>
      <c r="AD7" s="35">
        <v>6784.9735659899998</v>
      </c>
      <c r="AE7" s="17">
        <v>8738.4842947000016</v>
      </c>
      <c r="AF7" s="17">
        <v>9982.9037328100003</v>
      </c>
      <c r="AG7" s="17">
        <v>12411.30278677</v>
      </c>
      <c r="AH7" s="35">
        <v>12507.957409310011</v>
      </c>
      <c r="AI7" s="98">
        <v>14704.786876580012</v>
      </c>
      <c r="AJ7" s="99">
        <v>15807.827202700002</v>
      </c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</row>
    <row r="8" spans="1:57" ht="20.399999999999999" x14ac:dyDescent="0.65">
      <c r="A8" s="13" t="s">
        <v>30</v>
      </c>
      <c r="B8" s="31">
        <v>54.295076999999992</v>
      </c>
      <c r="C8" s="14">
        <v>62.513016</v>
      </c>
      <c r="D8" s="14">
        <v>69.063487000000009</v>
      </c>
      <c r="E8" s="32">
        <v>95.526730999999998</v>
      </c>
      <c r="F8" s="31">
        <v>115.47142599999999</v>
      </c>
      <c r="G8" s="14">
        <v>123.73080732</v>
      </c>
      <c r="H8" s="14">
        <v>132.43</v>
      </c>
      <c r="I8" s="32">
        <v>108.56463028000003</v>
      </c>
      <c r="J8" s="14">
        <v>126.51002516999999</v>
      </c>
      <c r="K8" s="14">
        <v>144.58000000000001</v>
      </c>
      <c r="L8" s="14">
        <v>196.1</v>
      </c>
      <c r="M8" s="14">
        <v>217.78584405999999</v>
      </c>
      <c r="N8" s="31">
        <v>260.60000000000002</v>
      </c>
      <c r="O8" s="14">
        <v>397.89086885297525</v>
      </c>
      <c r="P8" s="14">
        <v>469.00201938247926</v>
      </c>
      <c r="Q8" s="32">
        <v>492.43007936307703</v>
      </c>
      <c r="R8" s="31">
        <v>496.07734306999998</v>
      </c>
      <c r="S8" s="14">
        <v>552.79812731000015</v>
      </c>
      <c r="T8" s="14">
        <v>656.19670300999974</v>
      </c>
      <c r="U8" s="32">
        <v>764.72136883000007</v>
      </c>
      <c r="V8" s="14">
        <v>758.52928053000005</v>
      </c>
      <c r="W8" s="14">
        <v>816.75509492999981</v>
      </c>
      <c r="X8" s="14">
        <v>1346.4023043400005</v>
      </c>
      <c r="Y8" s="32">
        <v>1385.2070508799998</v>
      </c>
      <c r="Z8" s="31">
        <v>2117.8899480100004</v>
      </c>
      <c r="AA8" s="14">
        <v>3000.4986353500003</v>
      </c>
      <c r="AB8" s="14">
        <v>4842.5502010500004</v>
      </c>
      <c r="AC8" s="32">
        <v>7980.8269622699991</v>
      </c>
      <c r="AD8" s="31">
        <v>11523.932936660001</v>
      </c>
      <c r="AE8" s="14">
        <v>15034.006690009999</v>
      </c>
      <c r="AF8" s="14">
        <v>18196.581590680002</v>
      </c>
      <c r="AG8" s="14">
        <v>24387.793909560005</v>
      </c>
      <c r="AH8" s="31">
        <v>27676.06267019</v>
      </c>
      <c r="AI8" s="96">
        <v>26507.015148390001</v>
      </c>
      <c r="AJ8" s="91">
        <v>38550.359133810001</v>
      </c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</row>
    <row r="9" spans="1:57" ht="20.399999999999999" x14ac:dyDescent="0.65">
      <c r="A9" s="13" t="s">
        <v>32</v>
      </c>
      <c r="B9" s="31">
        <v>0</v>
      </c>
      <c r="C9" s="14">
        <v>5.4740489999999999</v>
      </c>
      <c r="D9" s="14">
        <v>8.0118369999999999</v>
      </c>
      <c r="E9" s="32">
        <v>6.372261</v>
      </c>
      <c r="F9" s="31">
        <v>7.2570200000000007</v>
      </c>
      <c r="G9" s="14">
        <v>9.9919109699999993</v>
      </c>
      <c r="H9" s="14">
        <v>15.81</v>
      </c>
      <c r="I9" s="32">
        <v>21.757540040000002</v>
      </c>
      <c r="J9" s="14">
        <v>23.784109310000002</v>
      </c>
      <c r="K9" s="14">
        <v>25.54</v>
      </c>
      <c r="L9" s="14">
        <v>27.73</v>
      </c>
      <c r="M9" s="14">
        <v>30.375870849999998</v>
      </c>
      <c r="N9" s="31">
        <v>37.360242880000001</v>
      </c>
      <c r="O9" s="14">
        <v>39.135454420000002</v>
      </c>
      <c r="P9" s="14">
        <v>43.682246710000008</v>
      </c>
      <c r="Q9" s="32">
        <v>49.9</v>
      </c>
      <c r="R9" s="31">
        <v>61.270402740000002</v>
      </c>
      <c r="S9" s="14">
        <v>60.629042399999996</v>
      </c>
      <c r="T9" s="14">
        <v>60.879361339999996</v>
      </c>
      <c r="U9" s="32">
        <v>65.36818485000002</v>
      </c>
      <c r="V9" s="14">
        <v>75.44714049000001</v>
      </c>
      <c r="W9" s="14">
        <v>79.025474980000013</v>
      </c>
      <c r="X9" s="14">
        <v>93.993010099999992</v>
      </c>
      <c r="Y9" s="32">
        <v>110.45230567000003</v>
      </c>
      <c r="Z9" s="31">
        <v>149.74</v>
      </c>
      <c r="AA9" s="14">
        <v>174.34988486</v>
      </c>
      <c r="AB9" s="14">
        <v>203.23684296999997</v>
      </c>
      <c r="AC9" s="32">
        <v>623.91258299999993</v>
      </c>
      <c r="AD9" s="31">
        <v>663.92000000000007</v>
      </c>
      <c r="AE9" s="14">
        <v>930.64052715999981</v>
      </c>
      <c r="AF9" s="14">
        <v>1350.0525645700002</v>
      </c>
      <c r="AG9" s="14">
        <v>1203.4289021</v>
      </c>
      <c r="AH9" s="31">
        <v>3733.0826778199998</v>
      </c>
      <c r="AI9" s="96">
        <v>4970.2947289000003</v>
      </c>
      <c r="AJ9" s="91">
        <v>7014.3837639699996</v>
      </c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</row>
    <row r="10" spans="1:57" ht="20.399999999999999" x14ac:dyDescent="0.65">
      <c r="A10" s="13" t="s">
        <v>31</v>
      </c>
      <c r="B10" s="31">
        <v>11.221271784992481</v>
      </c>
      <c r="C10" s="14">
        <v>9.8908426499999997</v>
      </c>
      <c r="D10" s="14">
        <v>14.866979000000001</v>
      </c>
      <c r="E10" s="32">
        <v>12.319013999999999</v>
      </c>
      <c r="F10" s="31">
        <v>10.962806</v>
      </c>
      <c r="G10" s="14">
        <v>10.426945689999998</v>
      </c>
      <c r="H10" s="14">
        <v>13.57</v>
      </c>
      <c r="I10" s="32">
        <v>13.741543739999999</v>
      </c>
      <c r="J10" s="14">
        <v>12.73218597</v>
      </c>
      <c r="K10" s="14">
        <v>17.71</v>
      </c>
      <c r="L10" s="14">
        <v>16.649999999999999</v>
      </c>
      <c r="M10" s="14">
        <v>30.057261520000001</v>
      </c>
      <c r="N10" s="31">
        <v>8.6609999999999996</v>
      </c>
      <c r="O10" s="14">
        <v>11.774608287024799</v>
      </c>
      <c r="P10" s="14">
        <v>10.121754087520699</v>
      </c>
      <c r="Q10" s="32">
        <v>22.15</v>
      </c>
      <c r="R10" s="31">
        <v>23.9627403</v>
      </c>
      <c r="S10" s="14">
        <v>27.462581859999997</v>
      </c>
      <c r="T10" s="14">
        <v>35.192870230000004</v>
      </c>
      <c r="U10" s="32">
        <v>43.519067540000002</v>
      </c>
      <c r="V10" s="14">
        <v>50.693698970000007</v>
      </c>
      <c r="W10" s="4">
        <v>70.151521420000023</v>
      </c>
      <c r="X10" s="4">
        <v>84.051905150000039</v>
      </c>
      <c r="Y10" s="38">
        <v>92.732738210000008</v>
      </c>
      <c r="Z10" s="37">
        <v>113.40240761000001</v>
      </c>
      <c r="AA10" s="4">
        <v>147.95893822999997</v>
      </c>
      <c r="AB10" s="4">
        <v>208.19807787999994</v>
      </c>
      <c r="AC10" s="38">
        <v>328.17797216999998</v>
      </c>
      <c r="AD10" s="37">
        <v>1466.2930282500001</v>
      </c>
      <c r="AE10" s="4">
        <v>1780.1293156600002</v>
      </c>
      <c r="AF10" s="4">
        <v>2436.9988069400006</v>
      </c>
      <c r="AG10" s="4">
        <v>3615.0097231099994</v>
      </c>
      <c r="AH10" s="37">
        <v>966.5</v>
      </c>
      <c r="AI10" s="4">
        <v>1456.4199999999998</v>
      </c>
      <c r="AJ10" s="100">
        <v>1577.6111185</v>
      </c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</row>
    <row r="11" spans="1:57" ht="20.399999999999999" x14ac:dyDescent="0.6">
      <c r="A11" s="16" t="s">
        <v>33</v>
      </c>
      <c r="B11" s="53">
        <f t="shared" ref="B11:I11" si="2">SUM(B8:B10)</f>
        <v>65.516348784992473</v>
      </c>
      <c r="C11" s="3">
        <f t="shared" si="2"/>
        <v>77.877907649999997</v>
      </c>
      <c r="D11" s="3">
        <f t="shared" si="2"/>
        <v>91.94230300000001</v>
      </c>
      <c r="E11" s="56">
        <f t="shared" si="2"/>
        <v>114.21800599999999</v>
      </c>
      <c r="F11" s="53">
        <f t="shared" si="2"/>
        <v>133.69125199999999</v>
      </c>
      <c r="G11" s="3">
        <f t="shared" si="2"/>
        <v>144.14966397999999</v>
      </c>
      <c r="H11" s="3">
        <f t="shared" si="2"/>
        <v>161.81</v>
      </c>
      <c r="I11" s="56">
        <f t="shared" si="2"/>
        <v>144.06371406000002</v>
      </c>
      <c r="J11" s="3">
        <v>163.02632044999999</v>
      </c>
      <c r="K11" s="3">
        <v>187.83</v>
      </c>
      <c r="L11" s="3">
        <v>240.48</v>
      </c>
      <c r="M11" s="3">
        <v>278.21897643</v>
      </c>
      <c r="N11" s="53">
        <v>306.62124288000001</v>
      </c>
      <c r="O11" s="3">
        <v>448.80093156000009</v>
      </c>
      <c r="P11" s="3">
        <v>522.8060201799999</v>
      </c>
      <c r="Q11" s="56">
        <v>564.48007936307704</v>
      </c>
      <c r="R11" s="53">
        <v>581.31048610999994</v>
      </c>
      <c r="S11" s="3">
        <v>640.88975157000016</v>
      </c>
      <c r="T11" s="3">
        <v>752.26893457999972</v>
      </c>
      <c r="U11" s="56">
        <v>873.60862122000015</v>
      </c>
      <c r="V11" s="3">
        <v>884.6701199900001</v>
      </c>
      <c r="W11" s="5">
        <v>965.93209132999982</v>
      </c>
      <c r="X11" s="5">
        <v>1524.4472195900005</v>
      </c>
      <c r="Y11" s="39">
        <v>1588.3920947599997</v>
      </c>
      <c r="Z11" s="50">
        <v>2381.0323556200001</v>
      </c>
      <c r="AA11" s="5">
        <v>3322.8074584400006</v>
      </c>
      <c r="AB11" s="5">
        <v>5253.9851219000002</v>
      </c>
      <c r="AC11" s="39">
        <v>8932.9175174399988</v>
      </c>
      <c r="AD11" s="50">
        <v>13654.145964910002</v>
      </c>
      <c r="AE11" s="5">
        <v>17744.776532830001</v>
      </c>
      <c r="AF11" s="5">
        <v>21983.632962190004</v>
      </c>
      <c r="AG11" s="5">
        <v>29206.232534770006</v>
      </c>
      <c r="AH11" s="50">
        <v>32375.645348009999</v>
      </c>
      <c r="AI11" s="5">
        <v>32933.729877290003</v>
      </c>
      <c r="AJ11" s="92">
        <v>47142.354016279998</v>
      </c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</row>
    <row r="12" spans="1:57" ht="20.399999999999999" x14ac:dyDescent="0.6">
      <c r="A12" s="18" t="s">
        <v>34</v>
      </c>
      <c r="B12" s="54">
        <v>89.9042294458431</v>
      </c>
      <c r="C12" s="6">
        <v>113.41511502395799</v>
      </c>
      <c r="D12" s="6">
        <v>141.09248417437999</v>
      </c>
      <c r="E12" s="57">
        <v>163.42789759289101</v>
      </c>
      <c r="F12" s="54">
        <v>159.168756</v>
      </c>
      <c r="G12" s="6">
        <v>273.77999999999997</v>
      </c>
      <c r="H12" s="6">
        <v>561.82203100000004</v>
      </c>
      <c r="I12" s="57">
        <v>263.15920399999999</v>
      </c>
      <c r="J12" s="6">
        <v>263.15226799999999</v>
      </c>
      <c r="K12" s="6">
        <v>285.59800000000001</v>
      </c>
      <c r="L12" s="6">
        <v>504.22464999999994</v>
      </c>
      <c r="M12" s="6">
        <v>463.27408200000013</v>
      </c>
      <c r="N12" s="54">
        <v>40.299999999999997</v>
      </c>
      <c r="O12" s="6">
        <v>395.02872826999999</v>
      </c>
      <c r="P12" s="6">
        <v>740.6</v>
      </c>
      <c r="Q12" s="57">
        <v>-73.928728269999965</v>
      </c>
      <c r="R12" s="54">
        <v>61.784652723345395</v>
      </c>
      <c r="S12" s="6">
        <v>388.3</v>
      </c>
      <c r="T12" s="6">
        <v>-23.731914523684409</v>
      </c>
      <c r="U12" s="57">
        <v>604.14689654564881</v>
      </c>
      <c r="V12" s="6">
        <v>140.31933673072274</v>
      </c>
      <c r="W12" s="17">
        <v>276.02467252450026</v>
      </c>
      <c r="X12" s="17">
        <v>3114.1471952506608</v>
      </c>
      <c r="Y12" s="36">
        <v>-130.30427926040335</v>
      </c>
      <c r="Z12" s="35">
        <v>1769.4053834956001</v>
      </c>
      <c r="AA12" s="17">
        <v>2708.1238203458997</v>
      </c>
      <c r="AB12" s="17">
        <v>5325.4606224627005</v>
      </c>
      <c r="AC12" s="36">
        <v>4002.1555690446962</v>
      </c>
      <c r="AD12" s="35">
        <v>10761.5025136082</v>
      </c>
      <c r="AE12" s="17">
        <v>8767.4443236448005</v>
      </c>
      <c r="AF12" s="17">
        <v>9529.7499637865021</v>
      </c>
      <c r="AG12" s="17">
        <v>21227.961037307006</v>
      </c>
      <c r="AH12" s="35">
        <v>12747.253432750862</v>
      </c>
      <c r="AI12" s="98">
        <v>17132.471527140202</v>
      </c>
      <c r="AJ12" s="99">
        <v>3713.6869707735582</v>
      </c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</row>
    <row r="13" spans="1:57" ht="20.399999999999999" x14ac:dyDescent="0.6">
      <c r="A13" s="19" t="s">
        <v>35</v>
      </c>
      <c r="B13" s="40">
        <f>+B7+B11+B12</f>
        <v>357.6211242808356</v>
      </c>
      <c r="C13" s="7">
        <f t="shared" ref="C13:I13" si="3">+C7+C11+C12</f>
        <v>413.09310228395799</v>
      </c>
      <c r="D13" s="7">
        <f t="shared" si="3"/>
        <v>464.17878717438003</v>
      </c>
      <c r="E13" s="41">
        <f t="shared" si="3"/>
        <v>562.38581246289107</v>
      </c>
      <c r="F13" s="40">
        <f t="shared" si="3"/>
        <v>580.7694425200001</v>
      </c>
      <c r="G13" s="7">
        <f t="shared" si="3"/>
        <v>765.78441023999994</v>
      </c>
      <c r="H13" s="7">
        <f t="shared" si="3"/>
        <v>1096.2378336500001</v>
      </c>
      <c r="I13" s="41">
        <f t="shared" si="3"/>
        <v>856.52727935999997</v>
      </c>
      <c r="J13" s="7">
        <v>883.99390274999951</v>
      </c>
      <c r="K13" s="7">
        <v>970.0557730700001</v>
      </c>
      <c r="L13" s="7">
        <v>1232.4546499999999</v>
      </c>
      <c r="M13" s="7">
        <v>1222.3468193600002</v>
      </c>
      <c r="N13" s="40">
        <v>823.43124288000001</v>
      </c>
      <c r="O13" s="7">
        <v>1300.0356357300002</v>
      </c>
      <c r="P13" s="7">
        <v>1749.9275254499998</v>
      </c>
      <c r="Q13" s="41">
        <v>1134.1436433330759</v>
      </c>
      <c r="R13" s="40">
        <v>1227.3854531933453</v>
      </c>
      <c r="S13" s="7">
        <v>1674.3612144100002</v>
      </c>
      <c r="T13" s="7">
        <v>1413.1441966163152</v>
      </c>
      <c r="U13" s="41">
        <v>2179.8240700437923</v>
      </c>
      <c r="V13" s="7">
        <v>1804.717387130723</v>
      </c>
      <c r="W13" s="7">
        <v>2145.5620061845002</v>
      </c>
      <c r="X13" s="7">
        <v>5673.4603612906594</v>
      </c>
      <c r="Y13" s="41">
        <v>2761.5711089795964</v>
      </c>
      <c r="Z13" s="40">
        <v>5673.5471595256004</v>
      </c>
      <c r="AA13" s="7">
        <v>7941.9696278659012</v>
      </c>
      <c r="AB13" s="7">
        <v>13255.402692772699</v>
      </c>
      <c r="AC13" s="41">
        <v>17495.295440164693</v>
      </c>
      <c r="AD13" s="40">
        <v>31200.622044508204</v>
      </c>
      <c r="AE13" s="7">
        <v>35250.7051511748</v>
      </c>
      <c r="AF13" s="7">
        <v>41496.286658786506</v>
      </c>
      <c r="AG13" s="7">
        <v>62845.496358847013</v>
      </c>
      <c r="AH13" s="40">
        <v>57630.856190070874</v>
      </c>
      <c r="AI13" s="7">
        <v>64770.988281010214</v>
      </c>
      <c r="AJ13" s="101">
        <v>66663.868189753557</v>
      </c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</row>
    <row r="14" spans="1:57" ht="20.399999999999999" x14ac:dyDescent="0.65">
      <c r="A14" s="19" t="s">
        <v>36</v>
      </c>
      <c r="B14" s="40">
        <v>164.18572537000003</v>
      </c>
      <c r="C14" s="7">
        <v>202.62571552999998</v>
      </c>
      <c r="D14" s="7">
        <v>182.54609524</v>
      </c>
      <c r="E14" s="41">
        <v>250.93524816999997</v>
      </c>
      <c r="F14" s="40">
        <v>218.86999999999998</v>
      </c>
      <c r="G14" s="7">
        <v>279.32000000000005</v>
      </c>
      <c r="H14" s="7">
        <v>281.02999999999997</v>
      </c>
      <c r="I14" s="41">
        <v>329.44867157000004</v>
      </c>
      <c r="J14" s="7">
        <v>332.14715799999999</v>
      </c>
      <c r="K14" s="7">
        <v>405.65300000000002</v>
      </c>
      <c r="L14" s="7">
        <v>440.79999999999995</v>
      </c>
      <c r="M14" s="7">
        <v>481.35</v>
      </c>
      <c r="N14" s="40">
        <v>511.71999999999997</v>
      </c>
      <c r="O14" s="7">
        <v>577.76858956695196</v>
      </c>
      <c r="P14" s="7">
        <v>570.66999999999996</v>
      </c>
      <c r="Q14" s="41">
        <v>736.69</v>
      </c>
      <c r="R14" s="40">
        <v>743.44075638999993</v>
      </c>
      <c r="S14" s="7">
        <v>851.58185109198212</v>
      </c>
      <c r="T14" s="7">
        <v>909.53472024413577</v>
      </c>
      <c r="U14" s="41">
        <v>720.69400524684681</v>
      </c>
      <c r="V14" s="7">
        <v>1071.0068217180046</v>
      </c>
      <c r="W14" s="8">
        <v>1119.9870038629965</v>
      </c>
      <c r="X14" s="8">
        <v>1412.6587333867662</v>
      </c>
      <c r="Y14" s="43">
        <v>1506.9848224299999</v>
      </c>
      <c r="Z14" s="42">
        <v>1854.4182841399995</v>
      </c>
      <c r="AA14" s="8">
        <v>2293.8692091900002</v>
      </c>
      <c r="AB14" s="8">
        <v>3037.6567670097265</v>
      </c>
      <c r="AC14" s="43">
        <v>6603.8514913502731</v>
      </c>
      <c r="AD14" s="42">
        <v>7311.2842567099988</v>
      </c>
      <c r="AE14" s="8">
        <v>9283.7977507778942</v>
      </c>
      <c r="AF14" s="8">
        <v>10648.947637180001</v>
      </c>
      <c r="AG14" s="8">
        <v>12803.885593049998</v>
      </c>
      <c r="AH14" s="42">
        <v>13592.825703558701</v>
      </c>
      <c r="AI14" s="8">
        <f>+[1]English!$AI$16</f>
        <v>16354.174816020002</v>
      </c>
      <c r="AJ14" s="102">
        <v>17219.862899360003</v>
      </c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</row>
    <row r="15" spans="1:57" ht="21" thickBot="1" x14ac:dyDescent="0.65">
      <c r="A15" s="20" t="s">
        <v>0</v>
      </c>
      <c r="B15" s="44">
        <f>+B13-B14</f>
        <v>193.43539891083557</v>
      </c>
      <c r="C15" s="9">
        <f t="shared" ref="C15:I15" si="4">+C13-C14</f>
        <v>210.46738675395801</v>
      </c>
      <c r="D15" s="9">
        <f t="shared" si="4"/>
        <v>281.63269193438003</v>
      </c>
      <c r="E15" s="45">
        <f t="shared" si="4"/>
        <v>311.4505642928911</v>
      </c>
      <c r="F15" s="44">
        <f t="shared" si="4"/>
        <v>361.89944252000009</v>
      </c>
      <c r="G15" s="9">
        <f t="shared" si="4"/>
        <v>486.46441023999989</v>
      </c>
      <c r="H15" s="9">
        <f t="shared" si="4"/>
        <v>815.20783365000011</v>
      </c>
      <c r="I15" s="45">
        <f t="shared" si="4"/>
        <v>527.07860778999998</v>
      </c>
      <c r="J15" s="9">
        <v>551.84674474999952</v>
      </c>
      <c r="K15" s="9">
        <v>564.40277307000008</v>
      </c>
      <c r="L15" s="9">
        <v>791.65464999999995</v>
      </c>
      <c r="M15" s="9">
        <v>740.99681936000013</v>
      </c>
      <c r="N15" s="44">
        <v>311.71124288000004</v>
      </c>
      <c r="O15" s="9">
        <v>722.26704616304824</v>
      </c>
      <c r="P15" s="9">
        <v>1179.2575254499998</v>
      </c>
      <c r="Q15" s="45">
        <v>397.45364333307589</v>
      </c>
      <c r="R15" s="44">
        <v>483.94469680334532</v>
      </c>
      <c r="S15" s="9">
        <v>822.67936331801809</v>
      </c>
      <c r="T15" s="9">
        <v>503.60947637217942</v>
      </c>
      <c r="U15" s="45">
        <v>1459.1300647969456</v>
      </c>
      <c r="V15" s="9">
        <v>733.71056541271832</v>
      </c>
      <c r="W15" s="9">
        <v>1025.5750023215037</v>
      </c>
      <c r="X15" s="9">
        <v>4260.8016279038929</v>
      </c>
      <c r="Y15" s="45">
        <v>1254.5862865495965</v>
      </c>
      <c r="Z15" s="44">
        <v>3819.1288753856006</v>
      </c>
      <c r="AA15" s="9">
        <v>5648.100418675901</v>
      </c>
      <c r="AB15" s="9">
        <v>10217.745925762973</v>
      </c>
      <c r="AC15" s="45">
        <v>10891.452554063702</v>
      </c>
      <c r="AD15" s="44">
        <v>23889.337787798206</v>
      </c>
      <c r="AE15" s="9">
        <v>25966.907400396907</v>
      </c>
      <c r="AF15" s="9">
        <v>30847.339021606505</v>
      </c>
      <c r="AG15" s="9">
        <v>50041.610765797013</v>
      </c>
      <c r="AH15" s="44">
        <v>44038.030486512173</v>
      </c>
      <c r="AI15" s="9">
        <f>+[1]English!$AI$18</f>
        <v>48416.813464990213</v>
      </c>
      <c r="AJ15" s="103">
        <v>49444.005290393558</v>
      </c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</row>
    <row r="16" spans="1:57" ht="21" thickTop="1" x14ac:dyDescent="0.65">
      <c r="A16" s="21" t="s">
        <v>37</v>
      </c>
      <c r="B16" s="61">
        <f>+B15/B13</f>
        <v>0.54089477879649261</v>
      </c>
      <c r="C16" s="62">
        <f t="shared" ref="C16:I16" si="5">+C15/C13</f>
        <v>0.50949140905597556</v>
      </c>
      <c r="D16" s="62">
        <f t="shared" si="5"/>
        <v>0.60673322374074345</v>
      </c>
      <c r="E16" s="63">
        <f t="shared" si="5"/>
        <v>0.55380231398252444</v>
      </c>
      <c r="F16" s="61">
        <f t="shared" si="5"/>
        <v>0.62313788574979523</v>
      </c>
      <c r="G16" s="62">
        <f t="shared" si="5"/>
        <v>0.63524982192774071</v>
      </c>
      <c r="H16" s="62">
        <f t="shared" si="5"/>
        <v>0.74364139662623119</v>
      </c>
      <c r="I16" s="63">
        <f t="shared" si="5"/>
        <v>0.61536698303857273</v>
      </c>
      <c r="J16" s="62">
        <f>J15/J13</f>
        <v>0.62426532924409339</v>
      </c>
      <c r="K16" s="62">
        <f t="shared" ref="K16:N16" si="6">K15/K13</f>
        <v>0.58182507515397497</v>
      </c>
      <c r="L16" s="62">
        <f t="shared" si="6"/>
        <v>0.64233978102155731</v>
      </c>
      <c r="M16" s="63">
        <f t="shared" si="6"/>
        <v>0.60620832616717846</v>
      </c>
      <c r="N16" s="61">
        <f t="shared" si="6"/>
        <v>0.37855163448713863</v>
      </c>
      <c r="O16" s="62">
        <f t="shared" ref="O16" si="7">O15/O13</f>
        <v>0.55557480603789644</v>
      </c>
      <c r="P16" s="62">
        <f t="shared" ref="P16" si="8">P15/P13</f>
        <v>0.67388935158714625</v>
      </c>
      <c r="Q16" s="63">
        <f t="shared" ref="Q16:R16" si="9">Q15/Q13</f>
        <v>0.35044383105214078</v>
      </c>
      <c r="R16" s="61">
        <f t="shared" si="9"/>
        <v>0.39428909275749041</v>
      </c>
      <c r="S16" s="62">
        <f t="shared" ref="S16" si="10">S15/S13</f>
        <v>0.49133923805557578</v>
      </c>
      <c r="T16" s="62">
        <f t="shared" ref="T16" si="11">T15/T13</f>
        <v>0.35637515094216188</v>
      </c>
      <c r="U16" s="63">
        <f t="shared" ref="U16" si="12">U15/U13</f>
        <v>0.66937973795639016</v>
      </c>
      <c r="V16" s="61">
        <f>V15/V13</f>
        <v>0.40655150254812317</v>
      </c>
      <c r="W16" s="62">
        <f t="shared" ref="W16" si="13">W15/W13</f>
        <v>0.47799830504330476</v>
      </c>
      <c r="X16" s="62">
        <f t="shared" ref="X16" si="14">X15/X13</f>
        <v>0.75100579832633219</v>
      </c>
      <c r="Y16" s="63">
        <f t="shared" ref="Y16" si="15">Y15/Y13</f>
        <v>0.45430164100071552</v>
      </c>
      <c r="Z16" s="61">
        <f t="shared" ref="Z16" si="16">Z15/Z13</f>
        <v>0.67314658149504858</v>
      </c>
      <c r="AA16" s="62">
        <f t="shared" ref="AA16" si="17">AA15/AA13</f>
        <v>0.71117124382577257</v>
      </c>
      <c r="AB16" s="62">
        <f t="shared" ref="AB16" si="18">AB15/AB13</f>
        <v>0.77083632708752325</v>
      </c>
      <c r="AC16" s="63">
        <f t="shared" ref="AC16" si="19">AC15/AC13</f>
        <v>0.622536074987321</v>
      </c>
      <c r="AD16" s="61">
        <f t="shared" ref="AD16" si="20">AD15/AD13</f>
        <v>0.76566863807137142</v>
      </c>
      <c r="AE16" s="62">
        <f t="shared" ref="AE16" si="21">AE15/AE13</f>
        <v>0.73663511946885152</v>
      </c>
      <c r="AF16" s="62">
        <f t="shared" ref="AF16" si="22">AF15/AF13</f>
        <v>0.74337588987796399</v>
      </c>
      <c r="AG16" s="62">
        <v>0.79626407085815709</v>
      </c>
      <c r="AH16" s="61">
        <v>0.76413979242771368</v>
      </c>
      <c r="AI16" s="62">
        <v>0.7483491039998722</v>
      </c>
      <c r="AJ16" s="93">
        <v>0.74169121344196542</v>
      </c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</row>
    <row r="17" spans="1:57" ht="20.399999999999999" x14ac:dyDescent="0.65">
      <c r="A17" s="21" t="s">
        <v>1</v>
      </c>
      <c r="B17" s="31">
        <v>2.9753659099999998</v>
      </c>
      <c r="C17" s="14">
        <v>4.5230242899999995</v>
      </c>
      <c r="D17" s="14">
        <v>4.3413129899999996</v>
      </c>
      <c r="E17" s="32">
        <v>53.788508580000006</v>
      </c>
      <c r="F17" s="31">
        <v>16.91</v>
      </c>
      <c r="G17" s="14">
        <v>18.649999999999999</v>
      </c>
      <c r="H17" s="14">
        <v>21.580000000000002</v>
      </c>
      <c r="I17" s="32">
        <v>22.04</v>
      </c>
      <c r="J17" s="14">
        <v>18.52</v>
      </c>
      <c r="K17" s="14">
        <v>18.739999999999998</v>
      </c>
      <c r="L17" s="14">
        <v>33.380000000000003</v>
      </c>
      <c r="M17" s="14">
        <v>21.16285629999998</v>
      </c>
      <c r="N17" s="31">
        <v>17.68</v>
      </c>
      <c r="O17" s="14">
        <v>18.475633696827046</v>
      </c>
      <c r="P17" s="14">
        <v>41.6</v>
      </c>
      <c r="Q17" s="32">
        <v>31.28</v>
      </c>
      <c r="R17" s="31">
        <v>26.713719500000003</v>
      </c>
      <c r="S17" s="14">
        <v>29.570653409999998</v>
      </c>
      <c r="T17" s="14">
        <v>33.839564170000003</v>
      </c>
      <c r="U17" s="32">
        <v>31.219834579999997</v>
      </c>
      <c r="V17" s="14">
        <v>24.397876159999999</v>
      </c>
      <c r="W17" s="14">
        <v>27.413537240000004</v>
      </c>
      <c r="X17" s="14">
        <v>26.557585799999998</v>
      </c>
      <c r="Y17" s="32">
        <v>70.315177570000003</v>
      </c>
      <c r="Z17" s="31">
        <v>32.182403489999999</v>
      </c>
      <c r="AA17" s="14">
        <v>33.480179829999997</v>
      </c>
      <c r="AB17" s="14">
        <v>37.851240049999966</v>
      </c>
      <c r="AC17" s="32">
        <v>141.41042494000024</v>
      </c>
      <c r="AD17" s="31">
        <v>136.26029783999996</v>
      </c>
      <c r="AE17" s="14">
        <v>221.5745506100001</v>
      </c>
      <c r="AF17" s="14">
        <v>267.88385264999999</v>
      </c>
      <c r="AG17" s="14">
        <v>365.89119889999995</v>
      </c>
      <c r="AH17" s="31">
        <v>359.90540503</v>
      </c>
      <c r="AI17" s="96">
        <v>531.84287086999973</v>
      </c>
      <c r="AJ17" s="91">
        <v>482.08588921000035</v>
      </c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</row>
    <row r="18" spans="1:57" ht="21" thickBot="1" x14ac:dyDescent="0.65">
      <c r="A18" s="20" t="s">
        <v>2</v>
      </c>
      <c r="B18" s="44">
        <f>+B15-B17</f>
        <v>190.46003300083558</v>
      </c>
      <c r="C18" s="9">
        <f t="shared" ref="C18:I18" si="23">+C15-C17</f>
        <v>205.94436246395802</v>
      </c>
      <c r="D18" s="9">
        <f t="shared" si="23"/>
        <v>277.29137894438003</v>
      </c>
      <c r="E18" s="45">
        <f t="shared" si="23"/>
        <v>257.66205571289112</v>
      </c>
      <c r="F18" s="44">
        <f t="shared" si="23"/>
        <v>344.98944252000007</v>
      </c>
      <c r="G18" s="9">
        <f t="shared" si="23"/>
        <v>467.81441023999992</v>
      </c>
      <c r="H18" s="9">
        <f t="shared" si="23"/>
        <v>793.62783365000007</v>
      </c>
      <c r="I18" s="45">
        <f t="shared" si="23"/>
        <v>505.03860778999996</v>
      </c>
      <c r="J18" s="9">
        <v>533.32674474999953</v>
      </c>
      <c r="K18" s="9">
        <v>545.66277307000007</v>
      </c>
      <c r="L18" s="9">
        <v>758.27464999999995</v>
      </c>
      <c r="M18" s="9">
        <v>719.8339630600002</v>
      </c>
      <c r="N18" s="44">
        <v>294.03124288000004</v>
      </c>
      <c r="O18" s="9">
        <v>703.79141246622123</v>
      </c>
      <c r="P18" s="9">
        <v>1137.6575254499999</v>
      </c>
      <c r="Q18" s="45">
        <v>366.17364333307592</v>
      </c>
      <c r="R18" s="44">
        <v>457.2309773033453</v>
      </c>
      <c r="S18" s="9">
        <v>793.20870990801814</v>
      </c>
      <c r="T18" s="9">
        <v>469.7699122021794</v>
      </c>
      <c r="U18" s="45">
        <v>1427.9102302169456</v>
      </c>
      <c r="V18" s="9">
        <v>709.31268925271831</v>
      </c>
      <c r="W18" s="10">
        <v>998.16146508150371</v>
      </c>
      <c r="X18" s="10">
        <v>4234.2440421038928</v>
      </c>
      <c r="Y18" s="47">
        <v>1184.2711089795964</v>
      </c>
      <c r="Z18" s="46">
        <v>3786.9464718956006</v>
      </c>
      <c r="AA18" s="10">
        <v>5614.6202388459005</v>
      </c>
      <c r="AB18" s="10">
        <v>10179.894685712972</v>
      </c>
      <c r="AC18" s="47">
        <v>10750.042129123702</v>
      </c>
      <c r="AD18" s="46">
        <v>23753.077489958207</v>
      </c>
      <c r="AE18" s="10">
        <v>25745.332849786908</v>
      </c>
      <c r="AF18" s="10">
        <v>30579.455168956505</v>
      </c>
      <c r="AG18" s="10">
        <v>49675.719566897016</v>
      </c>
      <c r="AH18" s="46">
        <v>43678.125081482176</v>
      </c>
      <c r="AI18" s="10">
        <f>+[1]English!$AI$23</f>
        <v>47884.970594120212</v>
      </c>
      <c r="AJ18" s="104">
        <v>48961.919401183557</v>
      </c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</row>
    <row r="19" spans="1:57" ht="21" thickTop="1" x14ac:dyDescent="0.65">
      <c r="A19" s="21" t="s">
        <v>38</v>
      </c>
      <c r="B19" s="66">
        <f>+B18/B13</f>
        <v>0.53257489580304995</v>
      </c>
      <c r="C19" s="64">
        <f t="shared" ref="C19:I19" si="24">+C18/C13</f>
        <v>0.49854224465455482</v>
      </c>
      <c r="D19" s="64">
        <f t="shared" si="24"/>
        <v>0.59738054949117869</v>
      </c>
      <c r="E19" s="65">
        <f t="shared" si="24"/>
        <v>0.45815888310641356</v>
      </c>
      <c r="F19" s="66">
        <f t="shared" si="24"/>
        <v>0.59402134007441276</v>
      </c>
      <c r="G19" s="64">
        <f t="shared" si="24"/>
        <v>0.61089570900690571</v>
      </c>
      <c r="H19" s="64">
        <f t="shared" si="24"/>
        <v>0.7239558873894737</v>
      </c>
      <c r="I19" s="65">
        <f t="shared" si="24"/>
        <v>0.58963516978392849</v>
      </c>
      <c r="J19" s="64">
        <f t="shared" ref="J19:Q19" si="25">J18/J13</f>
        <v>0.60331495849788519</v>
      </c>
      <c r="K19" s="64">
        <f t="shared" si="25"/>
        <v>0.56250659829909033</v>
      </c>
      <c r="L19" s="64">
        <f t="shared" si="25"/>
        <v>0.61525562015608448</v>
      </c>
      <c r="M19" s="65">
        <f t="shared" si="25"/>
        <v>0.5888950268933435</v>
      </c>
      <c r="N19" s="64">
        <f t="shared" si="25"/>
        <v>0.35708050359081372</v>
      </c>
      <c r="O19" s="64">
        <f t="shared" si="25"/>
        <v>0.54136316968805709</v>
      </c>
      <c r="P19" s="64">
        <f t="shared" si="25"/>
        <v>0.65011693850432306</v>
      </c>
      <c r="Q19" s="65">
        <f t="shared" si="25"/>
        <v>0.32286355038498227</v>
      </c>
      <c r="R19" s="64">
        <f t="shared" ref="R19:AF19" si="26">R18/R13</f>
        <v>0.37252435745734674</v>
      </c>
      <c r="S19" s="64">
        <f t="shared" si="26"/>
        <v>0.47373810566170066</v>
      </c>
      <c r="T19" s="64">
        <f t="shared" si="26"/>
        <v>0.33242885851777465</v>
      </c>
      <c r="U19" s="65">
        <f t="shared" si="26"/>
        <v>0.65505755709370583</v>
      </c>
      <c r="V19" s="64">
        <f t="shared" si="26"/>
        <v>0.39303255695920214</v>
      </c>
      <c r="W19" s="64">
        <f t="shared" si="26"/>
        <v>0.46522144883454386</v>
      </c>
      <c r="X19" s="64">
        <f t="shared" si="26"/>
        <v>0.74632477755438864</v>
      </c>
      <c r="Y19" s="65">
        <f t="shared" si="26"/>
        <v>0.42883962144910542</v>
      </c>
      <c r="Z19" s="64">
        <f t="shared" si="26"/>
        <v>0.66747422122639943</v>
      </c>
      <c r="AA19" s="64">
        <f t="shared" si="26"/>
        <v>0.70695564223085727</v>
      </c>
      <c r="AB19" s="64">
        <f t="shared" si="26"/>
        <v>0.76798079406998332</v>
      </c>
      <c r="AC19" s="65">
        <f t="shared" si="26"/>
        <v>0.61445330636968687</v>
      </c>
      <c r="AD19" s="64">
        <f t="shared" si="26"/>
        <v>0.76130140790379275</v>
      </c>
      <c r="AE19" s="64">
        <f t="shared" si="26"/>
        <v>0.73034944235516641</v>
      </c>
      <c r="AF19" s="64">
        <f t="shared" si="26"/>
        <v>0.73692027964824058</v>
      </c>
      <c r="AG19" s="64">
        <v>0.79044199576767227</v>
      </c>
      <c r="AH19" s="66">
        <v>0.75789478014049372</v>
      </c>
      <c r="AI19" s="64">
        <v>0.74013797607076615</v>
      </c>
      <c r="AJ19" s="67">
        <v>0.73445962154217082</v>
      </c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</row>
    <row r="20" spans="1:57" ht="20.399999999999999" x14ac:dyDescent="0.6">
      <c r="A20" s="19" t="s">
        <v>39</v>
      </c>
      <c r="B20" s="40">
        <v>32.860409094154697</v>
      </c>
      <c r="C20" s="7">
        <v>171.382311366039</v>
      </c>
      <c r="D20" s="7">
        <v>145.174920855625</v>
      </c>
      <c r="E20" s="41">
        <v>243.905219517109</v>
      </c>
      <c r="F20" s="40">
        <v>248.032445</v>
      </c>
      <c r="G20" s="7">
        <v>789.23130100000003</v>
      </c>
      <c r="H20" s="7">
        <v>1377.734596</v>
      </c>
      <c r="I20" s="41">
        <v>-192.96436700000001</v>
      </c>
      <c r="J20" s="7">
        <v>905.711097</v>
      </c>
      <c r="K20" s="7">
        <v>1.6720000000000006</v>
      </c>
      <c r="L20" s="7">
        <v>1263.9064899999998</v>
      </c>
      <c r="M20" s="7">
        <v>962.3044130000003</v>
      </c>
      <c r="N20" s="40">
        <v>873.8</v>
      </c>
      <c r="O20" s="7">
        <v>2365.706695519299</v>
      </c>
      <c r="P20" s="7">
        <v>763.32285883269003</v>
      </c>
      <c r="Q20" s="41">
        <v>1345.6061806480111</v>
      </c>
      <c r="R20" s="40">
        <v>2189.4929812966543</v>
      </c>
      <c r="S20" s="7">
        <v>1344.121057075072</v>
      </c>
      <c r="T20" s="7">
        <v>1130.498744244798</v>
      </c>
      <c r="U20" s="41">
        <v>1360.3419610689812</v>
      </c>
      <c r="V20" s="7">
        <v>2286.2847586092776</v>
      </c>
      <c r="W20" s="22">
        <v>2780.9859052020997</v>
      </c>
      <c r="X20" s="22">
        <v>4357.5761734627422</v>
      </c>
      <c r="Y20" s="49">
        <v>8584.5691170804021</v>
      </c>
      <c r="Z20" s="48">
        <v>9541.1908626943987</v>
      </c>
      <c r="AA20" s="22">
        <v>16386.338745614099</v>
      </c>
      <c r="AB20" s="22">
        <v>23927.034128047009</v>
      </c>
      <c r="AC20" s="49">
        <v>130394.4263935223</v>
      </c>
      <c r="AD20" s="48">
        <v>33650.676708231789</v>
      </c>
      <c r="AE20" s="22">
        <v>30256.903454205185</v>
      </c>
      <c r="AF20" s="22">
        <v>31927.073308466497</v>
      </c>
      <c r="AG20" s="22">
        <v>54304.175472194387</v>
      </c>
      <c r="AH20" s="48">
        <v>23098.845231159052</v>
      </c>
      <c r="AI20" s="105">
        <v>43609.91983964992</v>
      </c>
      <c r="AJ20" s="106">
        <v>25475.888909206675</v>
      </c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</row>
    <row r="21" spans="1:57" ht="20.399999999999999" x14ac:dyDescent="0.65">
      <c r="A21" s="21" t="s">
        <v>40</v>
      </c>
      <c r="B21" s="31">
        <v>26.015999999999998</v>
      </c>
      <c r="C21" s="14">
        <v>3.8016793</v>
      </c>
      <c r="D21" s="14">
        <v>1.6847989999999999</v>
      </c>
      <c r="E21" s="32">
        <v>3.4545217000000044</v>
      </c>
      <c r="F21" s="31">
        <v>7.6</v>
      </c>
      <c r="G21" s="14">
        <v>4.5</v>
      </c>
      <c r="H21" s="14">
        <v>11.537573</v>
      </c>
      <c r="I21" s="32">
        <v>24.198071999999996</v>
      </c>
      <c r="J21" s="14">
        <v>-10.178386</v>
      </c>
      <c r="K21" s="14">
        <v>60.656999999999996</v>
      </c>
      <c r="L21" s="14">
        <v>-21.803442999999998</v>
      </c>
      <c r="M21" s="14">
        <v>-20.121300999999995</v>
      </c>
      <c r="N21" s="31">
        <v>-90.8</v>
      </c>
      <c r="O21" s="14">
        <v>119.8</v>
      </c>
      <c r="P21" s="14">
        <v>51.4</v>
      </c>
      <c r="Q21" s="32">
        <v>34.039940000000001</v>
      </c>
      <c r="R21" s="31">
        <v>31.792126</v>
      </c>
      <c r="S21" s="14">
        <v>28.54</v>
      </c>
      <c r="T21" s="14">
        <v>8.483429000000001</v>
      </c>
      <c r="U21" s="32">
        <v>60.371660000000006</v>
      </c>
      <c r="V21" s="14">
        <v>51.442855999999999</v>
      </c>
      <c r="W21" s="14">
        <v>60.379509000000006</v>
      </c>
      <c r="X21" s="14">
        <v>110.95929555903056</v>
      </c>
      <c r="Y21" s="32">
        <v>129.69999999999999</v>
      </c>
      <c r="Z21" s="31">
        <v>92.07</v>
      </c>
      <c r="AA21" s="14">
        <v>-43.1</v>
      </c>
      <c r="AB21" s="14">
        <v>176.10400000000001</v>
      </c>
      <c r="AC21" s="32">
        <v>1454.4</v>
      </c>
      <c r="AD21" s="31">
        <v>0</v>
      </c>
      <c r="AE21" s="14">
        <v>-283.08</v>
      </c>
      <c r="AF21" s="14">
        <v>383.97500000000002</v>
      </c>
      <c r="AG21" s="14">
        <v>535.38</v>
      </c>
      <c r="AH21" s="31">
        <v>0</v>
      </c>
      <c r="AI21" s="96">
        <v>1</v>
      </c>
      <c r="AJ21" s="91">
        <v>0</v>
      </c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</row>
    <row r="22" spans="1:57" ht="20.399999999999999" x14ac:dyDescent="0.65">
      <c r="A22" s="21" t="s">
        <v>41</v>
      </c>
      <c r="B22" s="31"/>
      <c r="C22" s="14"/>
      <c r="D22" s="14"/>
      <c r="E22" s="32"/>
      <c r="F22" s="31">
        <v>42.4</v>
      </c>
      <c r="G22" s="14">
        <v>-0.8</v>
      </c>
      <c r="H22" s="14">
        <v>-4.1800000000000015</v>
      </c>
      <c r="I22" s="32">
        <v>-6.6212439999999972</v>
      </c>
      <c r="J22" s="14">
        <v>0.298676</v>
      </c>
      <c r="K22" s="14">
        <v>108.26899999999999</v>
      </c>
      <c r="L22" s="14">
        <v>1.4163750000000026</v>
      </c>
      <c r="M22" s="14">
        <v>-13.345290999999989</v>
      </c>
      <c r="N22" s="31">
        <v>-9.6999999999999993</v>
      </c>
      <c r="O22" s="14">
        <v>7.89188968000001</v>
      </c>
      <c r="P22" s="14">
        <v>-7</v>
      </c>
      <c r="Q22" s="32">
        <v>-16.474350680000011</v>
      </c>
      <c r="R22" s="31">
        <v>-10.841260629999997</v>
      </c>
      <c r="S22" s="14">
        <v>-25.340350490000006</v>
      </c>
      <c r="T22" s="14">
        <v>-17.376631769999989</v>
      </c>
      <c r="U22" s="32">
        <v>-17.583574290000008</v>
      </c>
      <c r="V22" s="14">
        <v>-12.49704193</v>
      </c>
      <c r="W22" s="14">
        <v>-24.517430430000005</v>
      </c>
      <c r="X22" s="14">
        <v>-31.566050689999994</v>
      </c>
      <c r="Y22" s="32">
        <v>92.3</v>
      </c>
      <c r="Z22" s="31">
        <v>-35.405999999999999</v>
      </c>
      <c r="AA22" s="14">
        <v>39</v>
      </c>
      <c r="AB22" s="14">
        <v>198.047</v>
      </c>
      <c r="AC22" s="32">
        <v>150.65</v>
      </c>
      <c r="AD22" s="31">
        <v>-78.081545480000003</v>
      </c>
      <c r="AE22" s="14">
        <v>0</v>
      </c>
      <c r="AF22" s="14">
        <v>253.94151099999999</v>
      </c>
      <c r="AG22" s="14">
        <v>-756.6</v>
      </c>
      <c r="AH22" s="31">
        <v>-6.8411546899999633</v>
      </c>
      <c r="AI22" s="96">
        <v>-382.30758279999986</v>
      </c>
      <c r="AJ22" s="91">
        <v>-13.944514120000138</v>
      </c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</row>
    <row r="23" spans="1:57" ht="20.399999999999999" x14ac:dyDescent="0.6">
      <c r="A23" s="23" t="s">
        <v>3</v>
      </c>
      <c r="B23" s="50">
        <f>B18+B20+B21+B22</f>
        <v>249.33644209499028</v>
      </c>
      <c r="C23" s="5">
        <f t="shared" ref="C23:I23" si="27">C18+C20+C21+C22</f>
        <v>381.12835312999704</v>
      </c>
      <c r="D23" s="5">
        <f t="shared" si="27"/>
        <v>424.151098800005</v>
      </c>
      <c r="E23" s="39">
        <f t="shared" si="27"/>
        <v>505.02179693000011</v>
      </c>
      <c r="F23" s="50">
        <f t="shared" si="27"/>
        <v>643.02188752000006</v>
      </c>
      <c r="G23" s="5">
        <f t="shared" si="27"/>
        <v>1260.74571124</v>
      </c>
      <c r="H23" s="5">
        <f t="shared" si="27"/>
        <v>2178.7200026500004</v>
      </c>
      <c r="I23" s="39">
        <f t="shared" si="27"/>
        <v>329.65106879000001</v>
      </c>
      <c r="J23" s="5">
        <v>1429.1581317499995</v>
      </c>
      <c r="K23" s="5">
        <v>716.26077307000014</v>
      </c>
      <c r="L23" s="5">
        <v>2001.7940719999997</v>
      </c>
      <c r="M23" s="5">
        <v>1648.6717840600006</v>
      </c>
      <c r="N23" s="50">
        <v>1067.33124288</v>
      </c>
      <c r="O23" s="5">
        <v>3197.1899976655204</v>
      </c>
      <c r="P23" s="5">
        <v>1945.3803842826901</v>
      </c>
      <c r="Q23" s="39">
        <v>1729.3454133010869</v>
      </c>
      <c r="R23" s="50">
        <v>2667.6748239699996</v>
      </c>
      <c r="S23" s="5">
        <v>2140.5294164930897</v>
      </c>
      <c r="T23" s="5">
        <v>1591.3754536769773</v>
      </c>
      <c r="U23" s="39">
        <v>2831.0402769959264</v>
      </c>
      <c r="V23" s="5">
        <v>3034.5432619319963</v>
      </c>
      <c r="W23" s="5">
        <v>3815.0094488536033</v>
      </c>
      <c r="X23" s="5">
        <v>8671.2134604356652</v>
      </c>
      <c r="Y23" s="39">
        <v>9990.8711089795961</v>
      </c>
      <c r="Z23" s="50">
        <v>13384.801334589998</v>
      </c>
      <c r="AA23" s="5">
        <v>21996.858984459999</v>
      </c>
      <c r="AB23" s="5">
        <v>34481.079813759978</v>
      </c>
      <c r="AC23" s="39">
        <v>142749.56721332003</v>
      </c>
      <c r="AD23" s="50">
        <v>57325.672652709996</v>
      </c>
      <c r="AE23" s="5">
        <v>55719.156303992087</v>
      </c>
      <c r="AF23" s="5">
        <v>63144.444988422998</v>
      </c>
      <c r="AG23" s="5">
        <v>103758.67503909141</v>
      </c>
      <c r="AH23" s="50">
        <v>66770.129157951233</v>
      </c>
      <c r="AI23" s="5">
        <f>+[1]English!$AI$31</f>
        <v>91113.582850970139</v>
      </c>
      <c r="AJ23" s="92">
        <v>74423.863796270234</v>
      </c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</row>
    <row r="24" spans="1:57" ht="20.399999999999999" x14ac:dyDescent="0.65">
      <c r="A24" s="21" t="s">
        <v>42</v>
      </c>
      <c r="B24" s="55">
        <v>87.267754733246591</v>
      </c>
      <c r="C24" s="24">
        <v>125.77235653289902</v>
      </c>
      <c r="D24" s="24">
        <v>121.663482</v>
      </c>
      <c r="E24" s="58">
        <v>70.921290733854391</v>
      </c>
      <c r="F24" s="55">
        <v>167.7</v>
      </c>
      <c r="G24" s="24">
        <v>337.9</v>
      </c>
      <c r="H24" s="24">
        <v>613.69959800000015</v>
      </c>
      <c r="I24" s="58">
        <v>-119.32959800000009</v>
      </c>
      <c r="J24" s="24">
        <v>416.53868999999997</v>
      </c>
      <c r="K24" s="24">
        <v>-8.6</v>
      </c>
      <c r="L24" s="24">
        <v>-81.47562499999998</v>
      </c>
      <c r="M24" s="24">
        <v>249.24093499999998</v>
      </c>
      <c r="N24" s="55">
        <v>200.8</v>
      </c>
      <c r="O24" s="24">
        <v>391.34800000000001</v>
      </c>
      <c r="P24" s="24">
        <v>456.56</v>
      </c>
      <c r="Q24" s="58">
        <v>298.99399999999991</v>
      </c>
      <c r="R24" s="55">
        <v>299.83892279005573</v>
      </c>
      <c r="S24" s="24">
        <v>474</v>
      </c>
      <c r="T24" s="24">
        <v>167.80418879640138</v>
      </c>
      <c r="U24" s="58">
        <v>502.10460835392291</v>
      </c>
      <c r="V24" s="24">
        <v>554.70954506934822</v>
      </c>
      <c r="W24" s="14">
        <v>307.82932371625122</v>
      </c>
      <c r="X24" s="14">
        <v>765.8734880200002</v>
      </c>
      <c r="Y24" s="32">
        <v>1002.7</v>
      </c>
      <c r="Z24" s="31">
        <v>1929.7843765771304</v>
      </c>
      <c r="AA24" s="14">
        <v>5911.1139999999996</v>
      </c>
      <c r="AB24" s="14">
        <v>1842.7149999999999</v>
      </c>
      <c r="AC24" s="32">
        <v>8150.8</v>
      </c>
      <c r="AD24" s="31">
        <v>8888.4359999999997</v>
      </c>
      <c r="AE24" s="14">
        <v>2032.501</v>
      </c>
      <c r="AF24" s="14">
        <v>16307.351000000001</v>
      </c>
      <c r="AG24" s="14">
        <v>5404.48</v>
      </c>
      <c r="AH24" s="31">
        <v>15995.723000000002</v>
      </c>
      <c r="AI24" s="96">
        <f>+[1]English!$AI$33</f>
        <v>12040.41</v>
      </c>
      <c r="AJ24" s="91">
        <v>17622.8</v>
      </c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</row>
    <row r="25" spans="1:57" ht="21" thickBot="1" x14ac:dyDescent="0.65">
      <c r="A25" s="25" t="s">
        <v>43</v>
      </c>
      <c r="B25" s="51">
        <f>+B23-B24</f>
        <v>162.06868736174368</v>
      </c>
      <c r="C25" s="26">
        <f t="shared" ref="C25:I25" si="28">+C23-C24</f>
        <v>255.355996597098</v>
      </c>
      <c r="D25" s="26">
        <f t="shared" si="28"/>
        <v>302.48761680000501</v>
      </c>
      <c r="E25" s="52">
        <f t="shared" si="28"/>
        <v>434.10050619614572</v>
      </c>
      <c r="F25" s="51">
        <f t="shared" si="28"/>
        <v>475.32188752000008</v>
      </c>
      <c r="G25" s="26">
        <f t="shared" si="28"/>
        <v>922.84571124000001</v>
      </c>
      <c r="H25" s="26">
        <f t="shared" si="28"/>
        <v>1565.0204046500003</v>
      </c>
      <c r="I25" s="52">
        <f t="shared" si="28"/>
        <v>448.9806667900001</v>
      </c>
      <c r="J25" s="26">
        <v>1012.6194417499995</v>
      </c>
      <c r="K25" s="26">
        <v>724.86077307000016</v>
      </c>
      <c r="L25" s="26">
        <v>2083.2696969999997</v>
      </c>
      <c r="M25" s="26">
        <v>1399.4308490600006</v>
      </c>
      <c r="N25" s="51">
        <v>866.53124288000004</v>
      </c>
      <c r="O25" s="26">
        <v>2805.8419976655205</v>
      </c>
      <c r="P25" s="26">
        <v>1488.8203842826902</v>
      </c>
      <c r="Q25" s="52">
        <v>1430.351413301087</v>
      </c>
      <c r="R25" s="51">
        <v>2367.8359011799439</v>
      </c>
      <c r="S25" s="26">
        <v>1666.5294164930897</v>
      </c>
      <c r="T25" s="26">
        <v>1423.5712648805759</v>
      </c>
      <c r="U25" s="52">
        <v>2328.9356686420033</v>
      </c>
      <c r="V25" s="26">
        <v>2479.8337168626481</v>
      </c>
      <c r="W25" s="26">
        <v>3507.1801251373522</v>
      </c>
      <c r="X25" s="26">
        <v>7905.3399724156652</v>
      </c>
      <c r="Y25" s="52">
        <v>8988.1711089795954</v>
      </c>
      <c r="Z25" s="51">
        <v>11455.016958012868</v>
      </c>
      <c r="AA25" s="26">
        <v>16085.74498446</v>
      </c>
      <c r="AB25" s="26">
        <v>32638.364813759978</v>
      </c>
      <c r="AC25" s="52">
        <v>134598.76721332004</v>
      </c>
      <c r="AD25" s="51">
        <v>48437.236652709995</v>
      </c>
      <c r="AE25" s="26">
        <v>53686.655303992091</v>
      </c>
      <c r="AF25" s="26">
        <v>46837.093988422996</v>
      </c>
      <c r="AG25" s="26">
        <v>98354.195039091413</v>
      </c>
      <c r="AH25" s="51">
        <v>50774.406157951234</v>
      </c>
      <c r="AI25" s="26">
        <f>+[1]English!$AI$35</f>
        <v>79073.172850970135</v>
      </c>
      <c r="AJ25" s="107">
        <v>56801.063796270231</v>
      </c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</row>
    <row r="27" spans="1:57" ht="21" thickBot="1" x14ac:dyDescent="0.65">
      <c r="A27" s="70" t="s">
        <v>106</v>
      </c>
      <c r="B27" s="70">
        <v>15.695040322580644</v>
      </c>
      <c r="C27" s="70">
        <v>15.773670000000001</v>
      </c>
      <c r="D27" s="70">
        <v>17.315101562500001</v>
      </c>
      <c r="E27" s="70">
        <v>17.571475</v>
      </c>
      <c r="F27" s="70">
        <v>19.725505499999997</v>
      </c>
      <c r="G27" s="70">
        <v>23.703588333333336</v>
      </c>
      <c r="H27" s="70">
        <v>32.153848571428561</v>
      </c>
      <c r="I27" s="70">
        <v>37.213741333333346</v>
      </c>
      <c r="J27" s="70">
        <v>39.141754754098358</v>
      </c>
      <c r="K27" s="70">
        <v>44.206220000000009</v>
      </c>
      <c r="L27" s="70">
        <v>53.300599365079343</v>
      </c>
      <c r="M27" s="70">
        <v>71.289684262295069</v>
      </c>
      <c r="N27" s="70">
        <v>81.859507966101717</v>
      </c>
      <c r="O27" s="70">
        <v>107.64402383333339</v>
      </c>
      <c r="P27" s="70">
        <v>121.44767793650796</v>
      </c>
      <c r="Q27" s="70">
        <v>144.73176101694921</v>
      </c>
      <c r="R27" s="70">
        <v>145.09659966666672</v>
      </c>
      <c r="S27" s="70">
        <v>154.43746033333329</v>
      </c>
      <c r="T27" s="70">
        <v>169.82746156249993</v>
      </c>
      <c r="U27" s="70">
        <v>190.3847016666667</v>
      </c>
      <c r="V27" s="70">
        <v>202.12615770491803</v>
      </c>
      <c r="W27" s="70">
        <v>210.78289237288129</v>
      </c>
      <c r="X27" s="70">
        <v>286.80181515624992</v>
      </c>
      <c r="Y27" s="70">
        <v>307.79408150000017</v>
      </c>
      <c r="Z27" s="70">
        <v>358.89111338709682</v>
      </c>
      <c r="AA27" s="70">
        <v>446.47309120689658</v>
      </c>
      <c r="AB27" s="70">
        <v>591.9114331249998</v>
      </c>
      <c r="AC27" s="70">
        <v>901.18898627118631</v>
      </c>
      <c r="AD27" s="70">
        <v>1103.0682720000002</v>
      </c>
      <c r="AE27" s="70">
        <v>1126.5614291525424</v>
      </c>
      <c r="AF27" s="70">
        <v>1289.5612307692304</v>
      </c>
      <c r="AG27" s="70">
        <v>1122.5048387096774</v>
      </c>
      <c r="AH27" s="70">
        <v>1204.8</v>
      </c>
      <c r="AI27" s="70">
        <v>1196.2</v>
      </c>
      <c r="AJ27" s="70">
        <v>1346.28</v>
      </c>
    </row>
    <row r="28" spans="1:57" ht="19.8" thickTop="1" x14ac:dyDescent="0.6"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71"/>
      <c r="AD28" s="71"/>
      <c r="AE28" s="71"/>
      <c r="AF28" s="71"/>
    </row>
    <row r="29" spans="1:57" ht="26.4" thickBot="1" x14ac:dyDescent="0.85">
      <c r="A29" s="72" t="s">
        <v>107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</row>
    <row r="30" spans="1:57" ht="20.399999999999999" x14ac:dyDescent="0.6">
      <c r="A30" s="11"/>
      <c r="B30" s="74" t="s">
        <v>56</v>
      </c>
      <c r="C30" s="75" t="s">
        <v>57</v>
      </c>
      <c r="D30" s="75" t="s">
        <v>58</v>
      </c>
      <c r="E30" s="75" t="s">
        <v>59</v>
      </c>
      <c r="F30" s="74" t="s">
        <v>60</v>
      </c>
      <c r="G30" s="75" t="s">
        <v>61</v>
      </c>
      <c r="H30" s="75" t="s">
        <v>62</v>
      </c>
      <c r="I30" s="75" t="s">
        <v>63</v>
      </c>
      <c r="J30" s="74" t="s">
        <v>64</v>
      </c>
      <c r="K30" s="75" t="s">
        <v>65</v>
      </c>
      <c r="L30" s="75" t="s">
        <v>66</v>
      </c>
      <c r="M30" s="76" t="s">
        <v>67</v>
      </c>
      <c r="N30" s="74" t="s">
        <v>68</v>
      </c>
      <c r="O30" s="75" t="s">
        <v>69</v>
      </c>
      <c r="P30" s="75" t="s">
        <v>70</v>
      </c>
      <c r="Q30" s="76" t="s">
        <v>71</v>
      </c>
      <c r="R30" s="74" t="s">
        <v>72</v>
      </c>
      <c r="S30" s="75" t="s">
        <v>73</v>
      </c>
      <c r="T30" s="75" t="s">
        <v>74</v>
      </c>
      <c r="U30" s="76" t="s">
        <v>75</v>
      </c>
      <c r="V30" s="74" t="s">
        <v>76</v>
      </c>
      <c r="W30" s="75" t="s">
        <v>77</v>
      </c>
      <c r="X30" s="75" t="s">
        <v>78</v>
      </c>
      <c r="Y30" s="76" t="s">
        <v>79</v>
      </c>
      <c r="Z30" s="74" t="s">
        <v>80</v>
      </c>
      <c r="AA30" s="75" t="s">
        <v>81</v>
      </c>
      <c r="AB30" s="75" t="s">
        <v>82</v>
      </c>
      <c r="AC30" s="76" t="s">
        <v>83</v>
      </c>
      <c r="AD30" s="74" t="s">
        <v>84</v>
      </c>
      <c r="AE30" s="75" t="s">
        <v>85</v>
      </c>
      <c r="AF30" s="75" t="s">
        <v>86</v>
      </c>
      <c r="AG30" s="76" t="s">
        <v>87</v>
      </c>
      <c r="AH30" s="76" t="s">
        <v>88</v>
      </c>
      <c r="AI30" s="76" t="s">
        <v>109</v>
      </c>
      <c r="AJ30" s="76" t="s">
        <v>111</v>
      </c>
    </row>
    <row r="31" spans="1:57" ht="20.399999999999999" x14ac:dyDescent="0.65">
      <c r="A31" s="13" t="s">
        <v>89</v>
      </c>
      <c r="B31" s="14">
        <f t="shared" ref="B31:Q42" si="29">+B4/B$27</f>
        <v>9.3586162157657178</v>
      </c>
      <c r="C31" s="14">
        <f t="shared" si="29"/>
        <v>10.36957315703955</v>
      </c>
      <c r="D31" s="14">
        <f t="shared" si="29"/>
        <v>9.7909330411991338</v>
      </c>
      <c r="E31" s="14">
        <f t="shared" si="29"/>
        <v>12.30578252138765</v>
      </c>
      <c r="F31" s="31">
        <f t="shared" si="29"/>
        <v>10.647433134730065</v>
      </c>
      <c r="G31" s="14">
        <f t="shared" si="29"/>
        <v>10.868500199934568</v>
      </c>
      <c r="H31" s="14">
        <f t="shared" si="29"/>
        <v>8.2732397752963998</v>
      </c>
      <c r="I31" s="14">
        <f t="shared" si="29"/>
        <v>9.1147875563420868</v>
      </c>
      <c r="J31" s="31">
        <f t="shared" si="29"/>
        <v>8.7187711489676385</v>
      </c>
      <c r="K31" s="14">
        <f t="shared" si="29"/>
        <v>8.4160108369365236</v>
      </c>
      <c r="L31" s="14">
        <f t="shared" si="29"/>
        <v>7.1331280422541274</v>
      </c>
      <c r="M31" s="32">
        <f t="shared" si="29"/>
        <v>5.3246336781823143</v>
      </c>
      <c r="N31" s="31">
        <f t="shared" ref="N31:AH31" si="30">+N4/N27</f>
        <v>4.4857342674483052</v>
      </c>
      <c r="O31" s="14">
        <f t="shared" si="30"/>
        <v>3.2782517489904981</v>
      </c>
      <c r="P31" s="14">
        <f t="shared" si="30"/>
        <v>3.1344039662002405</v>
      </c>
      <c r="Q31" s="32">
        <f t="shared" si="30"/>
        <v>3.408788758828297</v>
      </c>
      <c r="R31" s="31">
        <f t="shared" si="30"/>
        <v>2.873180632955747</v>
      </c>
      <c r="S31" s="14">
        <f t="shared" si="30"/>
        <v>3.0281261262042563</v>
      </c>
      <c r="T31" s="14">
        <f t="shared" si="30"/>
        <v>2.9919353163210545</v>
      </c>
      <c r="U31" s="32">
        <f t="shared" si="30"/>
        <v>2.7356216748017608</v>
      </c>
      <c r="V31" s="31">
        <f t="shared" si="30"/>
        <v>2.8013435708139571</v>
      </c>
      <c r="W31" s="14">
        <f t="shared" si="30"/>
        <v>3.2550401378222684</v>
      </c>
      <c r="X31" s="14">
        <f t="shared" si="30"/>
        <v>2.6015418930787</v>
      </c>
      <c r="Y31" s="32">
        <f t="shared" si="30"/>
        <v>3.0858222297559004</v>
      </c>
      <c r="Z31" s="31">
        <f t="shared" si="30"/>
        <v>3.0017357291542566</v>
      </c>
      <c r="AA31" s="14">
        <f t="shared" si="30"/>
        <v>3.1061361947731623</v>
      </c>
      <c r="AB31" s="14">
        <f t="shared" si="30"/>
        <v>3.1627370169831774</v>
      </c>
      <c r="AC31" s="32">
        <f t="shared" si="30"/>
        <v>3.3516336221017475</v>
      </c>
      <c r="AD31" s="31">
        <f t="shared" si="30"/>
        <v>3.720715841902122</v>
      </c>
      <c r="AE31" s="14">
        <f t="shared" si="30"/>
        <v>5.0991170962787953</v>
      </c>
      <c r="AF31" s="14">
        <f t="shared" si="30"/>
        <v>4.7309376773298482</v>
      </c>
      <c r="AG31" s="32">
        <f t="shared" si="30"/>
        <v>6.672793242700009</v>
      </c>
      <c r="AH31" s="32">
        <f t="shared" si="30"/>
        <v>6.3481331735790256</v>
      </c>
      <c r="AI31" s="32">
        <f t="shared" ref="AI31" si="31">+AI4/AI27</f>
        <v>8.3856695223290529</v>
      </c>
      <c r="AJ31" s="32">
        <f t="shared" ref="AJ31" si="32">+AJ4/AJ27</f>
        <v>7.3609998890786503</v>
      </c>
    </row>
    <row r="32" spans="1:57" ht="20.399999999999999" x14ac:dyDescent="0.65">
      <c r="A32" s="13" t="s">
        <v>90</v>
      </c>
      <c r="B32" s="14">
        <f t="shared" si="29"/>
        <v>0.49005619175977627</v>
      </c>
      <c r="C32" s="14">
        <f t="shared" si="29"/>
        <v>0.52450527366174138</v>
      </c>
      <c r="D32" s="14">
        <f t="shared" si="29"/>
        <v>0.47987012781924021</v>
      </c>
      <c r="E32" s="14">
        <f t="shared" si="29"/>
        <v>0.52211579562899524</v>
      </c>
      <c r="F32" s="31">
        <f t="shared" si="29"/>
        <v>0.42325436729618926</v>
      </c>
      <c r="G32" s="14">
        <f t="shared" si="29"/>
        <v>0.35606649091737375</v>
      </c>
      <c r="H32" s="14">
        <f t="shared" si="29"/>
        <v>0.24738462962931701</v>
      </c>
      <c r="I32" s="14">
        <f t="shared" si="29"/>
        <v>0.22974764921961077</v>
      </c>
      <c r="J32" s="31">
        <f t="shared" si="29"/>
        <v>0.22843356094207293</v>
      </c>
      <c r="K32" s="14">
        <f t="shared" si="29"/>
        <v>0.20515295811313419</v>
      </c>
      <c r="L32" s="14">
        <f t="shared" si="29"/>
        <v>0.17185547834573331</v>
      </c>
      <c r="M32" s="32">
        <f t="shared" si="29"/>
        <v>0.13077733779403133</v>
      </c>
      <c r="N32" s="31">
        <f t="shared" si="29"/>
        <v>0.11983946939996699</v>
      </c>
      <c r="O32" s="14">
        <f t="shared" si="29"/>
        <v>9.4528263508197222E-2</v>
      </c>
      <c r="P32" s="14">
        <f t="shared" si="29"/>
        <v>7.7963745383012414E-2</v>
      </c>
      <c r="Q32" s="32">
        <f t="shared" si="29"/>
        <v>7.8684600739891211E-2</v>
      </c>
      <c r="R32" s="31">
        <f t="shared" ref="R32:AH42" si="33">+R5/R$27</f>
        <v>7.8601786852349337E-2</v>
      </c>
      <c r="S32" s="14">
        <f t="shared" si="33"/>
        <v>7.6760177060755067E-2</v>
      </c>
      <c r="T32" s="14">
        <f t="shared" si="33"/>
        <v>7.5982758272878537E-2</v>
      </c>
      <c r="U32" s="32">
        <f t="shared" si="33"/>
        <v>6.8248084726625566E-2</v>
      </c>
      <c r="V32" s="31">
        <f t="shared" si="33"/>
        <v>6.8108993196703105E-2</v>
      </c>
      <c r="W32" s="14">
        <f t="shared" si="33"/>
        <v>7.5189067630609244E-2</v>
      </c>
      <c r="X32" s="14">
        <f t="shared" si="33"/>
        <v>6.2781961718723148E-2</v>
      </c>
      <c r="Y32" s="32">
        <f t="shared" si="33"/>
        <v>0.10846691540428463</v>
      </c>
      <c r="Z32" s="31">
        <f t="shared" si="33"/>
        <v>9.7112870867905612E-2</v>
      </c>
      <c r="AA32" s="14">
        <f t="shared" si="33"/>
        <v>8.8604070702366505E-2</v>
      </c>
      <c r="AB32" s="14">
        <f t="shared" si="33"/>
        <v>8.0397702725147902E-2</v>
      </c>
      <c r="AC32" s="32">
        <f t="shared" si="33"/>
        <v>6.9706889295134425E-2</v>
      </c>
      <c r="AD32" s="31">
        <f t="shared" si="33"/>
        <v>7.3048284349529341E-2</v>
      </c>
      <c r="AE32" s="14">
        <f t="shared" si="33"/>
        <v>8.5038028110074854E-2</v>
      </c>
      <c r="AF32" s="14">
        <f t="shared" si="33"/>
        <v>8.2850573862451496E-2</v>
      </c>
      <c r="AG32" s="32">
        <f t="shared" si="33"/>
        <v>0.15071915252006962</v>
      </c>
      <c r="AH32" s="32">
        <f t="shared" si="33"/>
        <v>0.14755995010790174</v>
      </c>
      <c r="AI32" s="32">
        <f t="shared" ref="AI32:AJ32" si="34">+AI5/AI$27</f>
        <v>0.15081838321350943</v>
      </c>
      <c r="AJ32" s="32">
        <f t="shared" si="34"/>
        <v>0.14549234841934816</v>
      </c>
    </row>
    <row r="33" spans="1:36" ht="20.399999999999999" x14ac:dyDescent="0.65">
      <c r="A33" s="13" t="s">
        <v>91</v>
      </c>
      <c r="B33" s="14">
        <f t="shared" si="29"/>
        <v>3.0344130700627123</v>
      </c>
      <c r="C33" s="14">
        <f t="shared" si="29"/>
        <v>3.1673340123129208</v>
      </c>
      <c r="D33" s="14">
        <f t="shared" si="29"/>
        <v>3.0784688041011878</v>
      </c>
      <c r="E33" s="14">
        <f t="shared" si="29"/>
        <v>3.3767691266669395</v>
      </c>
      <c r="F33" s="31">
        <f t="shared" si="29"/>
        <v>3.5251074964846887</v>
      </c>
      <c r="G33" s="14">
        <f t="shared" si="29"/>
        <v>3.4506268439103382</v>
      </c>
      <c r="H33" s="14">
        <f t="shared" si="29"/>
        <v>3.0675934664830597</v>
      </c>
      <c r="I33" s="14">
        <f t="shared" si="29"/>
        <v>2.7290791423067859</v>
      </c>
      <c r="J33" s="31">
        <f t="shared" si="29"/>
        <v>2.7491363758732077</v>
      </c>
      <c r="K33" s="14">
        <f t="shared" si="29"/>
        <v>2.6131777313237805</v>
      </c>
      <c r="L33" s="14">
        <f t="shared" si="29"/>
        <v>1.8459454710083736</v>
      </c>
      <c r="M33" s="32">
        <f t="shared" si="29"/>
        <v>1.2896568841815774</v>
      </c>
      <c r="N33" s="31">
        <f t="shared" si="29"/>
        <v>1.2154971666969128</v>
      </c>
      <c r="O33" s="14">
        <f t="shared" si="29"/>
        <v>0.86531848711099568</v>
      </c>
      <c r="P33" s="14">
        <f t="shared" si="29"/>
        <v>0.7936496412091999</v>
      </c>
      <c r="Q33" s="32">
        <f t="shared" si="29"/>
        <v>0.95932040372077887</v>
      </c>
      <c r="R33" s="31">
        <f t="shared" si="33"/>
        <v>1.0751232120420069</v>
      </c>
      <c r="S33" s="14">
        <f t="shared" si="33"/>
        <v>1.0726717933747598</v>
      </c>
      <c r="T33" s="14">
        <f t="shared" si="33"/>
        <v>0.9632743501250256</v>
      </c>
      <c r="U33" s="32">
        <f t="shared" si="33"/>
        <v>0.8837613690869448</v>
      </c>
      <c r="V33" s="31">
        <f t="shared" si="33"/>
        <v>0.98817743926836665</v>
      </c>
      <c r="W33" s="14">
        <f t="shared" si="33"/>
        <v>0.95667108402362799</v>
      </c>
      <c r="X33" s="14">
        <f t="shared" si="33"/>
        <v>0.94397250792330056</v>
      </c>
      <c r="Y33" s="32">
        <f t="shared" si="33"/>
        <v>1.0406307958848775</v>
      </c>
      <c r="Z33" s="31">
        <f t="shared" si="33"/>
        <v>1.1450832322135041</v>
      </c>
      <c r="AA33" s="14">
        <f t="shared" si="33"/>
        <v>1.0855587866221521</v>
      </c>
      <c r="AB33" s="14">
        <f t="shared" si="33"/>
        <v>1.2777391790813453</v>
      </c>
      <c r="AC33" s="32">
        <f t="shared" si="33"/>
        <v>1.6388881677713445</v>
      </c>
      <c r="AD33" s="31">
        <f t="shared" si="33"/>
        <v>2.3572364402753849</v>
      </c>
      <c r="AE33" s="14">
        <f t="shared" si="33"/>
        <v>2.5726205547443488</v>
      </c>
      <c r="AF33" s="14">
        <f t="shared" si="33"/>
        <v>2.9275298767225291</v>
      </c>
      <c r="AG33" s="32">
        <f t="shared" si="33"/>
        <v>4.2332798418956452</v>
      </c>
      <c r="AH33" s="32">
        <f t="shared" si="33"/>
        <v>3.8860776343725112</v>
      </c>
      <c r="AI33" s="32">
        <f t="shared" ref="AI33:AJ33" si="35">+AI6/AI$27</f>
        <v>3.7564287276124393</v>
      </c>
      <c r="AJ33" s="32">
        <f t="shared" si="35"/>
        <v>4.2353647333401643</v>
      </c>
    </row>
    <row r="34" spans="1:36" ht="20.399999999999999" x14ac:dyDescent="0.6">
      <c r="A34" s="16" t="s">
        <v>92</v>
      </c>
      <c r="B34" s="3">
        <f t="shared" si="29"/>
        <v>12.883085477588207</v>
      </c>
      <c r="C34" s="3">
        <f t="shared" si="29"/>
        <v>14.061412443014213</v>
      </c>
      <c r="D34" s="3">
        <f t="shared" si="29"/>
        <v>13.349271973119563</v>
      </c>
      <c r="E34" s="3">
        <f t="shared" si="29"/>
        <v>16.204667443683586</v>
      </c>
      <c r="F34" s="53">
        <f t="shared" si="29"/>
        <v>14.595794998510943</v>
      </c>
      <c r="G34" s="3">
        <f t="shared" si="29"/>
        <v>14.675193534762279</v>
      </c>
      <c r="H34" s="3">
        <f t="shared" si="29"/>
        <v>11.588217871408776</v>
      </c>
      <c r="I34" s="3">
        <f t="shared" si="29"/>
        <v>12.073614347868483</v>
      </c>
      <c r="J34" s="53">
        <f t="shared" si="29"/>
        <v>11.696341085782919</v>
      </c>
      <c r="K34" s="3">
        <f t="shared" si="29"/>
        <v>11.234341526373438</v>
      </c>
      <c r="L34" s="3">
        <f t="shared" si="29"/>
        <v>9.1509289916082341</v>
      </c>
      <c r="M34" s="56">
        <f t="shared" si="29"/>
        <v>6.745067900157923</v>
      </c>
      <c r="N34" s="53">
        <f t="shared" si="29"/>
        <v>5.8210709035451851</v>
      </c>
      <c r="O34" s="3">
        <f t="shared" si="29"/>
        <v>4.2380984996096913</v>
      </c>
      <c r="P34" s="3">
        <f t="shared" si="29"/>
        <v>4.006017352792453</v>
      </c>
      <c r="Q34" s="56">
        <f t="shared" si="29"/>
        <v>4.4467937632889667</v>
      </c>
      <c r="R34" s="53">
        <f t="shared" si="33"/>
        <v>4.0269056318501031</v>
      </c>
      <c r="S34" s="3">
        <f t="shared" si="33"/>
        <v>4.1775580966397712</v>
      </c>
      <c r="T34" s="3">
        <f t="shared" si="33"/>
        <v>4.0311924247189586</v>
      </c>
      <c r="U34" s="56">
        <f t="shared" si="33"/>
        <v>3.6876311286153309</v>
      </c>
      <c r="V34" s="53">
        <f t="shared" si="33"/>
        <v>3.8576300032790267</v>
      </c>
      <c r="W34" s="3">
        <f t="shared" si="33"/>
        <v>4.286900289476506</v>
      </c>
      <c r="X34" s="3">
        <f t="shared" si="33"/>
        <v>3.6082963627207234</v>
      </c>
      <c r="Y34" s="56">
        <f t="shared" si="33"/>
        <v>4.2349199410450629</v>
      </c>
      <c r="Z34" s="53">
        <f t="shared" si="33"/>
        <v>4.2439318322356661</v>
      </c>
      <c r="AA34" s="3">
        <f t="shared" si="33"/>
        <v>4.2802990520976811</v>
      </c>
      <c r="AB34" s="3">
        <f t="shared" si="33"/>
        <v>4.5208738987896711</v>
      </c>
      <c r="AC34" s="56">
        <f t="shared" si="33"/>
        <v>5.0602286791682261</v>
      </c>
      <c r="AD34" s="53">
        <f t="shared" si="33"/>
        <v>6.1510005665270358</v>
      </c>
      <c r="AE34" s="3">
        <f t="shared" si="33"/>
        <v>7.7567756791332192</v>
      </c>
      <c r="AF34" s="3">
        <f t="shared" si="33"/>
        <v>7.7413181279148278</v>
      </c>
      <c r="AG34" s="56">
        <f t="shared" si="33"/>
        <v>11.056792237115726</v>
      </c>
      <c r="AH34" s="56">
        <f t="shared" si="33"/>
        <v>10.381770758059439</v>
      </c>
      <c r="AI34" s="56">
        <f t="shared" ref="AI34:AJ34" si="36">+AI7/AI$27</f>
        <v>12.292916633155</v>
      </c>
      <c r="AJ34" s="56">
        <f t="shared" si="36"/>
        <v>11.741856970838164</v>
      </c>
    </row>
    <row r="35" spans="1:36" ht="20.399999999999999" x14ac:dyDescent="0.65">
      <c r="A35" s="13" t="s">
        <v>93</v>
      </c>
      <c r="B35" s="14">
        <f t="shared" si="29"/>
        <v>3.4593779871903236</v>
      </c>
      <c r="C35" s="14">
        <f t="shared" si="29"/>
        <v>3.9631243711831168</v>
      </c>
      <c r="D35" s="14">
        <f t="shared" si="29"/>
        <v>3.988627311870554</v>
      </c>
      <c r="E35" s="14">
        <f t="shared" si="29"/>
        <v>5.4364662613696346</v>
      </c>
      <c r="F35" s="31">
        <f t="shared" si="29"/>
        <v>5.8539146690055679</v>
      </c>
      <c r="G35" s="14">
        <f t="shared" si="29"/>
        <v>5.2199188401362289</v>
      </c>
      <c r="H35" s="14">
        <f t="shared" si="29"/>
        <v>4.1186360539644813</v>
      </c>
      <c r="I35" s="14">
        <f t="shared" si="29"/>
        <v>2.9173264065969033</v>
      </c>
      <c r="J35" s="31">
        <f t="shared" si="29"/>
        <v>3.2320989686021599</v>
      </c>
      <c r="K35" s="14">
        <f t="shared" si="29"/>
        <v>3.2705804748743499</v>
      </c>
      <c r="L35" s="14">
        <f t="shared" si="29"/>
        <v>3.6791331117465398</v>
      </c>
      <c r="M35" s="32">
        <f t="shared" si="29"/>
        <v>3.0549419079863473</v>
      </c>
      <c r="N35" s="31">
        <f t="shared" si="29"/>
        <v>3.1835031320725178</v>
      </c>
      <c r="O35" s="14">
        <f t="shared" si="29"/>
        <v>3.6963581876968359</v>
      </c>
      <c r="P35" s="14">
        <f t="shared" si="29"/>
        <v>3.8617619319792218</v>
      </c>
      <c r="Q35" s="32">
        <f t="shared" si="29"/>
        <v>3.4023636270508009</v>
      </c>
      <c r="R35" s="31">
        <f t="shared" si="33"/>
        <v>3.4189453385513393</v>
      </c>
      <c r="S35" s="14">
        <f t="shared" si="33"/>
        <v>3.5794303151376412</v>
      </c>
      <c r="T35" s="14">
        <f t="shared" si="33"/>
        <v>3.8639022038759387</v>
      </c>
      <c r="U35" s="32">
        <f t="shared" si="33"/>
        <v>4.0167164805547531</v>
      </c>
      <c r="V35" s="31">
        <f t="shared" si="33"/>
        <v>3.752751693016247</v>
      </c>
      <c r="W35" s="14">
        <f t="shared" si="33"/>
        <v>3.8748642536185312</v>
      </c>
      <c r="X35" s="14">
        <f t="shared" si="33"/>
        <v>4.6945389923926362</v>
      </c>
      <c r="Y35" s="32">
        <f t="shared" si="33"/>
        <v>4.5004343297614673</v>
      </c>
      <c r="Z35" s="31">
        <f t="shared" si="33"/>
        <v>5.9012047638127578</v>
      </c>
      <c r="AA35" s="14">
        <f t="shared" si="33"/>
        <v>6.7204467513128643</v>
      </c>
      <c r="AB35" s="14">
        <f t="shared" si="33"/>
        <v>8.181207407134762</v>
      </c>
      <c r="AC35" s="32">
        <f t="shared" si="33"/>
        <v>8.8558860392778964</v>
      </c>
      <c r="AD35" s="31">
        <f t="shared" si="33"/>
        <v>10.447162001827571</v>
      </c>
      <c r="AE35" s="14">
        <f t="shared" si="33"/>
        <v>13.345039427915932</v>
      </c>
      <c r="AF35" s="14">
        <f t="shared" si="33"/>
        <v>14.110676683282142</v>
      </c>
      <c r="AG35" s="32">
        <f t="shared" si="33"/>
        <v>21.726226087001855</v>
      </c>
      <c r="AH35" s="32">
        <f t="shared" si="33"/>
        <v>22.971499560250663</v>
      </c>
      <c r="AI35" s="32">
        <f t="shared" ref="AI35:AJ35" si="37">+AI8/AI$27</f>
        <v>22.159350567120882</v>
      </c>
      <c r="AJ35" s="32">
        <f t="shared" si="37"/>
        <v>28.634726159350212</v>
      </c>
    </row>
    <row r="36" spans="1:36" ht="20.399999999999999" x14ac:dyDescent="0.65">
      <c r="A36" s="13" t="s">
        <v>94</v>
      </c>
      <c r="B36" s="14">
        <f t="shared" si="29"/>
        <v>0</v>
      </c>
      <c r="C36" s="14">
        <f t="shared" si="29"/>
        <v>0.34703711945286037</v>
      </c>
      <c r="D36" s="14">
        <f t="shared" si="29"/>
        <v>0.46270805695714495</v>
      </c>
      <c r="E36" s="14">
        <f t="shared" si="29"/>
        <v>0.36264804178362942</v>
      </c>
      <c r="F36" s="31">
        <f t="shared" si="29"/>
        <v>0.36790033086858037</v>
      </c>
      <c r="G36" s="14">
        <f t="shared" si="29"/>
        <v>0.42153579574063077</v>
      </c>
      <c r="H36" s="14">
        <f t="shared" si="29"/>
        <v>0.49169852762348748</v>
      </c>
      <c r="I36" s="14">
        <f t="shared" si="29"/>
        <v>0.58466413911764337</v>
      </c>
      <c r="J36" s="31">
        <f t="shared" si="29"/>
        <v>0.60764034365397668</v>
      </c>
      <c r="K36" s="14">
        <f t="shared" si="29"/>
        <v>0.57774675147524479</v>
      </c>
      <c r="L36" s="14">
        <f t="shared" si="29"/>
        <v>0.52025681381301148</v>
      </c>
      <c r="M36" s="32">
        <f t="shared" si="29"/>
        <v>0.42609069130168276</v>
      </c>
      <c r="N36" s="31">
        <f t="shared" si="29"/>
        <v>0.45639466701254783</v>
      </c>
      <c r="O36" s="14">
        <f t="shared" si="29"/>
        <v>0.36356365199236629</v>
      </c>
      <c r="P36" s="14">
        <f t="shared" si="29"/>
        <v>0.35967955462134726</v>
      </c>
      <c r="Q36" s="32">
        <f t="shared" si="29"/>
        <v>0.34477573995770233</v>
      </c>
      <c r="R36" s="31">
        <f t="shared" si="33"/>
        <v>0.42227318132029079</v>
      </c>
      <c r="S36" s="14">
        <f t="shared" si="33"/>
        <v>0.39257989783786945</v>
      </c>
      <c r="T36" s="14">
        <f t="shared" si="33"/>
        <v>0.35847772074008866</v>
      </c>
      <c r="U36" s="32">
        <f t="shared" si="33"/>
        <v>0.34334788603156413</v>
      </c>
      <c r="V36" s="31">
        <f t="shared" si="33"/>
        <v>0.37326757380974185</v>
      </c>
      <c r="W36" s="14">
        <f t="shared" si="33"/>
        <v>0.3749140838251786</v>
      </c>
      <c r="X36" s="14">
        <f t="shared" si="33"/>
        <v>0.32772808654921692</v>
      </c>
      <c r="Y36" s="32">
        <f t="shared" si="33"/>
        <v>0.35885129802276583</v>
      </c>
      <c r="Z36" s="31">
        <f t="shared" si="33"/>
        <v>0.41722961203135656</v>
      </c>
      <c r="AA36" s="14">
        <f t="shared" si="33"/>
        <v>0.39050479926729986</v>
      </c>
      <c r="AB36" s="14">
        <f t="shared" si="33"/>
        <v>0.34335684630555269</v>
      </c>
      <c r="AC36" s="32">
        <f t="shared" si="33"/>
        <v>0.69232158016215684</v>
      </c>
      <c r="AD36" s="31">
        <f t="shared" si="33"/>
        <v>0.60188477617639247</v>
      </c>
      <c r="AE36" s="14">
        <f t="shared" si="33"/>
        <v>0.82608946398961625</v>
      </c>
      <c r="AF36" s="14">
        <f t="shared" si="33"/>
        <v>1.0469084618530959</v>
      </c>
      <c r="AG36" s="32">
        <f t="shared" si="33"/>
        <v>1.072092396041112</v>
      </c>
      <c r="AH36" s="32">
        <f t="shared" si="33"/>
        <v>3.0985081987217797</v>
      </c>
      <c r="AI36" s="32">
        <f t="shared" ref="AI36:AJ36" si="38">+AI9/AI$27</f>
        <v>4.1550699957364987</v>
      </c>
      <c r="AJ36" s="32">
        <f t="shared" si="38"/>
        <v>5.2101968119336242</v>
      </c>
    </row>
    <row r="37" spans="1:36" ht="20.399999999999999" x14ac:dyDescent="0.65">
      <c r="A37" s="13" t="s">
        <v>95</v>
      </c>
      <c r="B37" s="14">
        <f t="shared" si="29"/>
        <v>0.71495654387381868</v>
      </c>
      <c r="C37" s="14">
        <f t="shared" si="29"/>
        <v>0.62704764648937117</v>
      </c>
      <c r="D37" s="14">
        <f t="shared" si="29"/>
        <v>0.85861344482079183</v>
      </c>
      <c r="E37" s="14">
        <f t="shared" si="29"/>
        <v>0.70108024511317346</v>
      </c>
      <c r="F37" s="31">
        <f t="shared" si="29"/>
        <v>0.55576806383998634</v>
      </c>
      <c r="G37" s="14">
        <f t="shared" si="29"/>
        <v>0.43988891231869032</v>
      </c>
      <c r="H37" s="14">
        <f t="shared" si="29"/>
        <v>0.42203346109112749</v>
      </c>
      <c r="I37" s="14">
        <f t="shared" si="29"/>
        <v>0.36925993591757811</v>
      </c>
      <c r="J37" s="31">
        <f t="shared" si="29"/>
        <v>0.32528398509437978</v>
      </c>
      <c r="K37" s="14">
        <f t="shared" si="29"/>
        <v>0.40062235585851941</v>
      </c>
      <c r="L37" s="14">
        <f t="shared" si="29"/>
        <v>0.31237922646904581</v>
      </c>
      <c r="M37" s="32">
        <f t="shared" si="29"/>
        <v>0.4216214706381749</v>
      </c>
      <c r="N37" s="31">
        <f t="shared" si="29"/>
        <v>0.10580322573630112</v>
      </c>
      <c r="O37" s="14">
        <f t="shared" si="29"/>
        <v>0.10938469101875618</v>
      </c>
      <c r="P37" s="14">
        <f t="shared" si="29"/>
        <v>8.3342508144225572E-2</v>
      </c>
      <c r="Q37" s="32">
        <f t="shared" si="29"/>
        <v>0.15304173627380974</v>
      </c>
      <c r="R37" s="31">
        <f t="shared" si="33"/>
        <v>0.16515025407245984</v>
      </c>
      <c r="S37" s="14">
        <f t="shared" si="33"/>
        <v>0.17782331955424263</v>
      </c>
      <c r="T37" s="14">
        <f t="shared" si="33"/>
        <v>0.2072272052246881</v>
      </c>
      <c r="U37" s="32">
        <f t="shared" si="33"/>
        <v>0.22858489762583425</v>
      </c>
      <c r="V37" s="31">
        <f t="shared" si="33"/>
        <v>0.25080226896712315</v>
      </c>
      <c r="W37" s="14">
        <f t="shared" si="33"/>
        <v>0.33281411328154598</v>
      </c>
      <c r="X37" s="14">
        <f t="shared" si="33"/>
        <v>0.29306615477384085</v>
      </c>
      <c r="Y37" s="32">
        <f t="shared" si="33"/>
        <v>0.30128174576352262</v>
      </c>
      <c r="Z37" s="31">
        <f t="shared" si="33"/>
        <v>0.31597998217271311</v>
      </c>
      <c r="AA37" s="14">
        <f t="shared" si="33"/>
        <v>0.33139497350230113</v>
      </c>
      <c r="AB37" s="14">
        <f t="shared" si="33"/>
        <v>0.35173856463764686</v>
      </c>
      <c r="AC37" s="32">
        <f t="shared" si="33"/>
        <v>0.36416109958011011</v>
      </c>
      <c r="AD37" s="31">
        <f t="shared" si="33"/>
        <v>1.3292858343132543</v>
      </c>
      <c r="AE37" s="14">
        <f t="shared" si="33"/>
        <v>1.5801440290735902</v>
      </c>
      <c r="AF37" s="14">
        <f t="shared" si="33"/>
        <v>1.8897891381910707</v>
      </c>
      <c r="AG37" s="32">
        <f t="shared" si="33"/>
        <v>3.2204847573445328</v>
      </c>
      <c r="AH37" s="32">
        <f t="shared" si="33"/>
        <v>0.80220783532536521</v>
      </c>
      <c r="AI37" s="32">
        <f t="shared" ref="AI37:AJ37" si="39">+AI10/AI$27</f>
        <v>1.217538873098144</v>
      </c>
      <c r="AJ37" s="32">
        <f t="shared" si="39"/>
        <v>1.1718298708292481</v>
      </c>
    </row>
    <row r="38" spans="1:36" ht="20.399999999999999" x14ac:dyDescent="0.6">
      <c r="A38" s="16" t="s">
        <v>96</v>
      </c>
      <c r="B38" s="3">
        <f t="shared" si="29"/>
        <v>4.174334531064142</v>
      </c>
      <c r="C38" s="3">
        <f t="shared" si="29"/>
        <v>4.9372091371253486</v>
      </c>
      <c r="D38" s="3">
        <f t="shared" si="29"/>
        <v>5.3099488136484911</v>
      </c>
      <c r="E38" s="3">
        <f t="shared" si="29"/>
        <v>6.5001945482664372</v>
      </c>
      <c r="F38" s="53">
        <f t="shared" si="29"/>
        <v>6.7775830637141343</v>
      </c>
      <c r="G38" s="3">
        <f t="shared" si="29"/>
        <v>6.0813435481955498</v>
      </c>
      <c r="H38" s="3">
        <f t="shared" si="29"/>
        <v>5.0323680426790958</v>
      </c>
      <c r="I38" s="3">
        <f t="shared" si="29"/>
        <v>3.8712504816321247</v>
      </c>
      <c r="J38" s="53">
        <f t="shared" si="29"/>
        <v>4.1650232973505164</v>
      </c>
      <c r="K38" s="3">
        <f t="shared" si="29"/>
        <v>4.2489495822081143</v>
      </c>
      <c r="L38" s="3">
        <f t="shared" si="29"/>
        <v>4.511769152028597</v>
      </c>
      <c r="M38" s="56">
        <f t="shared" si="29"/>
        <v>3.9026540699262053</v>
      </c>
      <c r="N38" s="53">
        <f t="shared" si="29"/>
        <v>3.7457010248213662</v>
      </c>
      <c r="O38" s="3">
        <f t="shared" si="29"/>
        <v>4.1693065307079591</v>
      </c>
      <c r="P38" s="3">
        <f t="shared" si="29"/>
        <v>4.3047839947447937</v>
      </c>
      <c r="Q38" s="56">
        <f t="shared" si="29"/>
        <v>3.9001811032823133</v>
      </c>
      <c r="R38" s="53">
        <f t="shared" si="33"/>
        <v>4.0063687739440894</v>
      </c>
      <c r="S38" s="3">
        <f t="shared" si="33"/>
        <v>4.1498335325297537</v>
      </c>
      <c r="T38" s="3">
        <f t="shared" si="33"/>
        <v>4.4296071298407149</v>
      </c>
      <c r="U38" s="56">
        <f t="shared" si="33"/>
        <v>4.5886492642121519</v>
      </c>
      <c r="V38" s="53">
        <f t="shared" si="33"/>
        <v>4.3768215357931117</v>
      </c>
      <c r="W38" s="3">
        <f t="shared" si="33"/>
        <v>4.5825924507252553</v>
      </c>
      <c r="X38" s="3">
        <f t="shared" si="33"/>
        <v>5.3153332337156938</v>
      </c>
      <c r="Y38" s="56">
        <f t="shared" si="33"/>
        <v>5.1605673735477557</v>
      </c>
      <c r="Z38" s="53">
        <f t="shared" si="33"/>
        <v>6.6344143580168264</v>
      </c>
      <c r="AA38" s="3">
        <f t="shared" si="33"/>
        <v>7.442346524082466</v>
      </c>
      <c r="AB38" s="3">
        <f t="shared" si="33"/>
        <v>8.87630281807796</v>
      </c>
      <c r="AC38" s="56">
        <f t="shared" si="33"/>
        <v>9.9123687190201633</v>
      </c>
      <c r="AD38" s="53">
        <f t="shared" si="33"/>
        <v>12.378332612317218</v>
      </c>
      <c r="AE38" s="3">
        <f t="shared" si="33"/>
        <v>15.75127292097914</v>
      </c>
      <c r="AF38" s="3">
        <f t="shared" si="33"/>
        <v>17.04737428332631</v>
      </c>
      <c r="AG38" s="56">
        <f t="shared" si="33"/>
        <v>26.018803240387502</v>
      </c>
      <c r="AH38" s="56">
        <f t="shared" si="33"/>
        <v>26.87221559429781</v>
      </c>
      <c r="AI38" s="56">
        <f t="shared" ref="AI38:AJ38" si="40">+AI11/AI$27</f>
        <v>27.531959435955528</v>
      </c>
      <c r="AJ38" s="56">
        <f t="shared" si="40"/>
        <v>35.016752842113078</v>
      </c>
    </row>
    <row r="39" spans="1:36" ht="20.399999999999999" x14ac:dyDescent="0.6">
      <c r="A39" s="18" t="s">
        <v>97</v>
      </c>
      <c r="B39" s="6">
        <f t="shared" si="29"/>
        <v>5.728193594794198</v>
      </c>
      <c r="C39" s="6">
        <f t="shared" si="29"/>
        <v>7.1901539098990908</v>
      </c>
      <c r="D39" s="6">
        <f t="shared" si="29"/>
        <v>8.148521893740984</v>
      </c>
      <c r="E39" s="6">
        <f t="shared" si="29"/>
        <v>9.3007500846053635</v>
      </c>
      <c r="F39" s="54">
        <f t="shared" si="29"/>
        <v>8.0691851471182847</v>
      </c>
      <c r="G39" s="6">
        <f t="shared" si="29"/>
        <v>11.550149966745538</v>
      </c>
      <c r="H39" s="6">
        <f t="shared" si="29"/>
        <v>17.47293266471457</v>
      </c>
      <c r="I39" s="6">
        <f t="shared" si="29"/>
        <v>7.071559982180057</v>
      </c>
      <c r="J39" s="54">
        <f t="shared" si="29"/>
        <v>6.7230575035077216</v>
      </c>
      <c r="K39" s="6">
        <f t="shared" si="29"/>
        <v>6.4605840535562633</v>
      </c>
      <c r="L39" s="6">
        <f t="shared" si="29"/>
        <v>9.4600183864039256</v>
      </c>
      <c r="M39" s="57">
        <f t="shared" si="29"/>
        <v>6.498472910827922</v>
      </c>
      <c r="N39" s="54">
        <f t="shared" si="29"/>
        <v>0.49230689264206617</v>
      </c>
      <c r="O39" s="6">
        <f t="shared" si="29"/>
        <v>3.669769246842983</v>
      </c>
      <c r="P39" s="6">
        <f t="shared" si="29"/>
        <v>6.0980993015542113</v>
      </c>
      <c r="Q39" s="57">
        <f t="shared" si="29"/>
        <v>-0.51079823634110511</v>
      </c>
      <c r="R39" s="54">
        <f t="shared" si="33"/>
        <v>0.42581737177359424</v>
      </c>
      <c r="S39" s="6">
        <f t="shared" si="33"/>
        <v>2.5142863600703138</v>
      </c>
      <c r="T39" s="6">
        <f t="shared" si="33"/>
        <v>-0.13974132513869428</v>
      </c>
      <c r="U39" s="57">
        <f t="shared" si="33"/>
        <v>3.1732953922075833</v>
      </c>
      <c r="V39" s="54">
        <f t="shared" si="33"/>
        <v>0.69421661364371035</v>
      </c>
      <c r="W39" s="6">
        <f t="shared" si="33"/>
        <v>1.3095212301964445</v>
      </c>
      <c r="X39" s="6">
        <f t="shared" si="33"/>
        <v>10.858185097448112</v>
      </c>
      <c r="Y39" s="57">
        <f t="shared" si="33"/>
        <v>-0.42334887865738013</v>
      </c>
      <c r="Z39" s="54">
        <f t="shared" si="33"/>
        <v>4.9302011598908964</v>
      </c>
      <c r="AA39" s="6">
        <f t="shared" si="33"/>
        <v>6.0655924705906843</v>
      </c>
      <c r="AB39" s="6">
        <f t="shared" si="33"/>
        <v>8.9970565264247391</v>
      </c>
      <c r="AC39" s="57">
        <f t="shared" si="33"/>
        <v>4.4409725706971361</v>
      </c>
      <c r="AD39" s="54">
        <f t="shared" si="33"/>
        <v>9.7559713997541202</v>
      </c>
      <c r="AE39" s="6">
        <f t="shared" si="33"/>
        <v>7.7824822479854694</v>
      </c>
      <c r="AF39" s="6">
        <f t="shared" si="33"/>
        <v>7.3899166138097634</v>
      </c>
      <c r="AG39" s="57">
        <f t="shared" si="33"/>
        <v>18.911242344138675</v>
      </c>
      <c r="AH39" s="57">
        <f t="shared" si="33"/>
        <v>10.580389635417383</v>
      </c>
      <c r="AI39" s="57">
        <f t="shared" ref="AI39:AJ39" si="41">+AI12/AI$27</f>
        <v>14.322413916686342</v>
      </c>
      <c r="AJ39" s="57">
        <f t="shared" si="41"/>
        <v>2.7584803835558414</v>
      </c>
    </row>
    <row r="40" spans="1:36" ht="20.399999999999999" x14ac:dyDescent="0.6">
      <c r="A40" s="77" t="s">
        <v>98</v>
      </c>
      <c r="B40" s="78">
        <f t="shared" si="29"/>
        <v>22.785613603446546</v>
      </c>
      <c r="C40" s="78">
        <f t="shared" si="29"/>
        <v>26.188775490038651</v>
      </c>
      <c r="D40" s="78">
        <f t="shared" si="29"/>
        <v>26.80774268050904</v>
      </c>
      <c r="E40" s="78">
        <f t="shared" si="29"/>
        <v>32.005612076555387</v>
      </c>
      <c r="F40" s="79">
        <f t="shared" si="29"/>
        <v>29.442563209343366</v>
      </c>
      <c r="G40" s="78">
        <f t="shared" si="29"/>
        <v>32.30668704970337</v>
      </c>
      <c r="H40" s="78">
        <f t="shared" si="29"/>
        <v>34.093518578802446</v>
      </c>
      <c r="I40" s="78">
        <f t="shared" si="29"/>
        <v>23.016424811680665</v>
      </c>
      <c r="J40" s="79">
        <f t="shared" si="29"/>
        <v>22.584421886641156</v>
      </c>
      <c r="K40" s="78">
        <f t="shared" si="29"/>
        <v>21.943875162137815</v>
      </c>
      <c r="L40" s="78">
        <f t="shared" si="29"/>
        <v>23.122716530040755</v>
      </c>
      <c r="M40" s="80">
        <f t="shared" si="29"/>
        <v>17.146194880912052</v>
      </c>
      <c r="N40" s="79">
        <f t="shared" si="29"/>
        <v>10.059078821008617</v>
      </c>
      <c r="O40" s="78">
        <f t="shared" si="29"/>
        <v>12.077174277160633</v>
      </c>
      <c r="P40" s="78">
        <f t="shared" si="29"/>
        <v>14.408900649091457</v>
      </c>
      <c r="Q40" s="80">
        <f t="shared" si="29"/>
        <v>7.8361766302301747</v>
      </c>
      <c r="R40" s="79">
        <f t="shared" si="33"/>
        <v>8.459091777567787</v>
      </c>
      <c r="S40" s="78">
        <f t="shared" si="33"/>
        <v>10.841677989239839</v>
      </c>
      <c r="T40" s="78">
        <f t="shared" si="33"/>
        <v>8.3210582294209789</v>
      </c>
      <c r="U40" s="80">
        <f t="shared" si="33"/>
        <v>11.449575785035066</v>
      </c>
      <c r="V40" s="79">
        <f t="shared" si="33"/>
        <v>8.9286681527158489</v>
      </c>
      <c r="W40" s="78">
        <f t="shared" si="33"/>
        <v>10.179013970398206</v>
      </c>
      <c r="X40" s="78">
        <f t="shared" si="33"/>
        <v>19.781814693884531</v>
      </c>
      <c r="Y40" s="80">
        <f t="shared" si="33"/>
        <v>8.9721384359354381</v>
      </c>
      <c r="Z40" s="79">
        <f t="shared" si="33"/>
        <v>15.808547350143391</v>
      </c>
      <c r="AA40" s="78">
        <f t="shared" si="33"/>
        <v>17.788238046770832</v>
      </c>
      <c r="AB40" s="78">
        <f t="shared" si="33"/>
        <v>22.394233243292369</v>
      </c>
      <c r="AC40" s="80">
        <f t="shared" si="33"/>
        <v>19.413569968885525</v>
      </c>
      <c r="AD40" s="79">
        <f t="shared" si="33"/>
        <v>28.285304578598375</v>
      </c>
      <c r="AE40" s="78">
        <f t="shared" si="33"/>
        <v>31.290530848097827</v>
      </c>
      <c r="AF40" s="78">
        <f t="shared" si="33"/>
        <v>32.178609025050903</v>
      </c>
      <c r="AG40" s="80">
        <f t="shared" si="33"/>
        <v>55.986837821641906</v>
      </c>
      <c r="AH40" s="80">
        <f t="shared" si="33"/>
        <v>47.834375987774628</v>
      </c>
      <c r="AI40" s="80">
        <f t="shared" ref="AI40:AJ40" si="42">+AI13/AI$27</f>
        <v>54.147289985796867</v>
      </c>
      <c r="AJ40" s="80">
        <f t="shared" si="42"/>
        <v>49.517090196507084</v>
      </c>
    </row>
    <row r="41" spans="1:36" ht="20.399999999999999" x14ac:dyDescent="0.6">
      <c r="A41" s="77" t="s">
        <v>99</v>
      </c>
      <c r="B41" s="78">
        <f t="shared" si="29"/>
        <v>10.460994173667974</v>
      </c>
      <c r="C41" s="78">
        <f t="shared" si="29"/>
        <v>12.845819364168261</v>
      </c>
      <c r="D41" s="78">
        <f t="shared" si="29"/>
        <v>10.542594542751472</v>
      </c>
      <c r="E41" s="78">
        <f t="shared" si="29"/>
        <v>14.280830048131985</v>
      </c>
      <c r="F41" s="79">
        <f t="shared" si="29"/>
        <v>11.095786620018433</v>
      </c>
      <c r="G41" s="78">
        <f t="shared" si="29"/>
        <v>11.783869854304058</v>
      </c>
      <c r="H41" s="78">
        <f t="shared" si="29"/>
        <v>8.7401668069594347</v>
      </c>
      <c r="I41" s="78">
        <f t="shared" si="29"/>
        <v>8.8528769149825859</v>
      </c>
      <c r="J41" s="79">
        <f t="shared" si="29"/>
        <v>8.485750321789606</v>
      </c>
      <c r="K41" s="78">
        <f t="shared" si="29"/>
        <v>9.1763783467575362</v>
      </c>
      <c r="L41" s="78">
        <f t="shared" si="29"/>
        <v>8.2700758575108342</v>
      </c>
      <c r="M41" s="80">
        <f t="shared" si="29"/>
        <v>6.7520287820181135</v>
      </c>
      <c r="N41" s="79">
        <f t="shared" si="29"/>
        <v>6.2511980918808465</v>
      </c>
      <c r="O41" s="78">
        <f t="shared" si="29"/>
        <v>5.3674005206412421</v>
      </c>
      <c r="P41" s="78">
        <f t="shared" si="29"/>
        <v>4.6988959335916034</v>
      </c>
      <c r="Q41" s="80">
        <f t="shared" si="29"/>
        <v>5.0900368711310575</v>
      </c>
      <c r="R41" s="79">
        <f t="shared" si="33"/>
        <v>5.1237641550382369</v>
      </c>
      <c r="S41" s="78">
        <f t="shared" si="33"/>
        <v>5.5140886754674208</v>
      </c>
      <c r="T41" s="78">
        <f t="shared" si="33"/>
        <v>5.3556398469125597</v>
      </c>
      <c r="U41" s="80">
        <f t="shared" si="33"/>
        <v>3.7854617463364639</v>
      </c>
      <c r="V41" s="79">
        <f t="shared" si="33"/>
        <v>5.2987046994756453</v>
      </c>
      <c r="W41" s="78">
        <f t="shared" si="33"/>
        <v>5.313462545535744</v>
      </c>
      <c r="X41" s="78">
        <f t="shared" si="33"/>
        <v>4.9255571573602079</v>
      </c>
      <c r="Y41" s="80">
        <f t="shared" si="33"/>
        <v>4.8960812212043754</v>
      </c>
      <c r="Z41" s="79">
        <f t="shared" si="33"/>
        <v>5.1670777429917587</v>
      </c>
      <c r="AA41" s="78">
        <f t="shared" si="33"/>
        <v>5.1377546695798886</v>
      </c>
      <c r="AB41" s="78">
        <f t="shared" si="33"/>
        <v>5.1319447420915667</v>
      </c>
      <c r="AC41" s="80">
        <f t="shared" si="33"/>
        <v>7.3279318677370497</v>
      </c>
      <c r="AD41" s="79">
        <f t="shared" si="33"/>
        <v>6.6281339444690301</v>
      </c>
      <c r="AE41" s="78">
        <f t="shared" si="33"/>
        <v>8.240826918565503</v>
      </c>
      <c r="AF41" s="78">
        <f t="shared" si="33"/>
        <v>8.2578069060186028</v>
      </c>
      <c r="AG41" s="80">
        <f t="shared" si="33"/>
        <v>11.406530423305883</v>
      </c>
      <c r="AH41" s="80">
        <f t="shared" si="33"/>
        <v>11.282225849567315</v>
      </c>
      <c r="AI41" s="80">
        <f t="shared" ref="AI41:AJ41" si="43">+AI14/AI$27</f>
        <v>13.671772961060025</v>
      </c>
      <c r="AJ41" s="80">
        <f t="shared" si="43"/>
        <v>12.790699482544495</v>
      </c>
    </row>
    <row r="42" spans="1:36" ht="21" thickBot="1" x14ac:dyDescent="0.65">
      <c r="A42" s="81" t="s">
        <v>0</v>
      </c>
      <c r="B42" s="82">
        <f t="shared" si="29"/>
        <v>12.324619429778574</v>
      </c>
      <c r="C42" s="82">
        <f t="shared" si="29"/>
        <v>13.342956125870391</v>
      </c>
      <c r="D42" s="82">
        <f t="shared" si="29"/>
        <v>16.265148137757567</v>
      </c>
      <c r="E42" s="82">
        <f t="shared" si="29"/>
        <v>17.724782028423402</v>
      </c>
      <c r="F42" s="83">
        <f t="shared" si="29"/>
        <v>18.346776589324929</v>
      </c>
      <c r="G42" s="82">
        <f t="shared" si="29"/>
        <v>20.522817195399313</v>
      </c>
      <c r="H42" s="82">
        <f t="shared" si="29"/>
        <v>25.353351771843009</v>
      </c>
      <c r="I42" s="82">
        <f t="shared" si="29"/>
        <v>14.163547896698082</v>
      </c>
      <c r="J42" s="83">
        <f t="shared" si="29"/>
        <v>14.09867156485155</v>
      </c>
      <c r="K42" s="82">
        <f t="shared" si="29"/>
        <v>12.767496815380278</v>
      </c>
      <c r="L42" s="82">
        <f t="shared" si="29"/>
        <v>14.852640672529921</v>
      </c>
      <c r="M42" s="84">
        <f t="shared" si="29"/>
        <v>10.394166098893939</v>
      </c>
      <c r="N42" s="83">
        <f t="shared" si="29"/>
        <v>3.8078807291277719</v>
      </c>
      <c r="O42" s="82">
        <f t="shared" si="29"/>
        <v>6.7097737565193905</v>
      </c>
      <c r="P42" s="82">
        <f t="shared" si="29"/>
        <v>9.7100047154998528</v>
      </c>
      <c r="Q42" s="84">
        <f t="shared" si="29"/>
        <v>2.7461397590991172</v>
      </c>
      <c r="R42" s="83">
        <f t="shared" si="33"/>
        <v>3.3353276225295496</v>
      </c>
      <c r="S42" s="82">
        <f t="shared" si="33"/>
        <v>5.3269418024770099</v>
      </c>
      <c r="T42" s="82">
        <f t="shared" si="33"/>
        <v>2.9654183825084202</v>
      </c>
      <c r="U42" s="84">
        <f t="shared" si="33"/>
        <v>7.6641140386986031</v>
      </c>
      <c r="V42" s="83">
        <f t="shared" si="33"/>
        <v>3.6299634532402041</v>
      </c>
      <c r="W42" s="82">
        <f t="shared" si="33"/>
        <v>4.8655514248624625</v>
      </c>
      <c r="X42" s="82">
        <f t="shared" si="33"/>
        <v>14.856257536524321</v>
      </c>
      <c r="Y42" s="84">
        <f t="shared" si="33"/>
        <v>4.0760572147310627</v>
      </c>
      <c r="Z42" s="83">
        <f t="shared" si="33"/>
        <v>10.641469607151631</v>
      </c>
      <c r="AA42" s="82">
        <f t="shared" si="33"/>
        <v>12.650483377190943</v>
      </c>
      <c r="AB42" s="82">
        <f t="shared" si="33"/>
        <v>17.262288501200803</v>
      </c>
      <c r="AC42" s="84">
        <f t="shared" si="33"/>
        <v>12.085647649921723</v>
      </c>
      <c r="AD42" s="83">
        <f t="shared" si="33"/>
        <v>21.657170634129347</v>
      </c>
      <c r="AE42" s="82">
        <f t="shared" si="33"/>
        <v>23.049703929532324</v>
      </c>
      <c r="AF42" s="82">
        <f t="shared" si="33"/>
        <v>23.920802119032299</v>
      </c>
      <c r="AG42" s="84">
        <f t="shared" si="33"/>
        <v>44.580307398336018</v>
      </c>
      <c r="AH42" s="84">
        <f t="shared" si="33"/>
        <v>36.552150138207317</v>
      </c>
      <c r="AI42" s="84">
        <f t="shared" ref="AI42:AJ42" si="44">+AI15/AI$27</f>
        <v>40.475517024736845</v>
      </c>
      <c r="AJ42" s="84">
        <f t="shared" si="44"/>
        <v>36.726390713962594</v>
      </c>
    </row>
    <row r="43" spans="1:36" ht="21" thickTop="1" x14ac:dyDescent="0.65">
      <c r="A43" s="21" t="s">
        <v>100</v>
      </c>
      <c r="B43" s="62">
        <f t="shared" ref="B43:I43" si="45">+B42/B40</f>
        <v>0.54089477879649273</v>
      </c>
      <c r="C43" s="62">
        <f t="shared" si="45"/>
        <v>0.50949140905597556</v>
      </c>
      <c r="D43" s="62">
        <f t="shared" si="45"/>
        <v>0.60673322374074334</v>
      </c>
      <c r="E43" s="62">
        <f t="shared" si="45"/>
        <v>0.55380231398252444</v>
      </c>
      <c r="F43" s="61">
        <f t="shared" si="45"/>
        <v>0.62313788574979512</v>
      </c>
      <c r="G43" s="62">
        <f t="shared" si="45"/>
        <v>0.63524982192774071</v>
      </c>
      <c r="H43" s="62">
        <f>+H42/H40</f>
        <v>0.74364139662623108</v>
      </c>
      <c r="I43" s="62">
        <f t="shared" si="45"/>
        <v>0.61536698303857285</v>
      </c>
      <c r="J43" s="61">
        <f>+J42/J40</f>
        <v>0.62426532924409339</v>
      </c>
      <c r="K43" s="62">
        <f t="shared" ref="K43:AE43" si="46">+K42/K40</f>
        <v>0.58182507515397497</v>
      </c>
      <c r="L43" s="62">
        <f t="shared" si="46"/>
        <v>0.64233978102155731</v>
      </c>
      <c r="M43" s="63">
        <f t="shared" si="46"/>
        <v>0.60620832616717846</v>
      </c>
      <c r="N43" s="61">
        <f t="shared" si="46"/>
        <v>0.37855163448713869</v>
      </c>
      <c r="O43" s="62">
        <f t="shared" si="46"/>
        <v>0.55557480603789644</v>
      </c>
      <c r="P43" s="62">
        <f t="shared" si="46"/>
        <v>0.67388935158714625</v>
      </c>
      <c r="Q43" s="63">
        <f t="shared" si="46"/>
        <v>0.35044383105214078</v>
      </c>
      <c r="R43" s="61">
        <f t="shared" si="46"/>
        <v>0.39428909275749041</v>
      </c>
      <c r="S43" s="62">
        <f t="shared" si="46"/>
        <v>0.49133923805557583</v>
      </c>
      <c r="T43" s="62">
        <f t="shared" si="46"/>
        <v>0.35637515094216193</v>
      </c>
      <c r="U43" s="63">
        <f t="shared" si="46"/>
        <v>0.66937973795639016</v>
      </c>
      <c r="V43" s="61">
        <f t="shared" si="46"/>
        <v>0.40655150254812322</v>
      </c>
      <c r="W43" s="62">
        <f t="shared" si="46"/>
        <v>0.47799830504330476</v>
      </c>
      <c r="X43" s="62">
        <f t="shared" si="46"/>
        <v>0.75100579832633219</v>
      </c>
      <c r="Y43" s="63">
        <f t="shared" si="46"/>
        <v>0.45430164100071552</v>
      </c>
      <c r="Z43" s="61">
        <f t="shared" si="46"/>
        <v>0.67314658149504847</v>
      </c>
      <c r="AA43" s="62">
        <f t="shared" si="46"/>
        <v>0.71117124382577246</v>
      </c>
      <c r="AB43" s="62">
        <f t="shared" si="46"/>
        <v>0.77083632708752325</v>
      </c>
      <c r="AC43" s="63">
        <f t="shared" si="46"/>
        <v>0.622536074987321</v>
      </c>
      <c r="AD43" s="61">
        <f>+AD42/AD40</f>
        <v>0.76566863807137153</v>
      </c>
      <c r="AE43" s="62">
        <f t="shared" si="46"/>
        <v>0.73663511946885141</v>
      </c>
      <c r="AF43" s="62">
        <f>+AF42/AF40</f>
        <v>0.74337588987796399</v>
      </c>
      <c r="AG43" s="63">
        <f t="shared" ref="AG43:AH43" si="47">+AG42/AG40</f>
        <v>0.79626407085815709</v>
      </c>
      <c r="AH43" s="63">
        <f t="shared" si="47"/>
        <v>0.76413979242771368</v>
      </c>
      <c r="AI43" s="63">
        <f t="shared" ref="AI43:AJ43" si="48">+AI42/AI40</f>
        <v>0.74750771525876547</v>
      </c>
      <c r="AJ43" s="63">
        <f t="shared" si="48"/>
        <v>0.74169121344196554</v>
      </c>
    </row>
    <row r="44" spans="1:36" ht="20.399999999999999" x14ac:dyDescent="0.65">
      <c r="A44" s="21" t="s">
        <v>1</v>
      </c>
      <c r="B44" s="14">
        <f t="shared" ref="B44:AH45" si="49">+B17/B$27</f>
        <v>0.18957363911447267</v>
      </c>
      <c r="C44" s="14">
        <f t="shared" si="49"/>
        <v>0.28674520831233308</v>
      </c>
      <c r="D44" s="14">
        <f t="shared" si="49"/>
        <v>0.25072408465695362</v>
      </c>
      <c r="E44" s="14">
        <f t="shared" si="49"/>
        <v>3.0611265462916464</v>
      </c>
      <c r="F44" s="31">
        <f t="shared" si="49"/>
        <v>0.85726573648518167</v>
      </c>
      <c r="G44" s="14">
        <f t="shared" si="49"/>
        <v>0.78680070450655382</v>
      </c>
      <c r="H44" s="14">
        <f t="shared" si="49"/>
        <v>0.67114827489657558</v>
      </c>
      <c r="I44" s="14">
        <f t="shared" si="49"/>
        <v>0.59225434504372665</v>
      </c>
      <c r="J44" s="31">
        <f t="shared" si="49"/>
        <v>0.47315201161391091</v>
      </c>
      <c r="K44" s="14">
        <f t="shared" si="49"/>
        <v>0.42392224442623672</v>
      </c>
      <c r="L44" s="14">
        <f t="shared" si="49"/>
        <v>0.62625937414635136</v>
      </c>
      <c r="M44" s="32">
        <f t="shared" si="49"/>
        <v>0.29685720338072757</v>
      </c>
      <c r="N44" s="31">
        <f t="shared" si="49"/>
        <v>0.21597979806232581</v>
      </c>
      <c r="O44" s="14">
        <f t="shared" si="49"/>
        <v>0.17163640896064145</v>
      </c>
      <c r="P44" s="14">
        <f t="shared" si="49"/>
        <v>0.34253433829956142</v>
      </c>
      <c r="Q44" s="32">
        <f t="shared" si="49"/>
        <v>0.21612395081917693</v>
      </c>
      <c r="R44" s="31">
        <f t="shared" si="49"/>
        <v>0.18410989341838443</v>
      </c>
      <c r="S44" s="14">
        <f t="shared" si="49"/>
        <v>0.19147332095578085</v>
      </c>
      <c r="T44" s="14">
        <f t="shared" si="49"/>
        <v>0.19925849364206835</v>
      </c>
      <c r="U44" s="32">
        <f t="shared" si="49"/>
        <v>0.16398289519428383</v>
      </c>
      <c r="V44" s="31">
        <f t="shared" si="49"/>
        <v>0.12070617893809774</v>
      </c>
      <c r="W44" s="14">
        <f t="shared" si="49"/>
        <v>0.13005579784674665</v>
      </c>
      <c r="X44" s="14">
        <f t="shared" si="49"/>
        <v>9.259908548881185E-2</v>
      </c>
      <c r="Y44" s="32">
        <f t="shared" si="49"/>
        <v>0.22844876427554037</v>
      </c>
      <c r="Z44" s="31">
        <f t="shared" si="49"/>
        <v>8.9671775894011443E-2</v>
      </c>
      <c r="AA44" s="14">
        <f t="shared" si="49"/>
        <v>7.498812468069932E-2</v>
      </c>
      <c r="AB44" s="14">
        <f t="shared" si="49"/>
        <v>6.3947472428711377E-2</v>
      </c>
      <c r="AC44" s="32">
        <f t="shared" si="49"/>
        <v>0.15691539410075184</v>
      </c>
      <c r="AD44" s="31">
        <f t="shared" si="49"/>
        <v>0.12352843545480922</v>
      </c>
      <c r="AE44" s="14">
        <f t="shared" si="49"/>
        <v>0.19668217362694543</v>
      </c>
      <c r="AF44" s="14">
        <f t="shared" si="49"/>
        <v>0.20773255760039078</v>
      </c>
      <c r="AG44" s="32">
        <f t="shared" si="49"/>
        <v>0.32595957387639679</v>
      </c>
      <c r="AH44" s="32">
        <f t="shared" si="49"/>
        <v>0.29872626579515271</v>
      </c>
      <c r="AI44" s="32">
        <f t="shared" ref="AI44:AJ44" si="50">+AI17/AI$27</f>
        <v>0.4446103250877777</v>
      </c>
      <c r="AJ44" s="32">
        <f t="shared" si="50"/>
        <v>0.35808738836646192</v>
      </c>
    </row>
    <row r="45" spans="1:36" ht="21" thickBot="1" x14ac:dyDescent="0.65">
      <c r="A45" s="81" t="s">
        <v>2</v>
      </c>
      <c r="B45" s="82">
        <f t="shared" si="49"/>
        <v>12.135045790664101</v>
      </c>
      <c r="C45" s="82">
        <f t="shared" si="49"/>
        <v>13.056210917558058</v>
      </c>
      <c r="D45" s="82">
        <f t="shared" si="49"/>
        <v>16.014424053100612</v>
      </c>
      <c r="E45" s="82">
        <f t="shared" si="49"/>
        <v>14.663655482131757</v>
      </c>
      <c r="F45" s="83">
        <f t="shared" si="49"/>
        <v>17.489510852839746</v>
      </c>
      <c r="G45" s="82">
        <f t="shared" si="49"/>
        <v>19.736016490892759</v>
      </c>
      <c r="H45" s="82">
        <f t="shared" si="49"/>
        <v>24.682203496946432</v>
      </c>
      <c r="I45" s="82">
        <f t="shared" si="49"/>
        <v>13.571293551654355</v>
      </c>
      <c r="J45" s="83">
        <f t="shared" si="49"/>
        <v>13.625519553237639</v>
      </c>
      <c r="K45" s="82">
        <f t="shared" si="49"/>
        <v>12.343574570954042</v>
      </c>
      <c r="L45" s="82">
        <f t="shared" si="49"/>
        <v>14.22638129838357</v>
      </c>
      <c r="M45" s="84">
        <f t="shared" si="49"/>
        <v>10.097308895513212</v>
      </c>
      <c r="N45" s="83">
        <f t="shared" si="49"/>
        <v>3.5919009310654459</v>
      </c>
      <c r="O45" s="82">
        <f t="shared" si="49"/>
        <v>6.5381373475587496</v>
      </c>
      <c r="P45" s="82">
        <f t="shared" si="49"/>
        <v>9.3674703772002932</v>
      </c>
      <c r="Q45" s="84">
        <f t="shared" si="49"/>
        <v>2.5300158082799404</v>
      </c>
      <c r="R45" s="83">
        <f t="shared" si="49"/>
        <v>3.1512177291111647</v>
      </c>
      <c r="S45" s="82">
        <f t="shared" si="49"/>
        <v>5.1361159928166371</v>
      </c>
      <c r="T45" s="82">
        <f t="shared" si="49"/>
        <v>2.7661598888663517</v>
      </c>
      <c r="U45" s="84">
        <f t="shared" si="49"/>
        <v>7.5001311435043192</v>
      </c>
      <c r="V45" s="83">
        <f t="shared" si="49"/>
        <v>3.5092572743021062</v>
      </c>
      <c r="W45" s="82">
        <f t="shared" si="49"/>
        <v>4.735495627015716</v>
      </c>
      <c r="X45" s="82">
        <f t="shared" si="49"/>
        <v>14.763658451035509</v>
      </c>
      <c r="Y45" s="84">
        <f t="shared" si="49"/>
        <v>3.8476084504555224</v>
      </c>
      <c r="Z45" s="83">
        <f t="shared" si="49"/>
        <v>10.55179783125762</v>
      </c>
      <c r="AA45" s="82">
        <f t="shared" si="49"/>
        <v>12.575495252510242</v>
      </c>
      <c r="AB45" s="82">
        <f t="shared" si="49"/>
        <v>17.198341028772091</v>
      </c>
      <c r="AC45" s="84">
        <f t="shared" si="49"/>
        <v>11.92873225582097</v>
      </c>
      <c r="AD45" s="83">
        <f t="shared" si="49"/>
        <v>21.533642198674539</v>
      </c>
      <c r="AE45" s="82">
        <f t="shared" si="49"/>
        <v>22.853021755905381</v>
      </c>
      <c r="AF45" s="82">
        <f t="shared" si="49"/>
        <v>23.713069561431908</v>
      </c>
      <c r="AG45" s="84">
        <f t="shared" si="49"/>
        <v>44.254347824459629</v>
      </c>
      <c r="AH45" s="84">
        <f t="shared" si="49"/>
        <v>36.253423872412164</v>
      </c>
      <c r="AI45" s="84">
        <f t="shared" ref="AI45:AJ45" si="51">+AI18/AI$27</f>
        <v>40.030906699649066</v>
      </c>
      <c r="AJ45" s="84">
        <f t="shared" si="51"/>
        <v>36.368303325596131</v>
      </c>
    </row>
    <row r="46" spans="1:36" ht="21" thickTop="1" x14ac:dyDescent="0.65">
      <c r="A46" s="21" t="s">
        <v>101</v>
      </c>
      <c r="B46" s="64">
        <f t="shared" ref="B46:I46" si="52">+B45/B40</f>
        <v>0.53257489580304995</v>
      </c>
      <c r="C46" s="64">
        <f t="shared" si="52"/>
        <v>0.49854224465455482</v>
      </c>
      <c r="D46" s="64">
        <f t="shared" si="52"/>
        <v>0.59738054949117858</v>
      </c>
      <c r="E46" s="64">
        <f t="shared" si="52"/>
        <v>0.45815888310641356</v>
      </c>
      <c r="F46" s="66">
        <f t="shared" si="52"/>
        <v>0.59402134007441265</v>
      </c>
      <c r="G46" s="64">
        <f t="shared" si="52"/>
        <v>0.61089570900690571</v>
      </c>
      <c r="H46" s="64">
        <f t="shared" si="52"/>
        <v>0.7239558873894737</v>
      </c>
      <c r="I46" s="64">
        <f t="shared" si="52"/>
        <v>0.5896351697839286</v>
      </c>
      <c r="J46" s="66">
        <f>+J45/J40</f>
        <v>0.60331495849788519</v>
      </c>
      <c r="K46" s="64">
        <f t="shared" ref="K46:AE46" si="53">+K45/K40</f>
        <v>0.56250659829909033</v>
      </c>
      <c r="L46" s="64">
        <f t="shared" si="53"/>
        <v>0.61525562015608448</v>
      </c>
      <c r="M46" s="65">
        <f t="shared" si="53"/>
        <v>0.5888950268933435</v>
      </c>
      <c r="N46" s="66">
        <f t="shared" si="53"/>
        <v>0.35708050359081372</v>
      </c>
      <c r="O46" s="64">
        <f t="shared" si="53"/>
        <v>0.54136316968805709</v>
      </c>
      <c r="P46" s="64">
        <f t="shared" si="53"/>
        <v>0.65011693850432317</v>
      </c>
      <c r="Q46" s="65">
        <f t="shared" si="53"/>
        <v>0.32286355038498227</v>
      </c>
      <c r="R46" s="66">
        <f t="shared" si="53"/>
        <v>0.37252435745734674</v>
      </c>
      <c r="S46" s="64">
        <f t="shared" si="53"/>
        <v>0.47373810566170066</v>
      </c>
      <c r="T46" s="64">
        <f t="shared" si="53"/>
        <v>0.33242885851777471</v>
      </c>
      <c r="U46" s="65">
        <f t="shared" si="53"/>
        <v>0.65505755709370583</v>
      </c>
      <c r="V46" s="66">
        <f t="shared" si="53"/>
        <v>0.39303255695920214</v>
      </c>
      <c r="W46" s="64">
        <f>+W45/W40</f>
        <v>0.46522144883454386</v>
      </c>
      <c r="X46" s="64">
        <f t="shared" si="53"/>
        <v>0.74632477755438864</v>
      </c>
      <c r="Y46" s="65">
        <f t="shared" si="53"/>
        <v>0.42883962144910548</v>
      </c>
      <c r="Z46" s="66">
        <f t="shared" si="53"/>
        <v>0.66747422122639943</v>
      </c>
      <c r="AA46" s="64">
        <f t="shared" si="53"/>
        <v>0.70695564223085716</v>
      </c>
      <c r="AB46" s="64">
        <f t="shared" si="53"/>
        <v>0.76798079406998332</v>
      </c>
      <c r="AC46" s="65">
        <f t="shared" si="53"/>
        <v>0.61445330636968687</v>
      </c>
      <c r="AD46" s="66">
        <f>+AD45/AD40</f>
        <v>0.76130140790379275</v>
      </c>
      <c r="AE46" s="64">
        <f t="shared" si="53"/>
        <v>0.73034944235516641</v>
      </c>
      <c r="AF46" s="64">
        <f>+AF45/AF40</f>
        <v>0.73692027964824047</v>
      </c>
      <c r="AG46" s="65">
        <f>+AG45/AG40</f>
        <v>0.79044199576767238</v>
      </c>
      <c r="AH46" s="65">
        <f>+AH45/AH40</f>
        <v>0.75789478014049372</v>
      </c>
      <c r="AI46" s="65">
        <f>+AI45/AI40</f>
        <v>0.73929658732965942</v>
      </c>
      <c r="AJ46" s="65">
        <f>+AJ45/AJ40</f>
        <v>0.73445962154217082</v>
      </c>
    </row>
    <row r="47" spans="1:36" ht="20.399999999999999" x14ac:dyDescent="0.6">
      <c r="A47" s="77" t="s">
        <v>102</v>
      </c>
      <c r="B47" s="78">
        <f t="shared" ref="B47:AE52" si="54">+B20/B$27</f>
        <v>2.093681087705014</v>
      </c>
      <c r="C47" s="78">
        <f t="shared" si="54"/>
        <v>10.86508791968128</v>
      </c>
      <c r="D47" s="78">
        <f t="shared" si="54"/>
        <v>8.3842950808926275</v>
      </c>
      <c r="E47" s="78">
        <f t="shared" si="54"/>
        <v>13.880748173793549</v>
      </c>
      <c r="F47" s="79">
        <f t="shared" si="54"/>
        <v>12.574199682740705</v>
      </c>
      <c r="G47" s="78">
        <f t="shared" si="54"/>
        <v>33.295857568119253</v>
      </c>
      <c r="H47" s="78">
        <f t="shared" si="54"/>
        <v>42.848201917086676</v>
      </c>
      <c r="I47" s="78">
        <f t="shared" si="54"/>
        <v>-5.1852987656244238</v>
      </c>
      <c r="J47" s="79">
        <f t="shared" si="54"/>
        <v>23.139256343768466</v>
      </c>
      <c r="K47" s="78">
        <f t="shared" si="54"/>
        <v>3.7822731733226686E-2</v>
      </c>
      <c r="L47" s="78">
        <f t="shared" si="54"/>
        <v>23.712800701225632</v>
      </c>
      <c r="M47" s="80">
        <f t="shared" si="54"/>
        <v>13.498508556433046</v>
      </c>
      <c r="N47" s="79">
        <f t="shared" si="54"/>
        <v>10.674386173464947</v>
      </c>
      <c r="O47" s="78">
        <f t="shared" si="54"/>
        <v>21.9771299072037</v>
      </c>
      <c r="P47" s="78">
        <f t="shared" si="54"/>
        <v>6.2851992874804088</v>
      </c>
      <c r="Q47" s="80">
        <f t="shared" si="54"/>
        <v>9.297241816123762</v>
      </c>
      <c r="R47" s="79">
        <f t="shared" si="54"/>
        <v>15.089898635299654</v>
      </c>
      <c r="S47" s="78">
        <f t="shared" si="54"/>
        <v>8.7033356685221346</v>
      </c>
      <c r="T47" s="78">
        <f t="shared" si="54"/>
        <v>6.6567487604397337</v>
      </c>
      <c r="U47" s="80">
        <f t="shared" si="54"/>
        <v>7.1452272643771728</v>
      </c>
      <c r="V47" s="79">
        <f t="shared" si="54"/>
        <v>11.311177061738848</v>
      </c>
      <c r="W47" s="78">
        <f t="shared" si="54"/>
        <v>13.193603493600666</v>
      </c>
      <c r="X47" s="78">
        <f t="shared" si="54"/>
        <v>15.193684081423022</v>
      </c>
      <c r="Y47" s="80">
        <f t="shared" si="54"/>
        <v>27.890624391620726</v>
      </c>
      <c r="Z47" s="79">
        <f t="shared" si="54"/>
        <v>26.585196754101162</v>
      </c>
      <c r="AA47" s="78">
        <f t="shared" si="54"/>
        <v>36.701738734844909</v>
      </c>
      <c r="AB47" s="78">
        <f t="shared" si="54"/>
        <v>40.42333496030664</v>
      </c>
      <c r="AC47" s="80">
        <f t="shared" si="54"/>
        <v>144.69154459271647</v>
      </c>
      <c r="AD47" s="79">
        <f t="shared" si="54"/>
        <v>30.506431525964317</v>
      </c>
      <c r="AE47" s="78">
        <f t="shared" si="54"/>
        <v>26.857748429187737</v>
      </c>
      <c r="AF47" s="78">
        <f>+AF20/AF$27</f>
        <v>24.758090229978318</v>
      </c>
      <c r="AG47" s="80">
        <f t="shared" ref="AG47:AH51" si="55">+AG20/AG$27</f>
        <v>48.377676068298463</v>
      </c>
      <c r="AH47" s="80">
        <f t="shared" si="55"/>
        <v>19.172348299434805</v>
      </c>
      <c r="AI47" s="80">
        <f t="shared" ref="AI47:AJ47" si="56">+AI20/AI$27</f>
        <v>36.457047182452698</v>
      </c>
      <c r="AJ47" s="80">
        <f t="shared" si="56"/>
        <v>18.923172675228539</v>
      </c>
    </row>
    <row r="48" spans="1:36" ht="20.399999999999999" x14ac:dyDescent="0.65">
      <c r="A48" s="21" t="s">
        <v>103</v>
      </c>
      <c r="B48" s="14">
        <f t="shared" si="54"/>
        <v>1.6575937025514018</v>
      </c>
      <c r="C48" s="14">
        <f t="shared" si="54"/>
        <v>0.24101425349966113</v>
      </c>
      <c r="D48" s="14">
        <f t="shared" si="54"/>
        <v>9.7302288058698755E-2</v>
      </c>
      <c r="E48" s="14">
        <f t="shared" si="54"/>
        <v>0.19659827646796893</v>
      </c>
      <c r="F48" s="31">
        <f t="shared" si="54"/>
        <v>0.38528797145401422</v>
      </c>
      <c r="G48" s="14">
        <f t="shared" si="54"/>
        <v>0.18984467400962426</v>
      </c>
      <c r="H48" s="14">
        <f t="shared" si="54"/>
        <v>0.3588240136906074</v>
      </c>
      <c r="I48" s="14">
        <f t="shared" si="54"/>
        <v>0.6502456117822567</v>
      </c>
      <c r="J48" s="31">
        <f t="shared" si="54"/>
        <v>-0.26003908266106202</v>
      </c>
      <c r="K48" s="14">
        <f t="shared" si="54"/>
        <v>1.3721372241281879</v>
      </c>
      <c r="L48" s="14">
        <f t="shared" si="54"/>
        <v>-0.40906562514726313</v>
      </c>
      <c r="M48" s="32">
        <f t="shared" si="54"/>
        <v>-0.28224702084481107</v>
      </c>
      <c r="N48" s="31">
        <f t="shared" si="54"/>
        <v>-1.1092175149354742</v>
      </c>
      <c r="O48" s="14">
        <f t="shared" si="54"/>
        <v>1.1129275526292834</v>
      </c>
      <c r="P48" s="14">
        <f t="shared" si="54"/>
        <v>0.42322752376436196</v>
      </c>
      <c r="Q48" s="32">
        <f t="shared" si="54"/>
        <v>0.23519329662556696</v>
      </c>
      <c r="R48" s="31">
        <f t="shared" si="54"/>
        <v>0.21911006924377743</v>
      </c>
      <c r="S48" s="14">
        <f t="shared" si="54"/>
        <v>0.18479972370952033</v>
      </c>
      <c r="T48" s="14">
        <f t="shared" si="54"/>
        <v>4.9953222652850689E-2</v>
      </c>
      <c r="U48" s="32">
        <f t="shared" si="54"/>
        <v>0.31710352497597821</v>
      </c>
      <c r="V48" s="31">
        <f t="shared" si="54"/>
        <v>0.25450865233930242</v>
      </c>
      <c r="W48" s="14">
        <f t="shared" si="54"/>
        <v>0.28645355569552977</v>
      </c>
      <c r="X48" s="14">
        <f t="shared" si="54"/>
        <v>0.38688491388584773</v>
      </c>
      <c r="Y48" s="32">
        <f t="shared" si="54"/>
        <v>0.42138562043792877</v>
      </c>
      <c r="Z48" s="31">
        <f t="shared" si="54"/>
        <v>0.25654020555447438</v>
      </c>
      <c r="AA48" s="14">
        <f t="shared" si="54"/>
        <v>-9.6534373176876118E-2</v>
      </c>
      <c r="AB48" s="14">
        <f t="shared" si="54"/>
        <v>0.29751748343541523</v>
      </c>
      <c r="AC48" s="32">
        <f t="shared" si="54"/>
        <v>1.6138679257697244</v>
      </c>
      <c r="AD48" s="31">
        <f t="shared" si="54"/>
        <v>0</v>
      </c>
      <c r="AE48" s="14">
        <f t="shared" si="54"/>
        <v>-0.25127790875367301</v>
      </c>
      <c r="AF48" s="14">
        <f t="shared" ref="K48:AF52" si="57">+AF21/AF$27</f>
        <v>0.29775631496843064</v>
      </c>
      <c r="AG48" s="32">
        <f t="shared" si="55"/>
        <v>0.47695117342694121</v>
      </c>
      <c r="AH48" s="32">
        <f t="shared" si="55"/>
        <v>0</v>
      </c>
      <c r="AI48" s="32">
        <f t="shared" ref="AI48:AJ48" si="58">+AI21/AI$27</f>
        <v>8.3598060524995817E-4</v>
      </c>
      <c r="AJ48" s="32">
        <f t="shared" si="58"/>
        <v>0</v>
      </c>
    </row>
    <row r="49" spans="1:37" ht="20.399999999999999" x14ac:dyDescent="0.65">
      <c r="A49" s="21" t="s">
        <v>95</v>
      </c>
      <c r="B49" s="14">
        <f>+B22/B$27</f>
        <v>0</v>
      </c>
      <c r="C49" s="14">
        <f t="shared" si="54"/>
        <v>0</v>
      </c>
      <c r="D49" s="14">
        <f t="shared" si="54"/>
        <v>0</v>
      </c>
      <c r="E49" s="14">
        <f t="shared" si="54"/>
        <v>0</v>
      </c>
      <c r="F49" s="31">
        <f t="shared" si="54"/>
        <v>2.1495013144276585</v>
      </c>
      <c r="G49" s="14">
        <f t="shared" si="54"/>
        <v>-3.3750164268377646E-2</v>
      </c>
      <c r="H49" s="14">
        <f t="shared" si="54"/>
        <v>-0.12999999022556474</v>
      </c>
      <c r="I49" s="14">
        <f t="shared" si="54"/>
        <v>-0.17792470637907001</v>
      </c>
      <c r="J49" s="31">
        <f t="shared" si="54"/>
        <v>7.6306236620300467E-3</v>
      </c>
      <c r="K49" s="14">
        <f t="shared" si="57"/>
        <v>2.4491802284836832</v>
      </c>
      <c r="L49" s="14">
        <f t="shared" si="57"/>
        <v>2.6573340954360095E-2</v>
      </c>
      <c r="M49" s="32">
        <f t="shared" si="57"/>
        <v>-0.18719806572433201</v>
      </c>
      <c r="N49" s="31">
        <f t="shared" si="57"/>
        <v>-0.11849570368804074</v>
      </c>
      <c r="O49" s="14">
        <f t="shared" si="57"/>
        <v>7.3314703398854014E-2</v>
      </c>
      <c r="P49" s="14">
        <f t="shared" si="57"/>
        <v>-5.7637989617714665E-2</v>
      </c>
      <c r="Q49" s="32">
        <f t="shared" si="57"/>
        <v>-0.11382678248536433</v>
      </c>
      <c r="R49" s="31">
        <f t="shared" si="57"/>
        <v>-7.4717537522628649E-2</v>
      </c>
      <c r="S49" s="14">
        <f t="shared" si="57"/>
        <v>-0.164081631718795</v>
      </c>
      <c r="T49" s="14">
        <f t="shared" si="57"/>
        <v>-0.1023193281588622</v>
      </c>
      <c r="U49" s="32">
        <f t="shared" si="57"/>
        <v>-9.2358126131300441E-2</v>
      </c>
      <c r="V49" s="31">
        <f t="shared" si="57"/>
        <v>-6.1827930001243619E-2</v>
      </c>
      <c r="W49" s="14">
        <f t="shared" si="57"/>
        <v>-0.11631603568010601</v>
      </c>
      <c r="X49" s="14">
        <f t="shared" si="57"/>
        <v>-0.1100622416660884</v>
      </c>
      <c r="Y49" s="32">
        <f t="shared" si="57"/>
        <v>0.2998758116146556</v>
      </c>
      <c r="Z49" s="31">
        <f t="shared" si="57"/>
        <v>-9.8653877678524168E-2</v>
      </c>
      <c r="AA49" s="14">
        <f t="shared" si="57"/>
        <v>8.7351288953553791E-2</v>
      </c>
      <c r="AB49" s="14">
        <f t="shared" si="57"/>
        <v>0.33458890792902873</v>
      </c>
      <c r="AC49" s="32">
        <f t="shared" si="57"/>
        <v>0.16716804387871903</v>
      </c>
      <c r="AD49" s="31">
        <f t="shared" si="57"/>
        <v>-7.0785777691192611E-2</v>
      </c>
      <c r="AE49" s="14">
        <f t="shared" si="57"/>
        <v>0</v>
      </c>
      <c r="AF49" s="14">
        <f t="shared" si="57"/>
        <v>0.19692086342307491</v>
      </c>
      <c r="AG49" s="32">
        <f t="shared" si="55"/>
        <v>-0.67402827489787387</v>
      </c>
      <c r="AH49" s="32">
        <f t="shared" si="55"/>
        <v>-5.6782492446878852E-3</v>
      </c>
      <c r="AI49" s="32">
        <f t="shared" ref="AI49:AJ49" si="59">+AI22/AI$27</f>
        <v>-0.31960172446079238</v>
      </c>
      <c r="AJ49" s="32">
        <f t="shared" si="59"/>
        <v>-1.0357811242832202E-2</v>
      </c>
    </row>
    <row r="50" spans="1:37" ht="20.399999999999999" x14ac:dyDescent="0.6">
      <c r="A50" s="23" t="s">
        <v>3</v>
      </c>
      <c r="B50" s="5">
        <f>+B23/B$27</f>
        <v>15.886320580920517</v>
      </c>
      <c r="C50" s="5">
        <f>+C23/C$27</f>
        <v>24.162313090738998</v>
      </c>
      <c r="D50" s="5">
        <f t="shared" si="54"/>
        <v>24.496021422051939</v>
      </c>
      <c r="E50" s="5">
        <f t="shared" si="54"/>
        <v>28.741001932393274</v>
      </c>
      <c r="F50" s="50">
        <f>+F23/F$27</f>
        <v>32.598499821462127</v>
      </c>
      <c r="G50" s="5">
        <f t="shared" si="54"/>
        <v>53.187968568753263</v>
      </c>
      <c r="H50" s="5">
        <f t="shared" si="54"/>
        <v>67.759229437498163</v>
      </c>
      <c r="I50" s="5">
        <f t="shared" si="54"/>
        <v>8.858315691433118</v>
      </c>
      <c r="J50" s="50">
        <f t="shared" si="54"/>
        <v>36.512367438007075</v>
      </c>
      <c r="K50" s="5">
        <f t="shared" si="57"/>
        <v>16.202714755299141</v>
      </c>
      <c r="L50" s="5">
        <f>+L23/L$27</f>
        <v>37.556689715416297</v>
      </c>
      <c r="M50" s="39">
        <f t="shared" si="57"/>
        <v>23.126372365377115</v>
      </c>
      <c r="N50" s="50">
        <f t="shared" si="57"/>
        <v>13.03857388590688</v>
      </c>
      <c r="O50" s="5">
        <f t="shared" si="57"/>
        <v>29.701509510790586</v>
      </c>
      <c r="P50" s="5">
        <f t="shared" si="57"/>
        <v>16.018259198827351</v>
      </c>
      <c r="Q50" s="39">
        <f t="shared" si="57"/>
        <v>11.948624138543904</v>
      </c>
      <c r="R50" s="50">
        <f t="shared" si="57"/>
        <v>18.385508896131967</v>
      </c>
      <c r="S50" s="5">
        <f t="shared" si="57"/>
        <v>13.860169753329494</v>
      </c>
      <c r="T50" s="5">
        <f t="shared" si="57"/>
        <v>9.3705425438000738</v>
      </c>
      <c r="U50" s="39">
        <f t="shared" si="57"/>
        <v>14.870103806726169</v>
      </c>
      <c r="V50" s="50">
        <f t="shared" si="57"/>
        <v>15.013115058379014</v>
      </c>
      <c r="W50" s="5">
        <f t="shared" si="57"/>
        <v>18.099236640631805</v>
      </c>
      <c r="X50" s="5">
        <f t="shared" si="57"/>
        <v>30.234165204678288</v>
      </c>
      <c r="Y50" s="39">
        <f t="shared" si="57"/>
        <v>32.459594610429797</v>
      </c>
      <c r="Z50" s="50">
        <f t="shared" si="57"/>
        <v>37.294880913234728</v>
      </c>
      <c r="AA50" s="5">
        <f t="shared" si="57"/>
        <v>49.268050903131822</v>
      </c>
      <c r="AB50" s="5">
        <f t="shared" si="57"/>
        <v>58.25378238044317</v>
      </c>
      <c r="AC50" s="39">
        <f t="shared" si="57"/>
        <v>158.40136684755683</v>
      </c>
      <c r="AD50" s="50">
        <f t="shared" si="57"/>
        <v>51.969287946947659</v>
      </c>
      <c r="AE50" s="5">
        <f t="shared" si="57"/>
        <v>49.459492276339439</v>
      </c>
      <c r="AF50" s="5">
        <f t="shared" si="57"/>
        <v>48.965836969801728</v>
      </c>
      <c r="AG50" s="39">
        <f t="shared" si="55"/>
        <v>92.43494679128716</v>
      </c>
      <c r="AH50" s="39">
        <f t="shared" si="55"/>
        <v>55.420093922602284</v>
      </c>
      <c r="AI50" s="39">
        <f t="shared" ref="AI50:AJ50" si="60">+AI23/AI$27</f>
        <v>76.169188138246227</v>
      </c>
      <c r="AJ50" s="39">
        <f t="shared" si="60"/>
        <v>55.281118189581839</v>
      </c>
    </row>
    <row r="51" spans="1:37" ht="20.399999999999999" x14ac:dyDescent="0.65">
      <c r="A51" s="21" t="s">
        <v>104</v>
      </c>
      <c r="B51" s="24">
        <f t="shared" ref="B51:I52" si="61">+B24/B$27</f>
        <v>5.5602122033221804</v>
      </c>
      <c r="C51" s="24">
        <f t="shared" si="61"/>
        <v>7.9735633199438691</v>
      </c>
      <c r="D51" s="24">
        <f t="shared" si="61"/>
        <v>7.026437677009727</v>
      </c>
      <c r="E51" s="24">
        <f t="shared" si="61"/>
        <v>4.0361603527224892</v>
      </c>
      <c r="F51" s="55">
        <f t="shared" si="61"/>
        <v>8.501683264847129</v>
      </c>
      <c r="G51" s="24">
        <f t="shared" si="61"/>
        <v>14.255225632856007</v>
      </c>
      <c r="H51" s="24">
        <f t="shared" si="61"/>
        <v>19.086349698907416</v>
      </c>
      <c r="I51" s="24">
        <f t="shared" si="61"/>
        <v>-3.2066004041661182</v>
      </c>
      <c r="J51" s="55">
        <f t="shared" si="54"/>
        <v>10.641799086853307</v>
      </c>
      <c r="K51" s="24">
        <f t="shared" si="57"/>
        <v>-0.19454275891492187</v>
      </c>
      <c r="L51" s="24">
        <f t="shared" si="57"/>
        <v>-1.5286061689839066</v>
      </c>
      <c r="M51" s="58">
        <f t="shared" si="57"/>
        <v>3.4961711161880245</v>
      </c>
      <c r="N51" s="55">
        <f t="shared" si="57"/>
        <v>2.4529832268617096</v>
      </c>
      <c r="O51" s="24">
        <f t="shared" si="57"/>
        <v>3.6355757250948653</v>
      </c>
      <c r="P51" s="24">
        <f t="shared" si="57"/>
        <v>3.7593143628376868</v>
      </c>
      <c r="Q51" s="58">
        <f t="shared" si="57"/>
        <v>2.0658492503589825</v>
      </c>
      <c r="R51" s="55">
        <f t="shared" si="57"/>
        <v>2.0664779428248603</v>
      </c>
      <c r="S51" s="24">
        <f t="shared" si="57"/>
        <v>3.0692035402352014</v>
      </c>
      <c r="T51" s="24">
        <f t="shared" si="57"/>
        <v>0.98808630390230523</v>
      </c>
      <c r="U51" s="58">
        <f t="shared" si="57"/>
        <v>2.6373159395602497</v>
      </c>
      <c r="V51" s="55">
        <f t="shared" si="57"/>
        <v>2.7443728776518039</v>
      </c>
      <c r="W51" s="24">
        <f t="shared" si="57"/>
        <v>1.4604094300579757</v>
      </c>
      <c r="X51" s="24">
        <f t="shared" si="57"/>
        <v>2.6703927504878293</v>
      </c>
      <c r="Y51" s="58">
        <f t="shared" si="57"/>
        <v>3.257697468104173</v>
      </c>
      <c r="Z51" s="55">
        <f t="shared" si="57"/>
        <v>5.3770748413479987</v>
      </c>
      <c r="AA51" s="24">
        <f t="shared" si="57"/>
        <v>13.239575052599927</v>
      </c>
      <c r="AB51" s="24">
        <f t="shared" si="57"/>
        <v>3.1131600048192607</v>
      </c>
      <c r="AC51" s="58">
        <f t="shared" si="57"/>
        <v>9.0444957985175112</v>
      </c>
      <c r="AD51" s="55">
        <f t="shared" si="57"/>
        <v>8.0579200994369629</v>
      </c>
      <c r="AE51" s="24">
        <f t="shared" si="57"/>
        <v>1.8041634902492198</v>
      </c>
      <c r="AF51" s="24">
        <f t="shared" si="57"/>
        <v>12.645658547188624</v>
      </c>
      <c r="AG51" s="58">
        <f t="shared" si="55"/>
        <v>4.8146607601375377</v>
      </c>
      <c r="AH51" s="58">
        <f t="shared" si="55"/>
        <v>13.276662516600268</v>
      </c>
      <c r="AI51" s="58">
        <f t="shared" ref="AI51:AJ51" si="62">+AI24/AI$27</f>
        <v>10.065549239257649</v>
      </c>
      <c r="AJ51" s="58">
        <f t="shared" si="62"/>
        <v>13.089996137504828</v>
      </c>
    </row>
    <row r="52" spans="1:37" ht="21" thickBot="1" x14ac:dyDescent="0.65">
      <c r="A52" s="85" t="s">
        <v>105</v>
      </c>
      <c r="B52" s="86">
        <f t="shared" si="61"/>
        <v>10.326108377598336</v>
      </c>
      <c r="C52" s="86">
        <f t="shared" si="61"/>
        <v>16.188749770795127</v>
      </c>
      <c r="D52" s="86">
        <f t="shared" si="61"/>
        <v>17.469583745042211</v>
      </c>
      <c r="E52" s="86">
        <f t="shared" si="61"/>
        <v>24.704841579670788</v>
      </c>
      <c r="F52" s="87">
        <f t="shared" si="61"/>
        <v>24.096816556614996</v>
      </c>
      <c r="G52" s="86">
        <f t="shared" si="61"/>
        <v>38.932742935897252</v>
      </c>
      <c r="H52" s="86">
        <f t="shared" si="61"/>
        <v>48.672879738590744</v>
      </c>
      <c r="I52" s="86">
        <f t="shared" si="61"/>
        <v>12.064916095599237</v>
      </c>
      <c r="J52" s="87">
        <f t="shared" si="54"/>
        <v>25.870568351153768</v>
      </c>
      <c r="K52" s="86">
        <f t="shared" si="57"/>
        <v>16.397257514214065</v>
      </c>
      <c r="L52" s="86">
        <f t="shared" si="57"/>
        <v>39.085295884400203</v>
      </c>
      <c r="M52" s="88">
        <f t="shared" si="57"/>
        <v>19.630201249189092</v>
      </c>
      <c r="N52" s="87">
        <f t="shared" si="57"/>
        <v>10.58559065904517</v>
      </c>
      <c r="O52" s="86">
        <f t="shared" si="57"/>
        <v>26.065933785695723</v>
      </c>
      <c r="P52" s="86">
        <f t="shared" si="57"/>
        <v>12.258944835989665</v>
      </c>
      <c r="Q52" s="88">
        <f t="shared" si="57"/>
        <v>9.8827748881849207</v>
      </c>
      <c r="R52" s="87">
        <f t="shared" si="57"/>
        <v>16.319030953307106</v>
      </c>
      <c r="S52" s="86">
        <f t="shared" si="57"/>
        <v>10.790966213094293</v>
      </c>
      <c r="T52" s="86">
        <f t="shared" si="57"/>
        <v>8.3824562398977669</v>
      </c>
      <c r="U52" s="88">
        <f t="shared" si="57"/>
        <v>12.232787867165918</v>
      </c>
      <c r="V52" s="87">
        <f t="shared" si="57"/>
        <v>12.268742180727211</v>
      </c>
      <c r="W52" s="86">
        <f>+W25/W$27</f>
        <v>16.63882721057383</v>
      </c>
      <c r="X52" s="86">
        <f t="shared" si="57"/>
        <v>27.56377245419046</v>
      </c>
      <c r="Y52" s="88">
        <f t="shared" si="57"/>
        <v>29.201897142325624</v>
      </c>
      <c r="Z52" s="87">
        <f t="shared" si="57"/>
        <v>31.91780607188673</v>
      </c>
      <c r="AA52" s="86">
        <f t="shared" si="57"/>
        <v>36.028475850531898</v>
      </c>
      <c r="AB52" s="86">
        <f t="shared" si="57"/>
        <v>55.140622375623906</v>
      </c>
      <c r="AC52" s="88">
        <f t="shared" si="57"/>
        <v>149.35687104903931</v>
      </c>
      <c r="AD52" s="87">
        <f t="shared" ref="AD52:AI52" si="63">+AD25/AD$27</f>
        <v>43.911367847510697</v>
      </c>
      <c r="AE52" s="86">
        <f t="shared" si="63"/>
        <v>47.655328786090223</v>
      </c>
      <c r="AF52" s="86">
        <f t="shared" si="63"/>
        <v>36.320178422613104</v>
      </c>
      <c r="AG52" s="88">
        <f t="shared" si="63"/>
        <v>87.620286031149632</v>
      </c>
      <c r="AH52" s="88">
        <f t="shared" si="63"/>
        <v>42.143431406002023</v>
      </c>
      <c r="AI52" s="88">
        <f t="shared" si="63"/>
        <v>66.103638898988578</v>
      </c>
      <c r="AJ52" s="88">
        <f t="shared" ref="AJ52" si="64">+AJ25/AJ$27</f>
        <v>42.191122052077006</v>
      </c>
      <c r="AK52" s="94"/>
    </row>
  </sheetData>
  <phoneticPr fontId="7" type="noConversion"/>
  <conditionalFormatting sqref="B28:AF28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Ingresos, Gastos y 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MAYDANA Mariano Martin</dc:creator>
  <cp:lastModifiedBy>IC - Maydana Mario</cp:lastModifiedBy>
  <dcterms:created xsi:type="dcterms:W3CDTF">2023-11-01T15:54:05Z</dcterms:created>
  <dcterms:modified xsi:type="dcterms:W3CDTF">2025-11-07T18:32:33Z</dcterms:modified>
</cp:coreProperties>
</file>