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ustomProperty1.bin" ContentType="application/vnd.openxmlformats-officedocument.spreadsheetml.customProperty"/>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1.xml" ContentType="application/vnd.openxmlformats-officedocument.customXmlProperties+xml"/>
  <Override PartName="/customXml/itemProps2.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oceanafund-my.sharepoint.com/personal/david_lewis_oceanafunds_com/Documents/Desktop/OAFIT Reporting/Monthly Reporting/Aug 24/"/>
    </mc:Choice>
  </mc:AlternateContent>
  <xr:revisionPtr revIDLastSave="0" documentId="8_{1F9D153C-EA2D-4D61-8412-4C0648BCE8B9}" xr6:coauthVersionLast="47" xr6:coauthVersionMax="47" xr10:uidLastSave="{00000000-0000-0000-0000-000000000000}"/>
  <bookViews>
    <workbookView xWindow="28680" yWindow="-120" windowWidth="29040" windowHeight="15720" xr2:uid="{827BE495-8C49-4DB4-B936-572AE95BA54C}"/>
  </bookViews>
  <sheets>
    <sheet name="Calculations" sheetId="1" r:id="rId1"/>
  </sheets>
  <definedNames>
    <definedName name="CIQWBGuid" hidden="1">"6efd54b5-b5f1-4db3-804c-7e06db45a5df"</definedName>
    <definedName name="CIQWBInfo" hidden="1">"{ ""CIQVersion"":""9.45.614.5792"" }"</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44201.7585300926</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4" i="1" l="1"/>
  <c r="F68" i="1"/>
  <c r="F23" i="1"/>
  <c r="F29" i="1" s="1"/>
  <c r="F35" i="1" s="1"/>
  <c r="F41" i="1" s="1"/>
  <c r="F47" i="1" s="1"/>
  <c r="F54" i="1" s="1"/>
  <c r="F55" i="1" s="1"/>
  <c r="G55" i="1" s="1"/>
  <c r="F117" i="1" l="1"/>
  <c r="F111" i="1"/>
  <c r="F105" i="1"/>
  <c r="F75" i="1"/>
  <c r="F66" i="1"/>
  <c r="F93" i="1" l="1"/>
  <c r="F82" i="1" l="1"/>
  <c r="G82" i="1" s="1"/>
  <c r="F63" i="1" l="1"/>
  <c r="F64" i="1" s="1"/>
  <c r="G64" i="1" s="1"/>
  <c r="F76" i="1"/>
  <c r="G76" i="1" s="1"/>
  <c r="F86" i="1"/>
  <c r="G86" i="1" s="1"/>
  <c r="E84" i="1"/>
  <c r="F69" i="1" l="1"/>
  <c r="F70" i="1" s="1"/>
  <c r="G70" i="1" s="1"/>
  <c r="F18" i="1" l="1"/>
  <c r="G18" i="1" s="1"/>
  <c r="F24" i="1"/>
  <c r="G24" i="1" s="1"/>
  <c r="F94" i="1"/>
  <c r="G94" i="1" s="1"/>
  <c r="F124" i="1" s="1"/>
  <c r="F100" i="1"/>
  <c r="G100" i="1" s="1"/>
  <c r="F125" i="1" s="1"/>
  <c r="F106" i="1"/>
  <c r="G106" i="1" s="1"/>
  <c r="F126" i="1" s="1"/>
  <c r="F112" i="1"/>
  <c r="G112" i="1" s="1"/>
  <c r="F127" i="1" s="1"/>
  <c r="F118" i="1"/>
  <c r="G118" i="1" s="1"/>
  <c r="F128" i="1" s="1"/>
  <c r="B124" i="1"/>
  <c r="B125" i="1"/>
  <c r="B126" i="1"/>
  <c r="B127" i="1"/>
  <c r="B128" i="1"/>
  <c r="F129" i="1" l="1"/>
  <c r="F30" i="1" l="1"/>
  <c r="G30" i="1" s="1"/>
  <c r="F36" i="1" l="1"/>
  <c r="G36" i="1" s="1"/>
  <c r="F42" i="1" l="1"/>
  <c r="G42" i="1" s="1"/>
  <c r="F48" i="1"/>
  <c r="G48" i="1" s="1"/>
</calcChain>
</file>

<file path=xl/sharedStrings.xml><?xml version="1.0" encoding="utf-8"?>
<sst xmlns="http://schemas.openxmlformats.org/spreadsheetml/2006/main" count="119" uniqueCount="102">
  <si>
    <t>Today's Date</t>
  </si>
  <si>
    <t>Report Date</t>
  </si>
  <si>
    <t>Reporting Date</t>
  </si>
  <si>
    <t>Distribution Date</t>
  </si>
  <si>
    <t>Oceana Australian Fixed Income Trust</t>
  </si>
  <si>
    <t>Single Obligor</t>
  </si>
  <si>
    <t>Language &amp; Calculation</t>
  </si>
  <si>
    <t>Largest single Obligor and its Affiliates</t>
  </si>
  <si>
    <t>Compliance</t>
  </si>
  <si>
    <t>Same Industry</t>
  </si>
  <si>
    <t>the aggregate Outstanding Principal Balance owing by Obligors operating within the same industry or sector must not exceed 30% of the Total Outstanding Principal Balance</t>
  </si>
  <si>
    <t>Largest same industry or sector</t>
  </si>
  <si>
    <t>must not exceed 30%</t>
  </si>
  <si>
    <t>Total Outstanding Principal Balance</t>
  </si>
  <si>
    <t>the aggregate Outstanding Principal Balance owing by the Obligors operating within the top five industries or sectors (by value) must not exceed 80% of the Total Outstanding Principal Balance</t>
  </si>
  <si>
    <t>Top Five (5) Industries</t>
  </si>
  <si>
    <t>Supplier Finance</t>
  </si>
  <si>
    <t>Invoice Finance</t>
  </si>
  <si>
    <t>Cash Advance</t>
  </si>
  <si>
    <t>the aggregate Outstanding Principal Balance owing by the Obligors in respect of the Supplier Finance Facility must not  be less than 27.5% of the Total Outstanding Principal Balance</t>
  </si>
  <si>
    <t>the aggregate Outstanding Principal Balance owing by the Obligors in respect of the Invoice Financing Facility must not  be less than 27.5% of the Total Outstanding Principal Balance</t>
  </si>
  <si>
    <t>must not exceed 80%</t>
  </si>
  <si>
    <t>must not be less than 27.5%</t>
  </si>
  <si>
    <t>Outstanding Principal Balance within the top five industries</t>
  </si>
  <si>
    <t>Outstanding Principal Balance in respect of Supplier Finance</t>
  </si>
  <si>
    <t>Outstanding Principal Balance in respect of Invoice Finance</t>
  </si>
  <si>
    <t>Amounts (AUDmm)</t>
  </si>
  <si>
    <t>Outstanding Principal Balance in respect of Cash Advance</t>
  </si>
  <si>
    <t>Item</t>
  </si>
  <si>
    <t>(v)	such Trust Receivable is generated under an invoice finance facility (but excluding facilities generated under the SME Guarantee Scheme) and the Outstanding Principal Balance of all such invoice finance facilities not secured by a first ranking General Security agreement exceeds 10% of the Outstanding Principal Balance of all invoice finance facilities (excluding facilities generated under the SME Guarantee Scheme)</t>
  </si>
  <si>
    <t xml:space="preserve">Receivables in default or in arrears or with scheduled payments deferred </t>
  </si>
  <si>
    <t>Ineligible Amount</t>
  </si>
  <si>
    <t>must not exceed 10%</t>
  </si>
  <si>
    <t>Receivables in Default, Arrears or with Payment(s) Deferral</t>
  </si>
  <si>
    <t>Total Outstanding Principal Balance of supplier finance facilities, excluding facilities generated under the SME Guarantee Scheme and the pharmacy program</t>
  </si>
  <si>
    <t>(i) such Receivable is in default or in arrears (or has had any scheduled payment deferred) for a period exceeding 30 days but only to the extent the aggregate Outstanding Principal Balance of all such defaulted or arrears Trust Receivables exceeds 10% of the Total Outstanding Principal Balance</t>
  </si>
  <si>
    <t>Oustanding Principal Balance of invoice finance facilities (excluding facilities generated under the SME Guarantee Scheme ) not secured by a first ranking General Security Agreement</t>
  </si>
  <si>
    <t>Total Outstanding Principal Balance of invoice finance facilities, excluding facilities generated under the SME Guarantee Scheme</t>
  </si>
  <si>
    <t>Oustanding Principal Balance of supplier finance facilities (excluding facilities generated under the SME Guarantee Scheme and the pharmacy program) not secured by a first ranking General Security Agreement</t>
  </si>
  <si>
    <t xml:space="preserve">Total Outstanding Principal Balance of corporate lending facilities </t>
  </si>
  <si>
    <t>(vi) Such Trust Receivable is generated under a cash advance facility and the Outstanding Principal Balance of all such cash advance facilities not secured by a first ranking General Security agreement exceeds 10% of the Outstanding Principal Balance of all cash advance facilities.</t>
  </si>
  <si>
    <t xml:space="preserve">Total Outstanding Principal Balance of cash advance facilities </t>
  </si>
  <si>
    <t>Outstanding Principal Balance in respect of cash advance facilities not secured by a first ranking General Security Agreement</t>
  </si>
  <si>
    <t>Ineligible Amount (per above)</t>
  </si>
  <si>
    <t xml:space="preserve">(iv) such Trust Receivable is generated under a supplier finance facility (but excluding facilities generated under the SME Guarantee Scheme and the pharmacy program) and the Outstanding Principal Balance of all such supplier finance facilities not secured by a first ranking General Security Agreement exceeds 10% of the Outstanding Principal Balance of all supplier finance facilities (excluding facilities generated under the SME Guarantee Scheme and the pharmacy program); </t>
  </si>
  <si>
    <t>Corporate Lending Facilities</t>
  </si>
  <si>
    <t xml:space="preserve">Supplier Finance Facilities </t>
  </si>
  <si>
    <t xml:space="preserve">Invoice Finance Facilities </t>
  </si>
  <si>
    <t xml:space="preserve">Cash Advance Facilities </t>
  </si>
  <si>
    <t>Total Ineligible Receivables Amount</t>
  </si>
  <si>
    <t>Reporting Calculations</t>
  </si>
  <si>
    <t>ELIGIBILITY CRITERIA CALCULATIONS</t>
  </si>
  <si>
    <t>CONCENTRATION LIMITS CALCULATIONS (adjusted for ineligible receivables)</t>
  </si>
  <si>
    <t>(iii) such Trust Receivable is generated under a corporate lending facility where the aggregate Outstanding Principal Balance of Trust Receivables generated under all such facilities which are not secured by a first ranking General Security Agreement exceeds more than 20% of the Total Outstanding Principal Balance of all corporate lending facilities</t>
  </si>
  <si>
    <t>Oustanding Principal Balance of corporate lending facilities not secured by a first ranking General Security Agreement</t>
  </si>
  <si>
    <t>must not exceed 20%</t>
  </si>
  <si>
    <t>Section</t>
  </si>
  <si>
    <t>Concentration Limit (a)</t>
  </si>
  <si>
    <t>Concentration Limit (b)</t>
  </si>
  <si>
    <t>Concentration Limit (c)</t>
  </si>
  <si>
    <t>Concentration Limit (d)</t>
  </si>
  <si>
    <t>Concentration Limit (e)</t>
  </si>
  <si>
    <t>Concentration Limit (f)</t>
  </si>
  <si>
    <t xml:space="preserve">the aggregate principal amount outstanding under the A Class Notes held by the Investor must not exceed 30% of the aggregate principal amount outstanding of all A Class Notes issued by the OAFIT Trust; and </t>
  </si>
  <si>
    <t>A Class Notes held by the Investor</t>
  </si>
  <si>
    <t>All A Class Notes issued by OAFIT</t>
  </si>
  <si>
    <t>Class A Notes Advance Rate</t>
  </si>
  <si>
    <t>Percentage of A Class Notes</t>
  </si>
  <si>
    <t>Excess Spread</t>
  </si>
  <si>
    <t>Weighted average costs of the FAT and FIRST trusts</t>
  </si>
  <si>
    <t>Weighted average capital costs of OAFIT</t>
  </si>
  <si>
    <t>Weighted average interest rates of the FAT and FIRST receivables</t>
  </si>
  <si>
    <t>must be at least 3%</t>
  </si>
  <si>
    <t>Completed by</t>
  </si>
  <si>
    <t xml:space="preserve">Summary of Eligible/ Ineligible Receivables </t>
  </si>
  <si>
    <t>Section 4.1(h)(i)(A)</t>
  </si>
  <si>
    <t>(X) Book value of Eligible Receivables owned by FAT and FIRST</t>
  </si>
  <si>
    <t>(Y) Cash balance held by OAFIT Trustee at an Eligible Bank</t>
  </si>
  <si>
    <t>(1) Principal amount outstanding under the OAFIT A Class Notes</t>
  </si>
  <si>
    <t>(1) / (X + Y) must not exceed 80%</t>
  </si>
  <si>
    <t>(X + Y)</t>
  </si>
  <si>
    <t>(2) Principal amount outstanding under the OAFIT A Class Notes</t>
  </si>
  <si>
    <t>Section 4.1(h)(i)(B)</t>
  </si>
  <si>
    <t>Section 4.1(h)(i)(C)</t>
  </si>
  <si>
    <t>(XX) Principal amount of the Notes issued by FAT and FIRST and subscribed by OAFIT</t>
  </si>
  <si>
    <t>(YY) Cash balance held by OAFIT Trustee at an Eligible Bank</t>
  </si>
  <si>
    <t>(XX + YY)</t>
  </si>
  <si>
    <t>(2) / (XX + YY) must not exceed 80%</t>
  </si>
  <si>
    <t>aggregate principal amount outstanding under the A Class Notes issued by the OAFIT Trust must not exceed 80% of:
(aa) the sum of (i) the aggregate book value of the Eligible Receivables owned by the FAT Trust and the FIRST Trust (as reported in the most recent Financial Report of the relevant Trust) and (ii) cash balance held by the OAFIT Trustee at an Eligible Bank; or 
(ab) the sum of (i) the aggregate principal amount of the Notes issued by the FAT Trust and the FIRST Trust subscribed by OAFIT Trust and (ii) cash balance held by the OAFIT Trustee at an Eligible Bank;</t>
  </si>
  <si>
    <t>(aa)</t>
  </si>
  <si>
    <t>(ab)</t>
  </si>
  <si>
    <t>OCEANA AUSTRALIAN FIXED INCOME TRUST</t>
  </si>
  <si>
    <t>must be at least 2.5%</t>
  </si>
  <si>
    <t>(h)	the minimum weighted average interest rates of the Trust Receivables (of the FAT Trust and the FIRST Trust, taken together) must be at least: 
i.	2.50% per annum above the weighted average capital costs of the FAT Trust and the FIRST Trust; and
ii.	3.00% per annum above the weighted average capital costs of the OAFIT Trust.</t>
  </si>
  <si>
    <t>[Tony Goodhardt]</t>
  </si>
  <si>
    <t xml:space="preserve">the aggregate Outstanding Principal Balance owing by any single Obligor and its Affiliates in respect of the Trust Receivables must not exceed 2.5% of the Total Outstanding Principal Balance; </t>
  </si>
  <si>
    <t>must not exceed 2.5%</t>
  </si>
  <si>
    <t>the aggregate Outstanding Principal Balance owing by the Obligors in respect of the Cash Advance Facility must not exceed 3% of the Total Outstanding Principal Balance</t>
  </si>
  <si>
    <t>must not exceed 3%</t>
  </si>
  <si>
    <t>Secured Lending</t>
  </si>
  <si>
    <t>must not exceed 25%</t>
  </si>
  <si>
    <t>the aggregate Outstanding Principal Balance owing by the Obligors in respect of the Secured Lending Facility must not exceed 25% of the Total Outstanding Principal Balance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</si>
</sst>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_(&quot;$&quot;* #,##0.00_);_(&quot;$&quot;* \(#,##0.00\);_(&quot;$&quot;* &quot;-&quot;??_);_(@_)"/>
    <numFmt numFmtId="165" formatCode="_(* #,##0.00_);_(* \(#,##0.00\);_(* &quot;-&quot;??_);_(@_)"/>
    <numFmt numFmtId="166" formatCode="0%_);\(0%\);0%_);@_)"/>
    <numFmt numFmtId="167" formatCode="0.0%_);\(0.0%\);0.0%_);@_)"/>
  </numFmts>
  <fonts count="15"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b/>
      <sz val="16"/>
      <color theme="0"/>
      <name val="Calibri"/>
      <family val="2"/>
      <scheme val="minor"/>
    </font>
    <font>
      <i/>
      <sz val="11"/>
      <color theme="1"/>
      <name val="Calibri"/>
      <family val="2"/>
      <scheme val="minor"/>
    </font>
    <font>
      <i/>
      <sz val="10"/>
      <color theme="1"/>
      <name val="Calibri"/>
      <family val="2"/>
      <scheme val="minor"/>
    </font>
    <font>
      <sz val="9"/>
      <color theme="1"/>
      <name val="Calibri"/>
      <family val="2"/>
      <scheme val="minor"/>
    </font>
    <font>
      <sz val="11"/>
      <color rgb="FF0070C0"/>
      <name val="Calibri"/>
      <family val="2"/>
      <scheme val="minor"/>
    </font>
    <font>
      <b/>
      <i/>
      <sz val="10"/>
      <color theme="1"/>
      <name val="Calibri"/>
      <family val="2"/>
      <scheme val="minor"/>
    </font>
    <font>
      <b/>
      <sz val="10"/>
      <color theme="1"/>
      <name val="Calibri"/>
      <family val="2"/>
      <scheme val="minor"/>
    </font>
    <font>
      <sz val="10"/>
      <color theme="1"/>
      <name val="Calibri"/>
      <family val="2"/>
      <scheme val="minor"/>
    </font>
    <font>
      <i/>
      <sz val="11"/>
      <name val="Calibri"/>
      <family val="2"/>
      <scheme val="minor"/>
    </font>
    <font>
      <sz val="11"/>
      <name val="Calibri"/>
      <family val="2"/>
      <scheme val="minor"/>
    </font>
    <font>
      <b/>
      <i/>
      <sz val="11"/>
      <color theme="1"/>
      <name val="Calibri"/>
      <family val="2"/>
      <scheme val="minor"/>
    </font>
  </fonts>
  <fills count="9">
    <fill>
      <patternFill patternType="none"/>
    </fill>
    <fill>
      <patternFill patternType="gray125"/>
    </fill>
    <fill>
      <patternFill patternType="solid">
        <fgColor theme="0"/>
        <bgColor indexed="64"/>
      </patternFill>
    </fill>
    <fill>
      <patternFill patternType="solid">
        <fgColor theme="4" tint="-0.499984740745262"/>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4" tint="0.39997558519241921"/>
        <bgColor indexed="64"/>
      </patternFill>
    </fill>
    <fill>
      <patternFill patternType="solid">
        <fgColor rgb="FFFFC000"/>
        <bgColor indexed="64"/>
      </patternFill>
    </fill>
    <fill>
      <patternFill patternType="solid">
        <fgColor theme="7"/>
        <bgColor indexed="64"/>
      </patternFill>
    </fill>
  </fills>
  <borders count="19">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indexed="64"/>
      </bottom>
      <diagonal/>
    </border>
    <border>
      <left/>
      <right style="medium">
        <color auto="1"/>
      </right>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bottom/>
      <diagonal/>
    </border>
    <border>
      <left style="medium">
        <color auto="1"/>
      </left>
      <right/>
      <top/>
      <bottom/>
      <diagonal/>
    </border>
    <border>
      <left/>
      <right/>
      <top style="medium">
        <color indexed="64"/>
      </top>
      <bottom style="medium">
        <color indexed="64"/>
      </bottom>
      <diagonal/>
    </border>
    <border>
      <left style="medium">
        <color auto="1"/>
      </left>
      <right/>
      <top style="mediumDashed">
        <color auto="1"/>
      </top>
      <bottom/>
      <diagonal/>
    </border>
    <border>
      <left/>
      <right/>
      <top style="mediumDashed">
        <color auto="1"/>
      </top>
      <bottom/>
      <diagonal/>
    </border>
    <border>
      <left/>
      <right style="medium">
        <color auto="1"/>
      </right>
      <top style="mediumDashed">
        <color auto="1"/>
      </top>
      <bottom/>
      <diagonal/>
    </border>
    <border>
      <left style="dotted">
        <color auto="1"/>
      </left>
      <right style="dotted">
        <color auto="1"/>
      </right>
      <top style="dotted">
        <color auto="1"/>
      </top>
      <bottom style="dotted">
        <color auto="1"/>
      </bottom>
      <diagonal/>
    </border>
    <border>
      <left/>
      <right/>
      <top style="thin">
        <color indexed="64"/>
      </top>
      <bottom/>
      <diagonal/>
    </border>
    <border>
      <left style="dotted">
        <color auto="1"/>
      </left>
      <right style="dotted">
        <color auto="1"/>
      </right>
      <top style="thin">
        <color indexed="64"/>
      </top>
      <bottom style="dotted">
        <color auto="1"/>
      </bottom>
      <diagonal/>
    </border>
    <border>
      <left style="dotted">
        <color auto="1"/>
      </left>
      <right style="dotted">
        <color auto="1"/>
      </right>
      <top style="dotted">
        <color auto="1"/>
      </top>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cellStyleXfs>
  <cellXfs count="119">
    <xf numFmtId="0" fontId="0" fillId="0" borderId="0" xfId="0"/>
    <xf numFmtId="0" fontId="0" fillId="2" borderId="0" xfId="0" applyFill="1"/>
    <xf numFmtId="0" fontId="3" fillId="2" borderId="0" xfId="0" applyFont="1" applyFill="1"/>
    <xf numFmtId="14" fontId="3" fillId="2" borderId="0" xfId="0" applyNumberFormat="1" applyFont="1" applyFill="1"/>
    <xf numFmtId="164" fontId="0" fillId="2" borderId="0" xfId="1" applyFont="1" applyFill="1"/>
    <xf numFmtId="43" fontId="0" fillId="2" borderId="0" xfId="0" applyNumberFormat="1" applyFill="1"/>
    <xf numFmtId="14" fontId="0" fillId="2" borderId="0" xfId="0" applyNumberFormat="1" applyFill="1"/>
    <xf numFmtId="43" fontId="0" fillId="2" borderId="0" xfId="3" applyFont="1" applyFill="1"/>
    <xf numFmtId="0" fontId="0" fillId="2" borderId="2" xfId="0" applyFill="1" applyBorder="1"/>
    <xf numFmtId="0" fontId="0" fillId="2" borderId="10" xfId="0" applyFill="1" applyBorder="1" applyAlignment="1">
      <alignment horizontal="center"/>
    </xf>
    <xf numFmtId="43" fontId="0" fillId="2" borderId="0" xfId="3" applyFont="1" applyFill="1" applyBorder="1"/>
    <xf numFmtId="165" fontId="0" fillId="2" borderId="9" xfId="0" applyNumberFormat="1" applyFill="1" applyBorder="1"/>
    <xf numFmtId="0" fontId="0" fillId="2" borderId="4" xfId="0" applyFill="1" applyBorder="1" applyAlignment="1">
      <alignment horizontal="center"/>
    </xf>
    <xf numFmtId="0" fontId="0" fillId="2" borderId="5" xfId="0" applyFill="1" applyBorder="1"/>
    <xf numFmtId="165" fontId="0" fillId="2" borderId="6" xfId="0" applyNumberFormat="1" applyFill="1" applyBorder="1"/>
    <xf numFmtId="0" fontId="0" fillId="2" borderId="10" xfId="0" applyFill="1" applyBorder="1"/>
    <xf numFmtId="9" fontId="0" fillId="2" borderId="9" xfId="0" applyNumberFormat="1" applyFill="1" applyBorder="1"/>
    <xf numFmtId="0" fontId="0" fillId="2" borderId="4" xfId="0" applyFill="1" applyBorder="1"/>
    <xf numFmtId="0" fontId="3" fillId="2" borderId="10" xfId="0" applyFont="1" applyFill="1" applyBorder="1"/>
    <xf numFmtId="0" fontId="7" fillId="2" borderId="0" xfId="0" applyFont="1" applyFill="1"/>
    <xf numFmtId="165" fontId="0" fillId="2" borderId="3" xfId="0" applyNumberFormat="1" applyFill="1" applyBorder="1" applyAlignment="1">
      <alignment vertical="center"/>
    </xf>
    <xf numFmtId="0" fontId="5" fillId="2" borderId="0" xfId="0" applyFont="1" applyFill="1" applyAlignment="1">
      <alignment horizontal="right"/>
    </xf>
    <xf numFmtId="167" fontId="0" fillId="2" borderId="0" xfId="3" applyNumberFormat="1" applyFont="1" applyFill="1" applyBorder="1"/>
    <xf numFmtId="165" fontId="0" fillId="2" borderId="9" xfId="0" applyNumberFormat="1" applyFill="1" applyBorder="1" applyAlignment="1">
      <alignment horizontal="center"/>
    </xf>
    <xf numFmtId="0" fontId="3" fillId="2" borderId="10" xfId="0" applyFont="1" applyFill="1" applyBorder="1" applyAlignment="1">
      <alignment horizontal="center" vertical="center"/>
    </xf>
    <xf numFmtId="0" fontId="3" fillId="2" borderId="12" xfId="0" applyFont="1" applyFill="1" applyBorder="1" applyAlignment="1">
      <alignment horizontal="center" vertical="center"/>
    </xf>
    <xf numFmtId="0" fontId="0" fillId="2" borderId="13" xfId="0" applyFill="1" applyBorder="1"/>
    <xf numFmtId="0" fontId="5" fillId="2" borderId="13" xfId="0" applyFont="1" applyFill="1" applyBorder="1" applyAlignment="1">
      <alignment horizontal="right"/>
    </xf>
    <xf numFmtId="167" fontId="0" fillId="2" borderId="13" xfId="3" applyNumberFormat="1" applyFont="1" applyFill="1" applyBorder="1"/>
    <xf numFmtId="165" fontId="0" fillId="2" borderId="14" xfId="0" applyNumberFormat="1" applyFill="1" applyBorder="1" applyAlignment="1">
      <alignment horizontal="center"/>
    </xf>
    <xf numFmtId="165" fontId="0" fillId="2" borderId="9" xfId="0" applyNumberFormat="1" applyFill="1" applyBorder="1" applyAlignment="1">
      <alignment vertical="center"/>
    </xf>
    <xf numFmtId="39" fontId="8" fillId="5" borderId="15" xfId="0" applyNumberFormat="1" applyFont="1" applyFill="1" applyBorder="1"/>
    <xf numFmtId="166" fontId="0" fillId="2" borderId="0" xfId="3" applyNumberFormat="1" applyFont="1" applyFill="1"/>
    <xf numFmtId="166" fontId="0" fillId="2" borderId="0" xfId="3" applyNumberFormat="1" applyFont="1" applyFill="1" applyAlignment="1">
      <alignment horizontal="center"/>
    </xf>
    <xf numFmtId="0" fontId="0" fillId="2" borderId="0" xfId="0" applyFill="1" applyAlignment="1">
      <alignment horizontal="center"/>
    </xf>
    <xf numFmtId="165" fontId="0" fillId="2" borderId="0" xfId="0" applyNumberFormat="1" applyFill="1"/>
    <xf numFmtId="167" fontId="0" fillId="2" borderId="0" xfId="3" applyNumberFormat="1" applyFont="1" applyFill="1" applyAlignment="1">
      <alignment horizontal="center"/>
    </xf>
    <xf numFmtId="43" fontId="0" fillId="2" borderId="5" xfId="3" applyFont="1" applyFill="1" applyBorder="1"/>
    <xf numFmtId="0" fontId="3" fillId="4" borderId="11" xfId="0" applyFont="1" applyFill="1" applyBorder="1" applyAlignment="1">
      <alignment horizontal="center" wrapText="1"/>
    </xf>
    <xf numFmtId="0" fontId="3" fillId="4" borderId="8" xfId="0" applyFont="1" applyFill="1" applyBorder="1" applyAlignment="1">
      <alignment horizontal="center" wrapText="1"/>
    </xf>
    <xf numFmtId="0" fontId="3" fillId="6" borderId="1" xfId="0" applyFont="1" applyFill="1" applyBorder="1" applyAlignment="1">
      <alignment horizontal="center" wrapText="1"/>
    </xf>
    <xf numFmtId="0" fontId="3" fillId="6" borderId="11" xfId="0" applyFont="1" applyFill="1" applyBorder="1" applyAlignment="1">
      <alignment horizontal="center" wrapText="1"/>
    </xf>
    <xf numFmtId="0" fontId="3" fillId="6" borderId="8" xfId="0" applyFont="1" applyFill="1" applyBorder="1" applyAlignment="1">
      <alignment horizontal="center" wrapText="1"/>
    </xf>
    <xf numFmtId="0" fontId="3" fillId="4" borderId="11" xfId="0" applyFont="1" applyFill="1" applyBorder="1" applyAlignment="1">
      <alignment wrapText="1"/>
    </xf>
    <xf numFmtId="0" fontId="3" fillId="4" borderId="7" xfId="0" applyFont="1" applyFill="1" applyBorder="1" applyAlignment="1">
      <alignment horizontal="left"/>
    </xf>
    <xf numFmtId="9" fontId="0" fillId="2" borderId="9" xfId="2" applyFont="1" applyFill="1" applyBorder="1"/>
    <xf numFmtId="0" fontId="5" fillId="2" borderId="0" xfId="0" applyFont="1" applyFill="1" applyAlignment="1">
      <alignment horizontal="left" vertical="center" wrapText="1"/>
    </xf>
    <xf numFmtId="9" fontId="0" fillId="2" borderId="0" xfId="0" applyNumberFormat="1" applyFill="1" applyAlignment="1">
      <alignment horizontal="center"/>
    </xf>
    <xf numFmtId="43" fontId="0" fillId="2" borderId="0" xfId="3" applyFont="1" applyFill="1" applyBorder="1" applyAlignment="1">
      <alignment vertical="center"/>
    </xf>
    <xf numFmtId="39" fontId="8" fillId="5" borderId="15" xfId="0" applyNumberFormat="1" applyFont="1" applyFill="1" applyBorder="1" applyAlignment="1">
      <alignment vertical="center"/>
    </xf>
    <xf numFmtId="0" fontId="0" fillId="2" borderId="0" xfId="0" applyFill="1" applyAlignment="1">
      <alignment vertical="center" wrapText="1"/>
    </xf>
    <xf numFmtId="0" fontId="0" fillId="2" borderId="0" xfId="0" applyFill="1" applyAlignment="1">
      <alignment vertical="center"/>
    </xf>
    <xf numFmtId="0" fontId="10" fillId="2" borderId="0" xfId="0" applyFont="1" applyFill="1"/>
    <xf numFmtId="0" fontId="0" fillId="2" borderId="1" xfId="0" applyFill="1" applyBorder="1"/>
    <xf numFmtId="0" fontId="6" fillId="2" borderId="2" xfId="0" applyFont="1" applyFill="1" applyBorder="1"/>
    <xf numFmtId="9" fontId="0" fillId="2" borderId="3" xfId="2" applyFont="1" applyFill="1" applyBorder="1"/>
    <xf numFmtId="0" fontId="3" fillId="2" borderId="5" xfId="0" applyFont="1" applyFill="1" applyBorder="1" applyAlignment="1">
      <alignment horizontal="right"/>
    </xf>
    <xf numFmtId="9" fontId="0" fillId="2" borderId="6" xfId="0" applyNumberFormat="1" applyFill="1" applyBorder="1"/>
    <xf numFmtId="0" fontId="3" fillId="2" borderId="0" xfId="0" applyFont="1" applyFill="1" applyAlignment="1">
      <alignment horizontal="right"/>
    </xf>
    <xf numFmtId="39" fontId="9" fillId="2" borderId="5" xfId="0" applyNumberFormat="1" applyFont="1" applyFill="1" applyBorder="1"/>
    <xf numFmtId="39" fontId="10" fillId="2" borderId="16" xfId="0" applyNumberFormat="1" applyFont="1" applyFill="1" applyBorder="1"/>
    <xf numFmtId="43" fontId="11" fillId="2" borderId="0" xfId="0" applyNumberFormat="1" applyFont="1" applyFill="1"/>
    <xf numFmtId="39" fontId="0" fillId="2" borderId="9" xfId="0" applyNumberFormat="1" applyFill="1" applyBorder="1"/>
    <xf numFmtId="39" fontId="0" fillId="2" borderId="9" xfId="0" applyNumberFormat="1" applyFill="1" applyBorder="1" applyAlignment="1">
      <alignment horizontal="center"/>
    </xf>
    <xf numFmtId="39" fontId="0" fillId="2" borderId="14" xfId="0" applyNumberFormat="1" applyFill="1" applyBorder="1" applyAlignment="1">
      <alignment horizontal="center"/>
    </xf>
    <xf numFmtId="39" fontId="0" fillId="2" borderId="9" xfId="0" applyNumberFormat="1" applyFill="1" applyBorder="1" applyAlignment="1">
      <alignment vertical="center"/>
    </xf>
    <xf numFmtId="0" fontId="3" fillId="4" borderId="11" xfId="0" applyFont="1" applyFill="1" applyBorder="1" applyAlignment="1">
      <alignment horizontal="left"/>
    </xf>
    <xf numFmtId="0" fontId="3" fillId="4" borderId="8" xfId="0" applyFont="1" applyFill="1" applyBorder="1" applyAlignment="1">
      <alignment horizontal="left"/>
    </xf>
    <xf numFmtId="0" fontId="13" fillId="2" borderId="0" xfId="0" applyFont="1" applyFill="1" applyAlignment="1">
      <alignment wrapText="1"/>
    </xf>
    <xf numFmtId="0" fontId="12" fillId="2" borderId="0" xfId="0" applyFont="1" applyFill="1" applyAlignment="1">
      <alignment horizontal="right"/>
    </xf>
    <xf numFmtId="0" fontId="3" fillId="6" borderId="2" xfId="0" applyFont="1" applyFill="1" applyBorder="1" applyAlignment="1">
      <alignment horizontal="center" wrapText="1"/>
    </xf>
    <xf numFmtId="0" fontId="3" fillId="2" borderId="0" xfId="0" applyFont="1" applyFill="1" applyAlignment="1">
      <alignment horizontal="center" vertical="center"/>
    </xf>
    <xf numFmtId="0" fontId="3" fillId="2" borderId="13" xfId="0" applyFont="1" applyFill="1" applyBorder="1" applyAlignment="1">
      <alignment horizontal="center" vertical="center"/>
    </xf>
    <xf numFmtId="0" fontId="0" fillId="2" borderId="5" xfId="0" applyFill="1" applyBorder="1" applyAlignment="1">
      <alignment horizontal="center"/>
    </xf>
    <xf numFmtId="0" fontId="3" fillId="2" borderId="2" xfId="0" applyFont="1" applyFill="1" applyBorder="1" applyAlignment="1">
      <alignment horizontal="center" vertical="center" wrapText="1"/>
    </xf>
    <xf numFmtId="0" fontId="3" fillId="2" borderId="0" xfId="0" applyFont="1" applyFill="1" applyAlignment="1">
      <alignment horizontal="center" vertical="center" wrapText="1"/>
    </xf>
    <xf numFmtId="0" fontId="3" fillId="6" borderId="3" xfId="0" applyFont="1" applyFill="1" applyBorder="1" applyAlignment="1">
      <alignment horizontal="center" wrapText="1"/>
    </xf>
    <xf numFmtId="0" fontId="3" fillId="2" borderId="2" xfId="0" applyFont="1" applyFill="1" applyBorder="1" applyAlignment="1">
      <alignment horizontal="center" wrapText="1"/>
    </xf>
    <xf numFmtId="0" fontId="3" fillId="2" borderId="2"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5" fillId="2" borderId="0" xfId="0" applyFont="1" applyFill="1" applyAlignment="1">
      <alignment horizontal="center" vertical="center" wrapText="1"/>
    </xf>
    <xf numFmtId="0" fontId="14" fillId="2" borderId="0" xfId="0" applyFont="1" applyFill="1" applyAlignment="1">
      <alignment horizontal="center" vertical="center"/>
    </xf>
    <xf numFmtId="0" fontId="5" fillId="2" borderId="0" xfId="0" applyFont="1" applyFill="1" applyAlignment="1">
      <alignment horizontal="center"/>
    </xf>
    <xf numFmtId="0" fontId="14" fillId="2" borderId="13" xfId="0" applyFont="1" applyFill="1" applyBorder="1" applyAlignment="1">
      <alignment horizontal="center" vertical="center"/>
    </xf>
    <xf numFmtId="0" fontId="0" fillId="2" borderId="0" xfId="0" applyFill="1" applyAlignment="1">
      <alignment horizontal="left" vertical="center" wrapText="1"/>
    </xf>
    <xf numFmtId="39" fontId="8" fillId="2" borderId="0" xfId="0" applyNumberFormat="1" applyFont="1" applyFill="1"/>
    <xf numFmtId="39" fontId="13" fillId="2" borderId="0" xfId="0" applyNumberFormat="1" applyFont="1" applyFill="1"/>
    <xf numFmtId="166" fontId="0" fillId="2" borderId="0" xfId="3" applyNumberFormat="1" applyFont="1" applyFill="1" applyBorder="1"/>
    <xf numFmtId="0" fontId="5" fillId="2" borderId="5" xfId="0" applyFont="1" applyFill="1" applyBorder="1" applyAlignment="1">
      <alignment horizontal="center"/>
    </xf>
    <xf numFmtId="14" fontId="3" fillId="2" borderId="0" xfId="0" applyNumberFormat="1" applyFont="1" applyFill="1" applyAlignment="1">
      <alignment horizontal="right"/>
    </xf>
    <xf numFmtId="0" fontId="0" fillId="2" borderId="0" xfId="0" applyFill="1" applyAlignment="1">
      <alignment horizontal="right" vertical="center" wrapText="1"/>
    </xf>
    <xf numFmtId="39" fontId="8" fillId="5" borderId="18" xfId="0" applyNumberFormat="1" applyFont="1" applyFill="1" applyBorder="1"/>
    <xf numFmtId="39" fontId="8" fillId="7" borderId="17" xfId="0" applyNumberFormat="1" applyFont="1" applyFill="1" applyBorder="1" applyAlignment="1">
      <alignment vertical="center"/>
    </xf>
    <xf numFmtId="165" fontId="0" fillId="2" borderId="0" xfId="4" applyFont="1" applyFill="1" applyAlignment="1">
      <alignment horizontal="center"/>
    </xf>
    <xf numFmtId="39" fontId="8" fillId="5" borderId="0" xfId="0" applyNumberFormat="1" applyFont="1" applyFill="1" applyAlignment="1">
      <alignment vertical="center"/>
    </xf>
    <xf numFmtId="0" fontId="5" fillId="2" borderId="0" xfId="0" applyFont="1" applyFill="1" applyAlignment="1">
      <alignment horizontal="center" vertical="center"/>
    </xf>
    <xf numFmtId="0" fontId="0" fillId="2" borderId="0" xfId="0" applyFill="1" applyAlignment="1">
      <alignment horizontal="right"/>
    </xf>
    <xf numFmtId="39" fontId="8" fillId="8" borderId="15" xfId="0" applyNumberFormat="1" applyFont="1" applyFill="1" applyBorder="1"/>
    <xf numFmtId="39" fontId="8" fillId="5" borderId="0" xfId="0" applyNumberFormat="1" applyFont="1" applyFill="1"/>
    <xf numFmtId="165" fontId="8" fillId="5" borderId="15" xfId="4" applyFont="1" applyFill="1" applyBorder="1" applyAlignment="1">
      <alignment vertical="center"/>
    </xf>
    <xf numFmtId="167" fontId="8" fillId="0" borderId="15" xfId="0" applyNumberFormat="1" applyFont="1" applyBorder="1" applyAlignment="1">
      <alignment vertical="center"/>
    </xf>
    <xf numFmtId="0" fontId="5" fillId="0" borderId="0" xfId="0" applyFont="1" applyAlignment="1">
      <alignment horizontal="right"/>
    </xf>
    <xf numFmtId="165" fontId="0" fillId="0" borderId="9" xfId="0" applyNumberFormat="1" applyBorder="1" applyAlignment="1">
      <alignment horizontal="center"/>
    </xf>
    <xf numFmtId="167" fontId="0" fillId="0" borderId="0" xfId="3" applyNumberFormat="1" applyFont="1" applyFill="1" applyAlignment="1">
      <alignment horizontal="center"/>
    </xf>
    <xf numFmtId="0" fontId="3" fillId="2" borderId="10" xfId="0" applyFont="1" applyFill="1" applyBorder="1" applyAlignment="1">
      <alignment horizontal="center" vertical="center"/>
    </xf>
    <xf numFmtId="0" fontId="5" fillId="2" borderId="0" xfId="0" applyFont="1" applyFill="1" applyAlignment="1">
      <alignment horizontal="left" vertical="center" wrapText="1"/>
    </xf>
    <xf numFmtId="0" fontId="4" fillId="3" borderId="1" xfId="0" applyFont="1" applyFill="1" applyBorder="1" applyAlignment="1">
      <alignment horizontal="center"/>
    </xf>
    <xf numFmtId="0" fontId="4" fillId="3" borderId="2" xfId="0" applyFont="1" applyFill="1" applyBorder="1" applyAlignment="1">
      <alignment horizontal="center"/>
    </xf>
    <xf numFmtId="0" fontId="4" fillId="3" borderId="3" xfId="0" applyFont="1" applyFill="1" applyBorder="1" applyAlignment="1">
      <alignment horizontal="center"/>
    </xf>
    <xf numFmtId="0" fontId="2" fillId="3" borderId="4" xfId="0" applyFont="1" applyFill="1" applyBorder="1" applyAlignment="1">
      <alignment horizontal="center" vertical="center"/>
    </xf>
    <xf numFmtId="0" fontId="2" fillId="3" borderId="5" xfId="0" applyFont="1" applyFill="1" applyBorder="1" applyAlignment="1">
      <alignment horizontal="center" vertical="center"/>
    </xf>
    <xf numFmtId="0" fontId="2" fillId="3" borderId="6" xfId="0" applyFont="1" applyFill="1" applyBorder="1" applyAlignment="1">
      <alignment horizontal="center" vertical="center"/>
    </xf>
    <xf numFmtId="0" fontId="3" fillId="2" borderId="10" xfId="0" applyFont="1" applyFill="1" applyBorder="1" applyAlignment="1">
      <alignment horizontal="center" vertical="center" wrapText="1"/>
    </xf>
    <xf numFmtId="0" fontId="12" fillId="2" borderId="0" xfId="0" applyFont="1" applyFill="1" applyAlignment="1">
      <alignment horizontal="left" vertical="center" wrapText="1"/>
    </xf>
    <xf numFmtId="0" fontId="3" fillId="6" borderId="2" xfId="0" applyFont="1" applyFill="1" applyBorder="1" applyAlignment="1">
      <alignment horizontal="left" wrapText="1"/>
    </xf>
    <xf numFmtId="0" fontId="3" fillId="6" borderId="11" xfId="0" applyFont="1" applyFill="1" applyBorder="1" applyAlignment="1">
      <alignment horizontal="left" wrapText="1"/>
    </xf>
    <xf numFmtId="0" fontId="3" fillId="2" borderId="1" xfId="0" applyFont="1" applyFill="1" applyBorder="1" applyAlignment="1">
      <alignment horizontal="center" vertical="center" wrapText="1"/>
    </xf>
    <xf numFmtId="0" fontId="5" fillId="2" borderId="2" xfId="0" applyFont="1" applyFill="1" applyBorder="1" applyAlignment="1">
      <alignment horizontal="left" vertical="center" wrapText="1"/>
    </xf>
  </cellXfs>
  <cellStyles count="5">
    <cellStyle name="Comma" xfId="4" builtinId="3"/>
    <cellStyle name="Comma 3" xfId="3" xr:uid="{98A829B2-B88F-49BF-BAFB-0912C0089A7A}"/>
    <cellStyle name="Currency" xfId="1" builtinId="4"/>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ustomProperty" Target="../customProperty1.bin"/><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E21747-2490-4C3C-9E1C-1D63E4893606}">
  <dimension ref="A1:I131"/>
  <sheetViews>
    <sheetView tabSelected="1" topLeftCell="A104" zoomScale="86" zoomScaleNormal="86" workbookViewId="0">
      <selection activeCell="F111" sqref="F111"/>
    </sheetView>
  </sheetViews>
  <sheetFormatPr defaultColWidth="0" defaultRowHeight="15" zeroHeight="1" x14ac:dyDescent="0.25"/>
  <cols>
    <col min="1" max="1" width="4.5703125" customWidth="1"/>
    <col min="2" max="2" width="26.28515625" customWidth="1"/>
    <col min="3" max="3" width="16.85546875" customWidth="1"/>
    <col min="4" max="4" width="5.5703125" customWidth="1"/>
    <col min="5" max="5" width="78.140625" customWidth="1"/>
    <col min="6" max="6" width="18.42578125" bestFit="1" customWidth="1"/>
    <col min="7" max="7" width="18.5703125" customWidth="1"/>
    <col min="8" max="8" width="15.7109375" bestFit="1" customWidth="1"/>
    <col min="9" max="9" width="0" hidden="1" customWidth="1"/>
    <col min="10" max="16384" width="8.7109375" hidden="1"/>
  </cols>
  <sheetData>
    <row r="1" spans="1:8" s="1" customFormat="1" x14ac:dyDescent="0.25">
      <c r="A1" s="2" t="s">
        <v>4</v>
      </c>
    </row>
    <row r="2" spans="1:8" s="1" customFormat="1" ht="5.0999999999999996" customHeight="1" x14ac:dyDescent="0.25"/>
    <row r="3" spans="1:8" x14ac:dyDescent="0.25">
      <c r="A3" s="1"/>
      <c r="B3" s="2" t="s">
        <v>0</v>
      </c>
      <c r="C3" s="2"/>
      <c r="D3" s="1"/>
      <c r="E3" s="1"/>
      <c r="F3" s="1"/>
      <c r="G3" s="3">
        <v>45551</v>
      </c>
      <c r="H3" s="1"/>
    </row>
    <row r="4" spans="1:8" x14ac:dyDescent="0.25">
      <c r="A4" s="1"/>
      <c r="B4" s="2" t="s">
        <v>1</v>
      </c>
      <c r="C4" s="2"/>
      <c r="D4" s="1"/>
      <c r="E4" s="1"/>
      <c r="F4" s="1"/>
      <c r="G4" s="3">
        <v>45536</v>
      </c>
      <c r="H4" s="4"/>
    </row>
    <row r="5" spans="1:8" x14ac:dyDescent="0.25">
      <c r="A5" s="1"/>
      <c r="B5" s="2" t="s">
        <v>2</v>
      </c>
      <c r="C5" s="2"/>
      <c r="D5" s="1"/>
      <c r="E5" s="1"/>
      <c r="F5" s="1"/>
      <c r="G5" s="3">
        <v>45536</v>
      </c>
      <c r="H5" s="1"/>
    </row>
    <row r="6" spans="1:8" x14ac:dyDescent="0.25">
      <c r="A6" s="1"/>
      <c r="B6" s="2" t="s">
        <v>3</v>
      </c>
      <c r="C6" s="2"/>
      <c r="D6" s="1"/>
      <c r="E6" s="1"/>
      <c r="F6" s="1"/>
      <c r="G6" s="3">
        <v>45551</v>
      </c>
      <c r="H6" s="1"/>
    </row>
    <row r="7" spans="1:8" x14ac:dyDescent="0.25">
      <c r="A7" s="1"/>
      <c r="B7" s="2" t="s">
        <v>73</v>
      </c>
      <c r="C7" s="2"/>
      <c r="D7" s="1"/>
      <c r="E7" s="1"/>
      <c r="F7" s="1"/>
      <c r="G7" s="90" t="s">
        <v>94</v>
      </c>
      <c r="H7" s="1"/>
    </row>
    <row r="8" spans="1:8" ht="15.75" thickBot="1" x14ac:dyDescent="0.3">
      <c r="A8" s="1"/>
      <c r="B8" s="1"/>
      <c r="C8" s="1"/>
      <c r="D8" s="6"/>
      <c r="E8" s="6"/>
      <c r="F8" s="6"/>
      <c r="G8" s="1"/>
      <c r="H8" s="4"/>
    </row>
    <row r="9" spans="1:8" ht="24.75" customHeight="1" x14ac:dyDescent="0.35">
      <c r="A9" s="1"/>
      <c r="B9" s="107" t="s">
        <v>91</v>
      </c>
      <c r="C9" s="108"/>
      <c r="D9" s="108"/>
      <c r="E9" s="108"/>
      <c r="F9" s="108"/>
      <c r="G9" s="109"/>
      <c r="H9" s="1"/>
    </row>
    <row r="10" spans="1:8" ht="24" customHeight="1" thickBot="1" x14ac:dyDescent="0.3">
      <c r="A10" s="1"/>
      <c r="B10" s="110" t="s">
        <v>50</v>
      </c>
      <c r="C10" s="111"/>
      <c r="D10" s="111"/>
      <c r="E10" s="111"/>
      <c r="F10" s="111"/>
      <c r="G10" s="112"/>
      <c r="H10" s="1"/>
    </row>
    <row r="11" spans="1:8" ht="15.75" thickBot="1" x14ac:dyDescent="0.3">
      <c r="A11" s="1"/>
      <c r="B11" s="8"/>
      <c r="C11" s="8"/>
      <c r="D11" s="8"/>
      <c r="E11" s="8"/>
      <c r="F11" s="8"/>
      <c r="G11" s="8"/>
      <c r="H11" s="7"/>
    </row>
    <row r="12" spans="1:8" ht="18.600000000000001" customHeight="1" thickBot="1" x14ac:dyDescent="0.3">
      <c r="A12" s="1"/>
      <c r="B12" s="44" t="s">
        <v>52</v>
      </c>
      <c r="C12" s="66"/>
      <c r="D12" s="43"/>
      <c r="E12" s="43"/>
      <c r="F12" s="38"/>
      <c r="G12" s="39"/>
      <c r="H12" s="7"/>
    </row>
    <row r="13" spans="1:8" ht="18.600000000000001" customHeight="1" thickBot="1" x14ac:dyDescent="0.3">
      <c r="A13" s="1"/>
      <c r="B13" s="40" t="s">
        <v>28</v>
      </c>
      <c r="C13" s="70" t="s">
        <v>56</v>
      </c>
      <c r="D13" s="115" t="s">
        <v>6</v>
      </c>
      <c r="E13" s="115"/>
      <c r="F13" s="70" t="s">
        <v>26</v>
      </c>
      <c r="G13" s="76" t="s">
        <v>8</v>
      </c>
      <c r="H13" s="7"/>
    </row>
    <row r="14" spans="1:8" ht="4.5" customHeight="1" x14ac:dyDescent="0.25">
      <c r="A14" s="1"/>
      <c r="B14" s="79"/>
      <c r="C14" s="77"/>
      <c r="D14" s="78"/>
      <c r="E14" s="78"/>
      <c r="F14" s="77"/>
      <c r="G14" s="80"/>
      <c r="H14" s="10"/>
    </row>
    <row r="15" spans="1:8" ht="50.1" customHeight="1" x14ac:dyDescent="0.25">
      <c r="A15" s="1"/>
      <c r="B15" s="105" t="s">
        <v>5</v>
      </c>
      <c r="C15" s="81" t="s">
        <v>57</v>
      </c>
      <c r="D15" s="106" t="s">
        <v>95</v>
      </c>
      <c r="E15" s="106"/>
      <c r="F15" s="106"/>
      <c r="G15" s="30"/>
      <c r="H15" s="7"/>
    </row>
    <row r="16" spans="1:8" ht="18" customHeight="1" x14ac:dyDescent="0.25">
      <c r="A16" s="1"/>
      <c r="B16" s="105"/>
      <c r="C16" s="71"/>
      <c r="E16" s="1" t="s">
        <v>7</v>
      </c>
      <c r="F16" s="31">
        <v>17.115369999999999</v>
      </c>
      <c r="G16" s="11"/>
      <c r="H16" s="7"/>
    </row>
    <row r="17" spans="1:8" ht="18" customHeight="1" x14ac:dyDescent="0.25">
      <c r="A17" s="1"/>
      <c r="B17" s="105"/>
      <c r="C17" s="71"/>
      <c r="D17" s="1"/>
      <c r="E17" s="1" t="s">
        <v>13</v>
      </c>
      <c r="F17" s="98">
        <v>1153.3509340000001</v>
      </c>
      <c r="G17" s="11"/>
      <c r="H17" s="7"/>
    </row>
    <row r="18" spans="1:8" ht="18" customHeight="1" x14ac:dyDescent="0.25">
      <c r="A18" s="1"/>
      <c r="B18" s="105"/>
      <c r="C18" s="71"/>
      <c r="D18" s="1"/>
      <c r="E18" s="21" t="s">
        <v>96</v>
      </c>
      <c r="F18" s="22">
        <f>F16/F17</f>
        <v>1.4839689721012527E-2</v>
      </c>
      <c r="G18" s="23" t="str">
        <f>IF(F18&lt;=H18,"PASS","BREACH")</f>
        <v>PASS</v>
      </c>
      <c r="H18" s="36">
        <v>2.5000000000000001E-2</v>
      </c>
    </row>
    <row r="19" spans="1:8" ht="3.95" customHeight="1" thickBot="1" x14ac:dyDescent="0.3">
      <c r="A19" s="1"/>
      <c r="B19" s="24"/>
      <c r="C19" s="71"/>
      <c r="D19" s="1"/>
      <c r="E19" s="21"/>
      <c r="F19" s="22"/>
      <c r="G19" s="23"/>
      <c r="H19" s="32"/>
    </row>
    <row r="20" spans="1:8" ht="3.95" customHeight="1" x14ac:dyDescent="0.25">
      <c r="A20" s="1"/>
      <c r="B20" s="25"/>
      <c r="C20" s="72"/>
      <c r="D20" s="26"/>
      <c r="E20" s="27"/>
      <c r="F20" s="28"/>
      <c r="G20" s="29"/>
      <c r="H20" s="32"/>
    </row>
    <row r="21" spans="1:8" ht="50.1" customHeight="1" x14ac:dyDescent="0.25">
      <c r="A21" s="1"/>
      <c r="B21" s="105" t="s">
        <v>9</v>
      </c>
      <c r="C21" s="81" t="s">
        <v>58</v>
      </c>
      <c r="D21" s="106" t="s">
        <v>10</v>
      </c>
      <c r="E21" s="106"/>
      <c r="F21" s="106"/>
      <c r="G21" s="30"/>
      <c r="H21" s="32"/>
    </row>
    <row r="22" spans="1:8" ht="18" customHeight="1" x14ac:dyDescent="0.25">
      <c r="A22" s="1"/>
      <c r="B22" s="105"/>
      <c r="C22" s="82"/>
      <c r="E22" s="1" t="s">
        <v>11</v>
      </c>
      <c r="F22" s="31">
        <v>191.54131731000001</v>
      </c>
      <c r="G22" s="11"/>
      <c r="H22" s="32"/>
    </row>
    <row r="23" spans="1:8" ht="18" customHeight="1" x14ac:dyDescent="0.25">
      <c r="A23" s="1"/>
      <c r="B23" s="105"/>
      <c r="C23" s="82"/>
      <c r="D23" s="1"/>
      <c r="E23" s="1" t="s">
        <v>13</v>
      </c>
      <c r="F23" s="98">
        <f>F17</f>
        <v>1153.3509340000001</v>
      </c>
      <c r="G23" s="11"/>
      <c r="H23" s="32"/>
    </row>
    <row r="24" spans="1:8" ht="18" customHeight="1" x14ac:dyDescent="0.25">
      <c r="A24" s="1"/>
      <c r="B24" s="105"/>
      <c r="C24" s="82"/>
      <c r="D24" s="1"/>
      <c r="E24" s="21" t="s">
        <v>12</v>
      </c>
      <c r="F24" s="22">
        <f>F22/F23</f>
        <v>0.16607375228431556</v>
      </c>
      <c r="G24" s="23" t="str">
        <f>IF(F24&lt;=H24,"PASS","BREACH")</f>
        <v>PASS</v>
      </c>
      <c r="H24" s="36">
        <v>0.3</v>
      </c>
    </row>
    <row r="25" spans="1:8" ht="4.5" customHeight="1" thickBot="1" x14ac:dyDescent="0.3">
      <c r="A25" s="1"/>
      <c r="B25" s="9"/>
      <c r="C25" s="83"/>
      <c r="D25" s="1"/>
      <c r="E25" s="1"/>
      <c r="F25" s="10"/>
      <c r="G25" s="11"/>
      <c r="H25" s="7"/>
    </row>
    <row r="26" spans="1:8" ht="4.5" customHeight="1" x14ac:dyDescent="0.25">
      <c r="A26" s="1"/>
      <c r="B26" s="25"/>
      <c r="C26" s="84"/>
      <c r="D26" s="26"/>
      <c r="E26" s="27"/>
      <c r="F26" s="28"/>
      <c r="G26" s="29"/>
      <c r="H26" s="32"/>
    </row>
    <row r="27" spans="1:8" ht="50.1" customHeight="1" x14ac:dyDescent="0.25">
      <c r="A27" s="1"/>
      <c r="B27" s="105" t="s">
        <v>15</v>
      </c>
      <c r="C27" s="81" t="s">
        <v>59</v>
      </c>
      <c r="D27" s="106" t="s">
        <v>14</v>
      </c>
      <c r="E27" s="106"/>
      <c r="F27" s="106"/>
      <c r="G27" s="30"/>
      <c r="H27" s="32"/>
    </row>
    <row r="28" spans="1:8" ht="18" customHeight="1" x14ac:dyDescent="0.25">
      <c r="A28" s="1"/>
      <c r="B28" s="105"/>
      <c r="C28" s="82"/>
      <c r="E28" s="1" t="s">
        <v>23</v>
      </c>
      <c r="F28" s="31">
        <v>778.82646250000005</v>
      </c>
      <c r="G28" s="11"/>
      <c r="H28" s="32"/>
    </row>
    <row r="29" spans="1:8" ht="18" customHeight="1" x14ac:dyDescent="0.25">
      <c r="A29" s="1"/>
      <c r="B29" s="105"/>
      <c r="C29" s="82"/>
      <c r="D29" s="1"/>
      <c r="E29" s="1" t="s">
        <v>13</v>
      </c>
      <c r="F29" s="98">
        <f>F23</f>
        <v>1153.3509340000001</v>
      </c>
      <c r="G29" s="11"/>
      <c r="H29" s="32"/>
    </row>
    <row r="30" spans="1:8" ht="18" customHeight="1" x14ac:dyDescent="0.25">
      <c r="A30" s="1"/>
      <c r="B30" s="105"/>
      <c r="C30" s="82"/>
      <c r="D30" s="1"/>
      <c r="E30" s="21" t="s">
        <v>21</v>
      </c>
      <c r="F30" s="22">
        <f>F28/F29</f>
        <v>0.67527275484046212</v>
      </c>
      <c r="G30" s="23" t="str">
        <f>IF(F30&lt;=H30,"PASS","BREACH")</f>
        <v>PASS</v>
      </c>
      <c r="H30" s="36">
        <v>0.8</v>
      </c>
    </row>
    <row r="31" spans="1:8" ht="3.95" customHeight="1" thickBot="1" x14ac:dyDescent="0.3">
      <c r="A31" s="1"/>
      <c r="B31" s="9"/>
      <c r="C31" s="83"/>
      <c r="D31" s="1"/>
      <c r="E31" s="1"/>
      <c r="F31" s="10"/>
      <c r="G31" s="11"/>
      <c r="H31" s="7"/>
    </row>
    <row r="32" spans="1:8" ht="3.95" customHeight="1" x14ac:dyDescent="0.25">
      <c r="A32" s="1"/>
      <c r="B32" s="25"/>
      <c r="C32" s="84"/>
      <c r="D32" s="26"/>
      <c r="E32" s="27"/>
      <c r="F32" s="28"/>
      <c r="G32" s="29"/>
      <c r="H32" s="32"/>
    </row>
    <row r="33" spans="1:8" ht="50.1" customHeight="1" x14ac:dyDescent="0.25">
      <c r="A33" s="1"/>
      <c r="B33" s="105" t="s">
        <v>16</v>
      </c>
      <c r="C33" s="81" t="s">
        <v>60</v>
      </c>
      <c r="D33" s="106" t="s">
        <v>19</v>
      </c>
      <c r="E33" s="106"/>
      <c r="F33" s="106"/>
      <c r="G33" s="30"/>
      <c r="H33" s="32"/>
    </row>
    <row r="34" spans="1:8" ht="18" customHeight="1" x14ac:dyDescent="0.25">
      <c r="A34" s="1"/>
      <c r="B34" s="105"/>
      <c r="C34" s="82"/>
      <c r="E34" s="1" t="s">
        <v>24</v>
      </c>
      <c r="F34" s="31">
        <v>395.91965599999997</v>
      </c>
      <c r="G34" s="11"/>
      <c r="H34" s="32"/>
    </row>
    <row r="35" spans="1:8" ht="18" customHeight="1" x14ac:dyDescent="0.25">
      <c r="A35" s="1"/>
      <c r="B35" s="105"/>
      <c r="C35" s="82"/>
      <c r="D35" s="1"/>
      <c r="E35" s="1" t="s">
        <v>13</v>
      </c>
      <c r="F35" s="98">
        <f>F29</f>
        <v>1153.3509340000001</v>
      </c>
      <c r="G35" s="11"/>
      <c r="H35" s="32"/>
    </row>
    <row r="36" spans="1:8" ht="18" customHeight="1" x14ac:dyDescent="0.25">
      <c r="A36" s="1"/>
      <c r="B36" s="105"/>
      <c r="C36" s="82"/>
      <c r="D36" s="1"/>
      <c r="E36" s="21" t="s">
        <v>22</v>
      </c>
      <c r="F36" s="22">
        <f>F34/F35</f>
        <v>0.34327770007250885</v>
      </c>
      <c r="G36" s="23" t="str">
        <f>IF(F36&gt;=H36,"PASS","BREACH")</f>
        <v>PASS</v>
      </c>
      <c r="H36" s="36">
        <v>0.27500000000000002</v>
      </c>
    </row>
    <row r="37" spans="1:8" ht="3.6" customHeight="1" thickBot="1" x14ac:dyDescent="0.3">
      <c r="A37" s="1"/>
      <c r="B37" s="9"/>
      <c r="C37" s="83"/>
      <c r="D37" s="1"/>
      <c r="E37" s="1"/>
      <c r="F37" s="10"/>
      <c r="G37" s="11"/>
      <c r="H37" s="7"/>
    </row>
    <row r="38" spans="1:8" ht="3.6" customHeight="1" x14ac:dyDescent="0.25">
      <c r="A38" s="1"/>
      <c r="B38" s="25"/>
      <c r="C38" s="84"/>
      <c r="D38" s="26"/>
      <c r="E38" s="27"/>
      <c r="F38" s="28"/>
      <c r="G38" s="29"/>
      <c r="H38" s="32"/>
    </row>
    <row r="39" spans="1:8" ht="50.1" customHeight="1" x14ac:dyDescent="0.25">
      <c r="A39" s="1"/>
      <c r="B39" s="105" t="s">
        <v>17</v>
      </c>
      <c r="C39" s="81" t="s">
        <v>61</v>
      </c>
      <c r="D39" s="106" t="s">
        <v>20</v>
      </c>
      <c r="E39" s="106"/>
      <c r="F39" s="106"/>
      <c r="G39" s="30"/>
      <c r="H39" s="32"/>
    </row>
    <row r="40" spans="1:8" ht="18" customHeight="1" x14ac:dyDescent="0.25">
      <c r="A40" s="1"/>
      <c r="B40" s="105"/>
      <c r="C40" s="82"/>
      <c r="E40" s="1" t="s">
        <v>25</v>
      </c>
      <c r="F40" s="31">
        <v>433.20972499999999</v>
      </c>
      <c r="G40" s="11"/>
      <c r="H40" s="32"/>
    </row>
    <row r="41" spans="1:8" ht="18" customHeight="1" x14ac:dyDescent="0.25">
      <c r="A41" s="1"/>
      <c r="B41" s="105"/>
      <c r="C41" s="82"/>
      <c r="D41" s="1"/>
      <c r="E41" s="1" t="s">
        <v>13</v>
      </c>
      <c r="F41" s="98">
        <f>F35</f>
        <v>1153.3509340000001</v>
      </c>
      <c r="G41" s="11"/>
      <c r="H41" s="32"/>
    </row>
    <row r="42" spans="1:8" ht="18" customHeight="1" x14ac:dyDescent="0.25">
      <c r="A42" s="1"/>
      <c r="B42" s="105"/>
      <c r="C42" s="82"/>
      <c r="D42" s="1"/>
      <c r="E42" s="21" t="s">
        <v>22</v>
      </c>
      <c r="F42" s="22">
        <f>F40/F41</f>
        <v>0.37560963643351936</v>
      </c>
      <c r="G42" s="23" t="str">
        <f>IF(F42&gt;=H42,"PASS","BREACH")</f>
        <v>PASS</v>
      </c>
      <c r="H42" s="36">
        <v>0.27500000000000002</v>
      </c>
    </row>
    <row r="43" spans="1:8" ht="4.5" customHeight="1" thickBot="1" x14ac:dyDescent="0.3">
      <c r="A43" s="1"/>
      <c r="B43" s="9"/>
      <c r="C43" s="83"/>
      <c r="D43" s="1"/>
      <c r="E43" s="1"/>
      <c r="F43" s="10"/>
      <c r="G43" s="11"/>
      <c r="H43" s="7"/>
    </row>
    <row r="44" spans="1:8" ht="4.5" customHeight="1" x14ac:dyDescent="0.25">
      <c r="A44" s="1"/>
      <c r="B44" s="25"/>
      <c r="C44" s="84"/>
      <c r="D44" s="26"/>
      <c r="E44" s="27"/>
      <c r="F44" s="28"/>
      <c r="G44" s="29"/>
      <c r="H44" s="7"/>
    </row>
    <row r="45" spans="1:8" ht="50.1" customHeight="1" x14ac:dyDescent="0.25">
      <c r="A45" s="1"/>
      <c r="B45" s="105" t="s">
        <v>18</v>
      </c>
      <c r="C45" s="81" t="s">
        <v>62</v>
      </c>
      <c r="D45" s="106" t="s">
        <v>97</v>
      </c>
      <c r="E45" s="106"/>
      <c r="F45" s="106"/>
      <c r="G45" s="30"/>
      <c r="H45" s="7"/>
    </row>
    <row r="46" spans="1:8" ht="18" customHeight="1" x14ac:dyDescent="0.25">
      <c r="A46" s="1"/>
      <c r="B46" s="105"/>
      <c r="C46" s="71"/>
      <c r="E46" s="1" t="s">
        <v>27</v>
      </c>
      <c r="F46" s="31">
        <v>17.829007000000001</v>
      </c>
      <c r="G46" s="11"/>
      <c r="H46" s="7"/>
    </row>
    <row r="47" spans="1:8" ht="18" customHeight="1" x14ac:dyDescent="0.25">
      <c r="A47" s="1"/>
      <c r="B47" s="105"/>
      <c r="C47" s="71"/>
      <c r="D47" s="1"/>
      <c r="E47" s="1" t="s">
        <v>13</v>
      </c>
      <c r="F47" s="98">
        <f>F41</f>
        <v>1153.3509340000001</v>
      </c>
      <c r="G47" s="11"/>
      <c r="H47" s="7"/>
    </row>
    <row r="48" spans="1:8" ht="18" customHeight="1" x14ac:dyDescent="0.25">
      <c r="A48" s="1"/>
      <c r="B48" s="105"/>
      <c r="C48" s="71"/>
      <c r="D48" s="1"/>
      <c r="E48" s="21" t="s">
        <v>98</v>
      </c>
      <c r="F48" s="22">
        <f>F46/F47</f>
        <v>1.5458440683067934E-2</v>
      </c>
      <c r="G48" s="23" t="str">
        <f>IF(F48&lt;=H48,"PASS","BREACH")</f>
        <v>PASS</v>
      </c>
      <c r="H48" s="36">
        <v>0.03</v>
      </c>
    </row>
    <row r="49" spans="1:8" ht="3.95" customHeight="1" x14ac:dyDescent="0.25">
      <c r="A49" s="1"/>
      <c r="B49" s="24"/>
      <c r="C49" s="71"/>
      <c r="D49" s="1"/>
      <c r="E49" s="21"/>
      <c r="F49" s="22"/>
      <c r="G49" s="23"/>
      <c r="H49" s="33"/>
    </row>
    <row r="50" spans="1:8" ht="4.5" customHeight="1" thickBot="1" x14ac:dyDescent="0.3">
      <c r="A50" s="1"/>
      <c r="B50" s="24"/>
      <c r="C50" s="71"/>
      <c r="D50" s="1"/>
      <c r="E50" s="21"/>
      <c r="F50" s="22"/>
      <c r="G50" s="23"/>
      <c r="H50" s="33"/>
    </row>
    <row r="51" spans="1:8" ht="4.5" customHeight="1" x14ac:dyDescent="0.25">
      <c r="A51" s="1"/>
      <c r="B51" s="25"/>
      <c r="C51" s="84"/>
      <c r="D51" s="26"/>
      <c r="E51" s="27"/>
      <c r="F51" s="28"/>
      <c r="G51" s="29"/>
      <c r="H51" s="7"/>
    </row>
    <row r="52" spans="1:8" ht="50.1" customHeight="1" x14ac:dyDescent="0.25">
      <c r="A52" s="1"/>
      <c r="B52" s="105" t="s">
        <v>99</v>
      </c>
      <c r="C52" s="81" t="s">
        <v>62</v>
      </c>
      <c r="D52" s="106" t="s">
        <v>101</v>
      </c>
      <c r="E52" s="106"/>
      <c r="F52" s="106"/>
      <c r="G52" s="30"/>
      <c r="H52" s="7"/>
    </row>
    <row r="53" spans="1:8" ht="18" customHeight="1" x14ac:dyDescent="0.25">
      <c r="A53" s="1"/>
      <c r="B53" s="105"/>
      <c r="C53" s="71"/>
      <c r="E53" s="1" t="s">
        <v>27</v>
      </c>
      <c r="F53" s="31">
        <v>231.25206399999999</v>
      </c>
      <c r="G53" s="11"/>
      <c r="H53" s="7"/>
    </row>
    <row r="54" spans="1:8" ht="18" customHeight="1" x14ac:dyDescent="0.25">
      <c r="A54" s="1"/>
      <c r="B54" s="105"/>
      <c r="C54" s="71"/>
      <c r="D54" s="1"/>
      <c r="E54" s="1" t="s">
        <v>13</v>
      </c>
      <c r="F54" s="98">
        <f>F47</f>
        <v>1153.3509340000001</v>
      </c>
      <c r="G54" s="11"/>
      <c r="H54" s="7"/>
    </row>
    <row r="55" spans="1:8" ht="18" customHeight="1" x14ac:dyDescent="0.25">
      <c r="A55" s="1"/>
      <c r="B55" s="105"/>
      <c r="C55" s="71"/>
      <c r="D55" s="1"/>
      <c r="E55" s="21" t="s">
        <v>100</v>
      </c>
      <c r="F55" s="22">
        <f>F53/F54</f>
        <v>0.20050451010429404</v>
      </c>
      <c r="G55" s="23" t="str">
        <f>IF(F55&lt;=H55,"PASS","BREACH")</f>
        <v>PASS</v>
      </c>
      <c r="H55" s="36">
        <v>0.25</v>
      </c>
    </row>
    <row r="56" spans="1:8" ht="3.95" customHeight="1" x14ac:dyDescent="0.25">
      <c r="A56" s="1"/>
      <c r="B56" s="24"/>
      <c r="C56" s="71"/>
      <c r="D56" s="1"/>
      <c r="E56" s="21"/>
      <c r="F56" s="22"/>
      <c r="G56" s="23"/>
      <c r="H56" s="33"/>
    </row>
    <row r="57" spans="1:8" ht="4.5" customHeight="1" thickBot="1" x14ac:dyDescent="0.3">
      <c r="A57" s="1"/>
      <c r="B57" s="24"/>
      <c r="C57" s="71"/>
      <c r="D57" s="1"/>
      <c r="E57" s="21"/>
      <c r="F57" s="22"/>
      <c r="G57" s="23"/>
      <c r="H57" s="33"/>
    </row>
    <row r="58" spans="1:8" ht="18" customHeight="1" x14ac:dyDescent="0.25">
      <c r="A58" s="1"/>
      <c r="B58" s="25"/>
      <c r="C58" s="84"/>
      <c r="D58" s="26"/>
      <c r="E58" s="27"/>
      <c r="F58" s="28"/>
      <c r="G58" s="29"/>
      <c r="H58" s="33"/>
    </row>
    <row r="59" spans="1:8" ht="119.45" customHeight="1" x14ac:dyDescent="0.25">
      <c r="A59" s="1"/>
      <c r="B59" s="105" t="s">
        <v>66</v>
      </c>
      <c r="C59" s="81" t="s">
        <v>75</v>
      </c>
      <c r="D59" s="106" t="s">
        <v>88</v>
      </c>
      <c r="E59" s="106"/>
      <c r="F59" s="106"/>
      <c r="G59" s="30"/>
      <c r="H59" s="33"/>
    </row>
    <row r="60" spans="1:8" ht="18" customHeight="1" x14ac:dyDescent="0.25">
      <c r="A60" s="1"/>
      <c r="B60" s="105"/>
      <c r="C60" s="81" t="s">
        <v>89</v>
      </c>
      <c r="D60" s="46"/>
      <c r="E60" s="85" t="s">
        <v>78</v>
      </c>
      <c r="F60" s="99">
        <v>857.89828299999999</v>
      </c>
      <c r="G60" s="30"/>
      <c r="H60" s="33"/>
    </row>
    <row r="61" spans="1:8" ht="18" customHeight="1" x14ac:dyDescent="0.25">
      <c r="A61" s="1"/>
      <c r="B61" s="105"/>
      <c r="C61" s="82"/>
      <c r="D61" s="1"/>
      <c r="E61" s="50" t="s">
        <v>76</v>
      </c>
      <c r="F61" s="31">
        <v>1078.210452</v>
      </c>
      <c r="G61" s="11"/>
      <c r="H61" s="33"/>
    </row>
    <row r="62" spans="1:8" ht="18" customHeight="1" x14ac:dyDescent="0.25">
      <c r="A62" s="1"/>
      <c r="B62" s="105"/>
      <c r="C62" s="82"/>
      <c r="D62" s="1"/>
      <c r="E62" s="50" t="s">
        <v>77</v>
      </c>
      <c r="F62" s="92">
        <v>75.140482000000006</v>
      </c>
      <c r="G62" s="11"/>
      <c r="H62" s="33"/>
    </row>
    <row r="63" spans="1:8" ht="18" customHeight="1" x14ac:dyDescent="0.25">
      <c r="A63" s="1"/>
      <c r="B63" s="105"/>
      <c r="C63" s="82"/>
      <c r="D63" s="1"/>
      <c r="E63" s="91" t="s">
        <v>80</v>
      </c>
      <c r="F63" s="93">
        <f>F61+F62</f>
        <v>1153.3509340000001</v>
      </c>
      <c r="G63" s="11"/>
      <c r="H63" s="33"/>
    </row>
    <row r="64" spans="1:8" ht="18" customHeight="1" x14ac:dyDescent="0.25">
      <c r="A64" s="1"/>
      <c r="B64" s="105"/>
      <c r="C64" s="82"/>
      <c r="D64" s="1"/>
      <c r="E64" s="21" t="s">
        <v>79</v>
      </c>
      <c r="F64" s="22">
        <f>F60/F63</f>
        <v>0.74383109052912078</v>
      </c>
      <c r="G64" s="23" t="str">
        <f>IF(F64&lt;=H64,"PASS","BREACH")</f>
        <v>PASS</v>
      </c>
      <c r="H64" s="33">
        <v>0.8</v>
      </c>
    </row>
    <row r="65" spans="1:8" ht="18" customHeight="1" x14ac:dyDescent="0.25">
      <c r="A65" s="1"/>
      <c r="B65" s="105"/>
      <c r="C65" s="82"/>
      <c r="D65" s="1"/>
      <c r="E65" s="1"/>
      <c r="F65" s="86"/>
      <c r="G65" s="11"/>
      <c r="H65" s="33"/>
    </row>
    <row r="66" spans="1:8" ht="18" customHeight="1" x14ac:dyDescent="0.25">
      <c r="A66" s="1"/>
      <c r="B66" s="105"/>
      <c r="C66" s="96" t="s">
        <v>90</v>
      </c>
      <c r="D66" s="1"/>
      <c r="E66" s="85" t="s">
        <v>81</v>
      </c>
      <c r="F66" s="87">
        <f>F60</f>
        <v>857.89828299999999</v>
      </c>
      <c r="G66" s="11"/>
      <c r="H66" s="94"/>
    </row>
    <row r="67" spans="1:8" ht="18" customHeight="1" x14ac:dyDescent="0.25">
      <c r="A67" s="1"/>
      <c r="B67" s="105"/>
      <c r="C67" s="82"/>
      <c r="D67" s="1"/>
      <c r="E67" s="1" t="s">
        <v>84</v>
      </c>
      <c r="F67" s="49">
        <v>1061.530452</v>
      </c>
      <c r="G67" s="11"/>
      <c r="H67" s="33"/>
    </row>
    <row r="68" spans="1:8" ht="18" customHeight="1" x14ac:dyDescent="0.25">
      <c r="A68" s="1"/>
      <c r="B68" s="105"/>
      <c r="C68" s="82"/>
      <c r="D68" s="1"/>
      <c r="E68" s="1" t="s">
        <v>85</v>
      </c>
      <c r="F68" s="95">
        <f>F62</f>
        <v>75.140482000000006</v>
      </c>
      <c r="G68" s="11"/>
      <c r="H68" s="33"/>
    </row>
    <row r="69" spans="1:8" ht="18" customHeight="1" x14ac:dyDescent="0.25">
      <c r="A69" s="1"/>
      <c r="B69" s="105"/>
      <c r="C69" s="82"/>
      <c r="D69" s="1"/>
      <c r="E69" s="97" t="s">
        <v>86</v>
      </c>
      <c r="F69" s="93">
        <f>F67+F68</f>
        <v>1136.670934</v>
      </c>
      <c r="G69" s="11"/>
      <c r="H69" s="33"/>
    </row>
    <row r="70" spans="1:8" ht="18" customHeight="1" x14ac:dyDescent="0.25">
      <c r="A70" s="1"/>
      <c r="B70" s="105"/>
      <c r="C70" s="82"/>
      <c r="D70" s="1"/>
      <c r="E70" s="21" t="s">
        <v>87</v>
      </c>
      <c r="F70" s="22">
        <f>F66/F69</f>
        <v>0.75474638907235403</v>
      </c>
      <c r="G70" s="23" t="str">
        <f>IF(F70&lt;=H70,"PASS","BREACH")</f>
        <v>PASS</v>
      </c>
      <c r="H70" s="33">
        <v>0.8</v>
      </c>
    </row>
    <row r="71" spans="1:8" ht="3.95" customHeight="1" thickBot="1" x14ac:dyDescent="0.3">
      <c r="A71" s="1"/>
      <c r="B71" s="9"/>
      <c r="C71" s="83"/>
      <c r="D71" s="1"/>
      <c r="E71" s="1"/>
      <c r="F71" s="10"/>
      <c r="G71" s="11"/>
      <c r="H71" s="7"/>
    </row>
    <row r="72" spans="1:8" ht="3.95" customHeight="1" x14ac:dyDescent="0.25">
      <c r="A72" s="1"/>
      <c r="B72" s="25"/>
      <c r="C72" s="84"/>
      <c r="D72" s="26"/>
      <c r="E72" s="27"/>
      <c r="F72" s="28"/>
      <c r="G72" s="29"/>
      <c r="H72" s="32"/>
    </row>
    <row r="73" spans="1:8" ht="48" customHeight="1" x14ac:dyDescent="0.25">
      <c r="A73" s="1"/>
      <c r="B73" s="105" t="s">
        <v>67</v>
      </c>
      <c r="C73" s="81" t="s">
        <v>82</v>
      </c>
      <c r="D73" s="106" t="s">
        <v>63</v>
      </c>
      <c r="E73" s="106"/>
      <c r="F73" s="106"/>
      <c r="G73" s="30"/>
      <c r="H73" s="32"/>
    </row>
    <row r="74" spans="1:8" ht="18" customHeight="1" x14ac:dyDescent="0.25">
      <c r="A74" s="1"/>
      <c r="B74" s="105"/>
      <c r="C74" s="82"/>
      <c r="E74" s="1" t="s">
        <v>64</v>
      </c>
      <c r="F74" s="49">
        <v>143.94800000000001</v>
      </c>
      <c r="G74" s="11"/>
      <c r="H74" s="32"/>
    </row>
    <row r="75" spans="1:8" ht="18" customHeight="1" x14ac:dyDescent="0.25">
      <c r="A75" s="1"/>
      <c r="B75" s="105"/>
      <c r="C75" s="82"/>
      <c r="D75" s="1"/>
      <c r="E75" s="1" t="s">
        <v>65</v>
      </c>
      <c r="F75" s="10">
        <f>F60</f>
        <v>857.89828299999999</v>
      </c>
      <c r="G75" s="11"/>
      <c r="H75" s="32"/>
    </row>
    <row r="76" spans="1:8" ht="18" customHeight="1" x14ac:dyDescent="0.25">
      <c r="A76" s="1"/>
      <c r="B76" s="105"/>
      <c r="C76" s="82"/>
      <c r="D76" s="1"/>
      <c r="E76" s="21" t="s">
        <v>12</v>
      </c>
      <c r="F76" s="22">
        <f>F74/F75</f>
        <v>0.16779145366351084</v>
      </c>
      <c r="G76" s="23" t="str">
        <f>IF(F76&lt;=H76,"PASS","BREACH")</f>
        <v>PASS</v>
      </c>
      <c r="H76" s="33">
        <v>0.3</v>
      </c>
    </row>
    <row r="77" spans="1:8" ht="4.5" customHeight="1" thickBot="1" x14ac:dyDescent="0.3">
      <c r="A77" s="1"/>
      <c r="B77" s="9"/>
      <c r="C77" s="83"/>
      <c r="D77" s="1"/>
      <c r="E77" s="1"/>
      <c r="F77" s="10"/>
      <c r="G77" s="11"/>
      <c r="H77" s="7"/>
    </row>
    <row r="78" spans="1:8" ht="3.95" customHeight="1" x14ac:dyDescent="0.25">
      <c r="A78" s="1"/>
      <c r="B78" s="25"/>
      <c r="C78" s="84"/>
      <c r="D78" s="26"/>
      <c r="E78" s="27"/>
      <c r="F78" s="28"/>
      <c r="G78" s="29"/>
      <c r="H78" s="32"/>
    </row>
    <row r="79" spans="1:8" ht="60.75" customHeight="1" x14ac:dyDescent="0.25">
      <c r="A79" s="1"/>
      <c r="B79" s="105" t="s">
        <v>68</v>
      </c>
      <c r="C79" s="81" t="s">
        <v>83</v>
      </c>
      <c r="D79" s="106" t="s">
        <v>93</v>
      </c>
      <c r="E79" s="106"/>
      <c r="F79" s="106"/>
      <c r="G79" s="30"/>
      <c r="H79" s="32"/>
    </row>
    <row r="80" spans="1:8" ht="18" customHeight="1" x14ac:dyDescent="0.25">
      <c r="A80" s="1"/>
      <c r="B80" s="105"/>
      <c r="C80" s="82"/>
      <c r="E80" s="1" t="s">
        <v>71</v>
      </c>
      <c r="F80" s="101">
        <v>0.1731</v>
      </c>
      <c r="G80" s="11"/>
      <c r="H80" s="32"/>
    </row>
    <row r="81" spans="1:8" ht="18" customHeight="1" x14ac:dyDescent="0.25">
      <c r="A81" s="1"/>
      <c r="B81" s="105"/>
      <c r="C81" s="82"/>
      <c r="D81" s="1"/>
      <c r="E81" s="1" t="s">
        <v>69</v>
      </c>
      <c r="F81" s="101">
        <v>0.1469</v>
      </c>
      <c r="G81" s="11"/>
      <c r="H81" s="32"/>
    </row>
    <row r="82" spans="1:8" ht="18" customHeight="1" x14ac:dyDescent="0.25">
      <c r="A82" s="1"/>
      <c r="B82" s="105"/>
      <c r="C82" s="82"/>
      <c r="D82" s="1"/>
      <c r="E82" s="102" t="s">
        <v>92</v>
      </c>
      <c r="F82" s="101">
        <f>F80-F81</f>
        <v>2.6200000000000001E-2</v>
      </c>
      <c r="G82" s="103" t="str">
        <f>IF(F82&gt;=H82,"PASS","BREACH")</f>
        <v>PASS</v>
      </c>
      <c r="H82" s="104">
        <v>2.5000000000000001E-2</v>
      </c>
    </row>
    <row r="83" spans="1:8" ht="18" customHeight="1" x14ac:dyDescent="0.25">
      <c r="A83" s="1"/>
      <c r="B83" s="105"/>
      <c r="C83" s="82"/>
      <c r="D83" s="1"/>
      <c r="E83" s="1"/>
      <c r="F83" s="10"/>
      <c r="G83" s="11"/>
      <c r="H83" s="32"/>
    </row>
    <row r="84" spans="1:8" ht="18" customHeight="1" x14ac:dyDescent="0.25">
      <c r="A84" s="1"/>
      <c r="B84" s="105"/>
      <c r="C84" s="82"/>
      <c r="D84" s="1"/>
      <c r="E84" s="1" t="str">
        <f>E80</f>
        <v>Weighted average interest rates of the FAT and FIRST receivables</v>
      </c>
      <c r="F84" s="101">
        <f>F80</f>
        <v>0.1731</v>
      </c>
      <c r="G84" s="11"/>
      <c r="H84" s="32"/>
    </row>
    <row r="85" spans="1:8" ht="18" customHeight="1" x14ac:dyDescent="0.25">
      <c r="A85" s="1"/>
      <c r="B85" s="105"/>
      <c r="C85" s="82"/>
      <c r="D85" s="1"/>
      <c r="E85" s="1" t="s">
        <v>70</v>
      </c>
      <c r="F85" s="101">
        <v>0.11600000000000001</v>
      </c>
      <c r="G85" s="11"/>
      <c r="H85" s="32"/>
    </row>
    <row r="86" spans="1:8" ht="18" customHeight="1" x14ac:dyDescent="0.25">
      <c r="A86" s="1"/>
      <c r="B86" s="105"/>
      <c r="C86" s="82"/>
      <c r="D86" s="1"/>
      <c r="E86" s="21" t="s">
        <v>72</v>
      </c>
      <c r="F86" s="88">
        <f>F84-F85</f>
        <v>5.7099999999999998E-2</v>
      </c>
      <c r="G86" s="23" t="str">
        <f>IF(F86&gt;=H86,"PASS","BREACH")</f>
        <v>PASS</v>
      </c>
      <c r="H86" s="33">
        <v>0.03</v>
      </c>
    </row>
    <row r="87" spans="1:8" ht="4.5" customHeight="1" thickBot="1" x14ac:dyDescent="0.3">
      <c r="A87" s="1"/>
      <c r="B87" s="12"/>
      <c r="C87" s="89"/>
      <c r="D87" s="13"/>
      <c r="E87" s="13"/>
      <c r="F87" s="37"/>
      <c r="G87" s="14"/>
      <c r="H87" s="7"/>
    </row>
    <row r="88" spans="1:8" ht="18" customHeight="1" thickBot="1" x14ac:dyDescent="0.3">
      <c r="A88" s="1"/>
      <c r="B88" s="34"/>
      <c r="C88" s="34"/>
      <c r="D88" s="1"/>
      <c r="E88" s="1"/>
      <c r="F88" s="10"/>
      <c r="G88" s="35"/>
      <c r="H88" s="10"/>
    </row>
    <row r="89" spans="1:8" ht="15.75" thickBot="1" x14ac:dyDescent="0.3">
      <c r="A89" s="1"/>
      <c r="B89" s="44" t="s">
        <v>51</v>
      </c>
      <c r="C89" s="66"/>
      <c r="D89" s="66"/>
      <c r="E89" s="66"/>
      <c r="F89" s="66"/>
      <c r="G89" s="67"/>
      <c r="H89" s="1"/>
    </row>
    <row r="90" spans="1:8" ht="30.75" thickBot="1" x14ac:dyDescent="0.3">
      <c r="A90" s="1"/>
      <c r="B90" s="40" t="s">
        <v>28</v>
      </c>
      <c r="C90" s="70"/>
      <c r="D90" s="116" t="s">
        <v>6</v>
      </c>
      <c r="E90" s="116"/>
      <c r="F90" s="41" t="s">
        <v>26</v>
      </c>
      <c r="G90" s="42" t="s">
        <v>31</v>
      </c>
      <c r="H90" s="1"/>
    </row>
    <row r="91" spans="1:8" ht="69.95" customHeight="1" x14ac:dyDescent="0.25">
      <c r="A91" s="1"/>
      <c r="B91" s="117" t="s">
        <v>33</v>
      </c>
      <c r="C91" s="74"/>
      <c r="D91" s="118" t="s">
        <v>35</v>
      </c>
      <c r="E91" s="118"/>
      <c r="F91" s="118"/>
      <c r="G91" s="20"/>
      <c r="H91" s="1"/>
    </row>
    <row r="92" spans="1:8" ht="18" customHeight="1" x14ac:dyDescent="0.25">
      <c r="A92" s="1"/>
      <c r="B92" s="113"/>
      <c r="C92" s="75"/>
      <c r="E92" s="51" t="s">
        <v>30</v>
      </c>
      <c r="F92" s="100">
        <v>14.156727</v>
      </c>
      <c r="G92" s="11"/>
      <c r="H92" s="5"/>
    </row>
    <row r="93" spans="1:8" x14ac:dyDescent="0.25">
      <c r="A93" s="1"/>
      <c r="B93" s="113"/>
      <c r="C93" s="75"/>
      <c r="D93" s="1"/>
      <c r="E93" s="51" t="s">
        <v>13</v>
      </c>
      <c r="F93" s="48">
        <f>F17</f>
        <v>1153.3509340000001</v>
      </c>
      <c r="G93" s="62"/>
      <c r="H93" s="1"/>
    </row>
    <row r="94" spans="1:8" x14ac:dyDescent="0.25">
      <c r="A94" s="1"/>
      <c r="B94" s="113"/>
      <c r="C94" s="75"/>
      <c r="D94" s="1"/>
      <c r="E94" s="21" t="s">
        <v>32</v>
      </c>
      <c r="F94" s="22">
        <f>F92/F93</f>
        <v>1.2274431469788882E-2</v>
      </c>
      <c r="G94" s="63" t="str">
        <f>IF(F94&lt;=H94,"NONE",(F94-H94)*F93)</f>
        <v>NONE</v>
      </c>
      <c r="H94" s="47">
        <v>0.1</v>
      </c>
    </row>
    <row r="95" spans="1:8" ht="3.95" customHeight="1" thickBot="1" x14ac:dyDescent="0.3">
      <c r="A95" s="1"/>
      <c r="B95" s="24"/>
      <c r="C95" s="71"/>
      <c r="D95" s="1"/>
      <c r="E95" s="21"/>
      <c r="F95" s="22"/>
      <c r="G95" s="63"/>
      <c r="H95" s="34"/>
    </row>
    <row r="96" spans="1:8" ht="3.95" customHeight="1" x14ac:dyDescent="0.25">
      <c r="A96" s="1"/>
      <c r="B96" s="25"/>
      <c r="C96" s="72"/>
      <c r="D96" s="26"/>
      <c r="E96" s="27"/>
      <c r="F96" s="28"/>
      <c r="G96" s="64"/>
      <c r="H96" s="1"/>
    </row>
    <row r="97" spans="1:8" ht="77.45" customHeight="1" x14ac:dyDescent="0.25">
      <c r="A97" s="1"/>
      <c r="B97" s="113" t="s">
        <v>45</v>
      </c>
      <c r="C97" s="75"/>
      <c r="D97" s="114" t="s">
        <v>53</v>
      </c>
      <c r="E97" s="114"/>
      <c r="F97" s="114"/>
      <c r="G97" s="65"/>
      <c r="H97" s="1"/>
    </row>
    <row r="98" spans="1:8" ht="30" x14ac:dyDescent="0.25">
      <c r="A98" s="1"/>
      <c r="B98" s="113"/>
      <c r="C98" s="75"/>
      <c r="E98" s="68" t="s">
        <v>54</v>
      </c>
      <c r="F98" s="49">
        <v>0</v>
      </c>
      <c r="G98" s="62"/>
      <c r="H98" s="1"/>
    </row>
    <row r="99" spans="1:8" x14ac:dyDescent="0.25">
      <c r="A99" s="1"/>
      <c r="B99" s="113"/>
      <c r="C99" s="75"/>
      <c r="D99" s="1"/>
      <c r="E99" s="68" t="s">
        <v>39</v>
      </c>
      <c r="F99" s="49">
        <v>228.39500000000001</v>
      </c>
      <c r="G99" s="62"/>
      <c r="H99" s="1"/>
    </row>
    <row r="100" spans="1:8" ht="14.45" customHeight="1" x14ac:dyDescent="0.25">
      <c r="A100" s="1"/>
      <c r="B100" s="113"/>
      <c r="C100" s="75"/>
      <c r="D100" s="1"/>
      <c r="E100" s="69" t="s">
        <v>55</v>
      </c>
      <c r="F100" s="22">
        <f>F98/F99</f>
        <v>0</v>
      </c>
      <c r="G100" s="63" t="str">
        <f>IF(F100&lt;=H100,"NONE",(F100-H100)*F99)</f>
        <v>NONE</v>
      </c>
      <c r="H100" s="47">
        <v>0.2</v>
      </c>
    </row>
    <row r="101" spans="1:8" ht="3" customHeight="1" thickBot="1" x14ac:dyDescent="0.3">
      <c r="A101" s="1"/>
      <c r="B101" s="9"/>
      <c r="C101" s="34"/>
      <c r="D101" s="1"/>
      <c r="E101" s="1"/>
      <c r="F101" s="10"/>
      <c r="G101" s="62"/>
      <c r="H101" s="1"/>
    </row>
    <row r="102" spans="1:8" ht="3.95" customHeight="1" x14ac:dyDescent="0.25">
      <c r="A102" s="1"/>
      <c r="B102" s="25"/>
      <c r="C102" s="72"/>
      <c r="D102" s="26"/>
      <c r="E102" s="27"/>
      <c r="F102" s="28"/>
      <c r="G102" s="64"/>
      <c r="H102" s="1"/>
    </row>
    <row r="103" spans="1:8" ht="96" customHeight="1" x14ac:dyDescent="0.25">
      <c r="A103" s="1"/>
      <c r="B103" s="113" t="s">
        <v>46</v>
      </c>
      <c r="C103" s="75"/>
      <c r="D103" s="106" t="s">
        <v>44</v>
      </c>
      <c r="E103" s="106"/>
      <c r="F103" s="106"/>
      <c r="G103" s="65"/>
      <c r="H103" s="1"/>
    </row>
    <row r="104" spans="1:8" ht="48.6" customHeight="1" x14ac:dyDescent="0.25">
      <c r="A104" s="1"/>
      <c r="B104" s="113"/>
      <c r="C104" s="75"/>
      <c r="E104" s="50" t="s">
        <v>38</v>
      </c>
      <c r="F104" s="49">
        <v>0</v>
      </c>
      <c r="G104" s="62"/>
      <c r="H104" s="1"/>
    </row>
    <row r="105" spans="1:8" ht="57.6" customHeight="1" x14ac:dyDescent="0.25">
      <c r="A105" s="1"/>
      <c r="B105" s="113"/>
      <c r="C105" s="75"/>
      <c r="D105" s="1"/>
      <c r="E105" s="50" t="s">
        <v>34</v>
      </c>
      <c r="F105" s="49">
        <f>F34</f>
        <v>395.91965599999997</v>
      </c>
      <c r="G105" s="62"/>
      <c r="H105" s="1"/>
    </row>
    <row r="106" spans="1:8" ht="17.45" customHeight="1" x14ac:dyDescent="0.25">
      <c r="A106" s="1"/>
      <c r="B106" s="113"/>
      <c r="C106" s="75"/>
      <c r="D106" s="1"/>
      <c r="E106" s="21" t="s">
        <v>32</v>
      </c>
      <c r="F106" s="22">
        <f>F104/F105</f>
        <v>0</v>
      </c>
      <c r="G106" s="63" t="str">
        <f>IF(F106&lt;=H106,"NONE",(F106-H106)*F105)</f>
        <v>NONE</v>
      </c>
      <c r="H106" s="47">
        <v>0.1</v>
      </c>
    </row>
    <row r="107" spans="1:8" ht="3.95" customHeight="1" thickBot="1" x14ac:dyDescent="0.3">
      <c r="A107" s="1"/>
      <c r="B107" s="9"/>
      <c r="C107" s="34"/>
      <c r="D107" s="1"/>
      <c r="E107" s="1"/>
      <c r="F107" s="10"/>
      <c r="G107" s="62"/>
      <c r="H107" s="1"/>
    </row>
    <row r="108" spans="1:8" ht="3.95" customHeight="1" x14ac:dyDescent="0.25">
      <c r="A108" s="1"/>
      <c r="B108" s="25"/>
      <c r="C108" s="72"/>
      <c r="D108" s="26"/>
      <c r="E108" s="27"/>
      <c r="F108" s="28"/>
      <c r="G108" s="64"/>
      <c r="H108" s="1"/>
    </row>
    <row r="109" spans="1:8" ht="77.45" customHeight="1" x14ac:dyDescent="0.25">
      <c r="A109" s="1"/>
      <c r="B109" s="113" t="s">
        <v>47</v>
      </c>
      <c r="C109" s="75"/>
      <c r="D109" s="106" t="s">
        <v>29</v>
      </c>
      <c r="E109" s="106"/>
      <c r="F109" s="106"/>
      <c r="G109" s="65"/>
      <c r="H109" s="1"/>
    </row>
    <row r="110" spans="1:8" ht="45" x14ac:dyDescent="0.25">
      <c r="A110" s="1"/>
      <c r="B110" s="113"/>
      <c r="C110" s="75"/>
      <c r="E110" s="50" t="s">
        <v>36</v>
      </c>
      <c r="F110" s="49">
        <v>23.4</v>
      </c>
      <c r="G110" s="62"/>
      <c r="H110" s="1"/>
    </row>
    <row r="111" spans="1:8" ht="39.6" customHeight="1" x14ac:dyDescent="0.25">
      <c r="A111" s="1"/>
      <c r="B111" s="113"/>
      <c r="C111" s="75"/>
      <c r="D111" s="1"/>
      <c r="E111" s="50" t="s">
        <v>37</v>
      </c>
      <c r="F111" s="49">
        <f>F40</f>
        <v>433.20972499999999</v>
      </c>
      <c r="G111" s="62"/>
      <c r="H111" s="1"/>
    </row>
    <row r="112" spans="1:8" x14ac:dyDescent="0.25">
      <c r="A112" s="1"/>
      <c r="B112" s="113"/>
      <c r="C112" s="75"/>
      <c r="D112" s="1"/>
      <c r="E112" s="21" t="s">
        <v>32</v>
      </c>
      <c r="F112" s="22">
        <f>F110/F111</f>
        <v>5.4015407895102077E-2</v>
      </c>
      <c r="G112" s="63" t="str">
        <f>IF(F112&lt;=H112,"NONE",(F112-H112)*F111)</f>
        <v>NONE</v>
      </c>
      <c r="H112" s="47">
        <v>0.1</v>
      </c>
    </row>
    <row r="113" spans="1:8" ht="3.95" customHeight="1" thickBot="1" x14ac:dyDescent="0.3">
      <c r="A113" s="1"/>
      <c r="B113" s="9"/>
      <c r="C113" s="34"/>
      <c r="D113" s="1"/>
      <c r="E113" s="1"/>
      <c r="F113" s="10"/>
      <c r="G113" s="62"/>
      <c r="H113" s="1"/>
    </row>
    <row r="114" spans="1:8" ht="3.95" customHeight="1" x14ac:dyDescent="0.25">
      <c r="A114" s="1"/>
      <c r="B114" s="25"/>
      <c r="C114" s="72"/>
      <c r="D114" s="26"/>
      <c r="E114" s="27"/>
      <c r="F114" s="28"/>
      <c r="G114" s="64"/>
      <c r="H114" s="1"/>
    </row>
    <row r="115" spans="1:8" ht="55.5" customHeight="1" x14ac:dyDescent="0.25">
      <c r="A115" s="1"/>
      <c r="B115" s="105" t="s">
        <v>48</v>
      </c>
      <c r="C115" s="71"/>
      <c r="D115" s="106" t="s">
        <v>40</v>
      </c>
      <c r="E115" s="106"/>
      <c r="F115" s="106"/>
      <c r="G115" s="65"/>
      <c r="H115" s="1"/>
    </row>
    <row r="116" spans="1:8" ht="30" x14ac:dyDescent="0.25">
      <c r="A116" s="1"/>
      <c r="B116" s="105"/>
      <c r="C116" s="71"/>
      <c r="E116" s="50" t="s">
        <v>42</v>
      </c>
      <c r="F116" s="49">
        <v>0</v>
      </c>
      <c r="G116" s="62"/>
      <c r="H116" s="1"/>
    </row>
    <row r="117" spans="1:8" x14ac:dyDescent="0.25">
      <c r="A117" s="1"/>
      <c r="B117" s="105"/>
      <c r="C117" s="71"/>
      <c r="D117" s="1"/>
      <c r="E117" s="51" t="s">
        <v>41</v>
      </c>
      <c r="F117" s="49">
        <f>F46</f>
        <v>17.829007000000001</v>
      </c>
      <c r="G117" s="62"/>
      <c r="H117" s="1"/>
    </row>
    <row r="118" spans="1:8" x14ac:dyDescent="0.25">
      <c r="A118" s="1"/>
      <c r="B118" s="105"/>
      <c r="C118" s="71"/>
      <c r="D118" s="1"/>
      <c r="E118" s="21" t="s">
        <v>32</v>
      </c>
      <c r="F118" s="22">
        <f>F116/F117</f>
        <v>0</v>
      </c>
      <c r="G118" s="63" t="str">
        <f>IF(F118&lt;=H118,"NONE",(F118-H118)*F117)</f>
        <v>NONE</v>
      </c>
      <c r="H118" s="47">
        <v>0.1</v>
      </c>
    </row>
    <row r="119" spans="1:8" ht="3.95" customHeight="1" x14ac:dyDescent="0.25">
      <c r="A119" s="1"/>
      <c r="B119" s="9"/>
      <c r="C119" s="34"/>
      <c r="D119" s="1"/>
      <c r="E119" s="1"/>
      <c r="F119" s="10"/>
      <c r="G119" s="11"/>
      <c r="H119" s="1"/>
    </row>
    <row r="120" spans="1:8" ht="3.95" customHeight="1" thickBot="1" x14ac:dyDescent="0.3">
      <c r="A120" s="1"/>
      <c r="B120" s="12"/>
      <c r="C120" s="73"/>
      <c r="D120" s="13"/>
      <c r="E120" s="13"/>
      <c r="F120" s="37"/>
      <c r="G120" s="14"/>
      <c r="H120" s="1"/>
    </row>
    <row r="121" spans="1:8" x14ac:dyDescent="0.25">
      <c r="A121" s="1"/>
      <c r="B121" s="53"/>
      <c r="C121" s="8"/>
      <c r="D121" s="8"/>
      <c r="E121" s="8"/>
      <c r="F121" s="54"/>
      <c r="G121" s="55"/>
      <c r="H121" s="1"/>
    </row>
    <row r="122" spans="1:8" x14ac:dyDescent="0.25">
      <c r="A122" s="1"/>
      <c r="B122" s="18" t="s">
        <v>74</v>
      </c>
      <c r="C122" s="2"/>
      <c r="D122" s="1"/>
      <c r="E122" s="1"/>
      <c r="F122" s="52" t="s">
        <v>43</v>
      </c>
      <c r="G122" s="45"/>
      <c r="H122" s="1"/>
    </row>
    <row r="123" spans="1:8" ht="3.95" customHeight="1" x14ac:dyDescent="0.25">
      <c r="A123" s="1"/>
      <c r="B123" s="18"/>
      <c r="C123" s="2"/>
      <c r="D123" s="1"/>
      <c r="E123" s="1"/>
      <c r="F123" s="52"/>
      <c r="G123" s="45"/>
      <c r="H123" s="1"/>
    </row>
    <row r="124" spans="1:8" x14ac:dyDescent="0.25">
      <c r="A124" s="1"/>
      <c r="B124" s="15" t="str">
        <f>B91</f>
        <v>Receivables in Default, Arrears or with Payment(s) Deferral</v>
      </c>
      <c r="C124" s="1"/>
      <c r="D124" s="1"/>
      <c r="E124" s="1"/>
      <c r="F124" s="61">
        <f>IF(G94&lt;&gt;"NONE",G94,0)</f>
        <v>0</v>
      </c>
      <c r="G124" s="16"/>
      <c r="H124" s="1"/>
    </row>
    <row r="125" spans="1:8" x14ac:dyDescent="0.25">
      <c r="A125" s="1"/>
      <c r="B125" s="15" t="str">
        <f>B97</f>
        <v>Corporate Lending Facilities</v>
      </c>
      <c r="C125" s="1"/>
      <c r="D125" s="1"/>
      <c r="E125" s="1"/>
      <c r="F125" s="61">
        <f>IF(G100&lt;&gt;"NONE",G100,0)</f>
        <v>0</v>
      </c>
      <c r="G125" s="16"/>
      <c r="H125" s="1"/>
    </row>
    <row r="126" spans="1:8" x14ac:dyDescent="0.25">
      <c r="A126" s="1"/>
      <c r="B126" s="15" t="str">
        <f>B103</f>
        <v xml:space="preserve">Supplier Finance Facilities </v>
      </c>
      <c r="C126" s="1"/>
      <c r="D126" s="1"/>
      <c r="E126" s="1"/>
      <c r="F126" s="61">
        <f>IF(G106&lt;&gt;"NONE",G106,0)</f>
        <v>0</v>
      </c>
      <c r="G126" s="16"/>
      <c r="H126" s="1"/>
    </row>
    <row r="127" spans="1:8" x14ac:dyDescent="0.25">
      <c r="A127" s="1"/>
      <c r="B127" s="15" t="str">
        <f>B109</f>
        <v xml:space="preserve">Invoice Finance Facilities </v>
      </c>
      <c r="C127" s="1"/>
      <c r="D127" s="1"/>
      <c r="E127" s="1"/>
      <c r="F127" s="61">
        <f>IF(G112&lt;&gt;"NONE",G112,0)</f>
        <v>0</v>
      </c>
      <c r="G127" s="16"/>
      <c r="H127" s="1"/>
    </row>
    <row r="128" spans="1:8" x14ac:dyDescent="0.25">
      <c r="A128" s="1"/>
      <c r="B128" s="15" t="str">
        <f>B115</f>
        <v xml:space="preserve">Cash Advance Facilities </v>
      </c>
      <c r="C128" s="1"/>
      <c r="D128" s="1"/>
      <c r="E128" s="1"/>
      <c r="F128" s="61">
        <f>IF(G118&lt;&gt;"NONE",G118,0)</f>
        <v>0</v>
      </c>
      <c r="G128" s="16"/>
      <c r="H128" s="1"/>
    </row>
    <row r="129" spans="1:8" x14ac:dyDescent="0.25">
      <c r="A129" s="1"/>
      <c r="B129" s="15"/>
      <c r="C129" s="1"/>
      <c r="D129" s="1"/>
      <c r="E129" s="58" t="s">
        <v>49</v>
      </c>
      <c r="F129" s="60">
        <f>SUM(F124:F128)</f>
        <v>0</v>
      </c>
      <c r="G129" s="16"/>
      <c r="H129" s="1"/>
    </row>
    <row r="130" spans="1:8" ht="15.75" thickBot="1" x14ac:dyDescent="0.3">
      <c r="A130" s="1"/>
      <c r="B130" s="17"/>
      <c r="C130" s="13"/>
      <c r="D130" s="13"/>
      <c r="E130" s="56"/>
      <c r="F130" s="59"/>
      <c r="G130" s="57"/>
      <c r="H130" s="1"/>
    </row>
    <row r="131" spans="1:8" x14ac:dyDescent="0.25">
      <c r="A131" s="1"/>
      <c r="B131" s="1"/>
      <c r="C131" s="1"/>
      <c r="D131" s="19"/>
      <c r="E131" s="19"/>
      <c r="F131" s="19"/>
      <c r="G131" s="5"/>
      <c r="H131" s="1"/>
    </row>
  </sheetData>
  <mergeCells count="34">
    <mergeCell ref="D73:F73"/>
    <mergeCell ref="B79:B86"/>
    <mergeCell ref="D79:F79"/>
    <mergeCell ref="B103:B106"/>
    <mergeCell ref="D103:F103"/>
    <mergeCell ref="B109:B112"/>
    <mergeCell ref="D109:F109"/>
    <mergeCell ref="B115:B118"/>
    <mergeCell ref="D115:F115"/>
    <mergeCell ref="B97:B100"/>
    <mergeCell ref="D97:F97"/>
    <mergeCell ref="D13:E13"/>
    <mergeCell ref="D90:E90"/>
    <mergeCell ref="B91:B94"/>
    <mergeCell ref="D91:F91"/>
    <mergeCell ref="D27:F27"/>
    <mergeCell ref="B33:B36"/>
    <mergeCell ref="D33:F33"/>
    <mergeCell ref="B39:B42"/>
    <mergeCell ref="D39:F39"/>
    <mergeCell ref="B45:B48"/>
    <mergeCell ref="D45:F45"/>
    <mergeCell ref="B59:B70"/>
    <mergeCell ref="D59:F59"/>
    <mergeCell ref="B73:B76"/>
    <mergeCell ref="B52:B55"/>
    <mergeCell ref="D52:F52"/>
    <mergeCell ref="B9:G9"/>
    <mergeCell ref="B10:G10"/>
    <mergeCell ref="D15:F15"/>
    <mergeCell ref="B15:B18"/>
    <mergeCell ref="B21:B24"/>
    <mergeCell ref="D21:F21"/>
    <mergeCell ref="B27:B30"/>
  </mergeCells>
  <pageMargins left="0.7" right="0.7" top="0.75" bottom="0.75" header="0.3" footer="0.3"/>
  <pageSetup orientation="portrait" r:id="rId1"/>
  <customProperties>
    <customPr name="Guid" r:id="rId2"/>
  </customPropertie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71008658BF0144CB59BC5CC5C23D646" ma:contentTypeVersion="20" ma:contentTypeDescription="Create a new document." ma:contentTypeScope="" ma:versionID="4a4a12df90fde4903a71235bcb60089d">
  <xsd:schema xmlns:xsd="http://www.w3.org/2001/XMLSchema" xmlns:xs="http://www.w3.org/2001/XMLSchema" xmlns:p="http://schemas.microsoft.com/office/2006/metadata/properties" xmlns:ns2="11aa93d3-d804-4844-bf54-5a44759c8902" xmlns:ns3="afe7f93e-5df7-4624-bd2c-14d6aca18e57" targetNamespace="http://schemas.microsoft.com/office/2006/metadata/properties" ma:root="true" ma:fieldsID="e7c5415a0db7e8535dc9a6f29d46d5c4" ns2:_="" ns3:_="">
    <xsd:import namespace="11aa93d3-d804-4844-bf54-5a44759c8902"/>
    <xsd:import namespace="afe7f93e-5df7-4624-bd2c-14d6aca18e57"/>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GenerationTime" minOccurs="0"/>
                <xsd:element ref="ns3:MediaServiceEventHashCode" minOccurs="0"/>
                <xsd:element ref="ns3:MediaServiceOCR" minOccurs="0"/>
                <xsd:element ref="ns3:MediaServiceDateTaken" minOccurs="0"/>
                <xsd:element ref="ns3:MediaServiceLocation" minOccurs="0"/>
                <xsd:element ref="ns3:lcf76f155ced4ddcb4097134ff3c332f" minOccurs="0"/>
                <xsd:element ref="ns2:TaxCatchAll" minOccurs="0"/>
                <xsd:element ref="ns3:MediaLengthInSeconds" minOccurs="0"/>
                <xsd:element ref="ns3:MediaServiceObjectDetectorVersions" minOccurs="0"/>
                <xsd:element ref="ns3:MediaServiceSearchProperties" minOccurs="0"/>
                <xsd:element ref="ns3:test" minOccurs="0"/>
                <xsd:element ref="ns3:Next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aa93d3-d804-4844-bf54-5a44759c8902"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f04e4574-4043-45a1-ab3c-ced2a1829a4a}" ma:internalName="TaxCatchAll" ma:showField="CatchAllData" ma:web="11aa93d3-d804-4844-bf54-5a44759c890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afe7f93e-5df7-4624-bd2c-14d6aca18e57"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be406b02-e88d-4826-b830-0b9bdf79dec6" ma:termSetId="09814cd3-568e-fe90-9814-8d621ff8fb84" ma:anchorId="fba54fb3-c3e1-fe81-a776-ca4b69148c4d" ma:open="true" ma:isKeyword="false">
      <xsd:complexType>
        <xsd:sequence>
          <xsd:element ref="pc:Terms" minOccurs="0" maxOccurs="1"/>
        </xsd:sequence>
      </xsd:complexType>
    </xsd:element>
    <xsd:element name="MediaLengthInSeconds" ma:index="23" nillable="true" ma:displayName="MediaLengthInSeconds" ma:hidden="true" ma:internalName="MediaLengthInSeconds" ma:readOnly="true">
      <xsd:simpleType>
        <xsd:restriction base="dms:Unknown"/>
      </xsd:simple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element name="test" ma:index="26" nillable="true" ma:displayName="test" ma:format="Dropdown" ma:list="UserInfo" ma:SharePointGroup="0" ma:internalName="test">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Nextaction" ma:index="27" nillable="true" ma:displayName="Next action" ma:description="Help with development progress tracking" ma:format="Dropdown" ma:internalName="Nextaction">
      <xsd:simpleType>
        <xsd:restriction base="dms:Choice">
          <xsd:enumeration value="Approved"/>
          <xsd:enumeration value="Ready for approval"/>
          <xsd:enumeration value="To be reviewed"/>
          <xsd:enumeration value="Needs updating"/>
          <xsd:enumeration value="Unused"/>
          <xsd:enumeration value="OPP Websit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A5B9526-CE23-4466-84B8-6E2120A0AD13}"/>
</file>

<file path=customXml/itemProps2.xml><?xml version="1.0" encoding="utf-8"?>
<ds:datastoreItem xmlns:ds="http://schemas.openxmlformats.org/officeDocument/2006/customXml" ds:itemID="{6F168029-612D-46F1-8E8B-4548C46D89AB}"/>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Calculations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Joe Valickus</dc:creator>
  <cp:lastModifiedBy>David Lewis</cp:lastModifiedBy>
  <dcterms:created xsi:type="dcterms:W3CDTF">2021-02-03T16:33:23Z</dcterms:created>
  <dcterms:modified xsi:type="dcterms:W3CDTF">2024-09-16T03:31:03Z</dcterms:modified>
</cp:coreProperties>
</file>