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omments1.xml" ContentType="application/vnd.openxmlformats-officedocument.spreadsheetml.comment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Reporting/2022/September 22 Qrtly Reporting pack/"/>
    </mc:Choice>
  </mc:AlternateContent>
  <xr:revisionPtr revIDLastSave="0" documentId="14_{F4597A07-7426-48A4-947E-8D9089CC9A86}" xr6:coauthVersionLast="47" xr6:coauthVersionMax="47" xr10:uidLastSave="{00000000-0000-0000-0000-000000000000}"/>
  <bookViews>
    <workbookView xWindow="30" yWindow="390" windowWidth="28770" windowHeight="15300" tabRatio="891"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NPE" sheetId="75" r:id="rId12"/>
    <sheet name="Wagepay" sheetId="76" r:id="rId13"/>
    <sheet name="Blackbird" sheetId="77" r:id="rId14"/>
    <sheet name="Repaid&gt;" sheetId="60" r:id="rId15"/>
    <sheet name="Pharmacies" sheetId="54" r:id="rId16"/>
    <sheet name="TCI &amp; SCR" sheetId="44" r:id="rId17"/>
    <sheet name="CSD" sheetId="66" r:id="rId18"/>
    <sheet name="Curtin Raiser" sheetId="64" r:id="rId19"/>
    <sheet name="Pybar" sheetId="63" r:id="rId20"/>
    <sheet name="SCL" sheetId="62" r:id="rId21"/>
    <sheet name="SPC" sheetId="55" r:id="rId22"/>
    <sheet name="L" sheetId="1" r:id="rId23"/>
  </sheets>
  <externalReferences>
    <externalReference r:id="rId24"/>
    <externalReference r:id="rId25"/>
  </externalReferences>
  <definedNames>
    <definedName name="CIQWBGuid" hidden="1">"d4634521-d026-48e6-9ece-a9e17e309d8f"</definedName>
    <definedName name="Count_MLog" localSheetId="13">#REF!</definedName>
    <definedName name="Count_MLog" localSheetId="8">#REF!</definedName>
    <definedName name="Count_MLog" localSheetId="17">#REF!</definedName>
    <definedName name="Count_MLog" localSheetId="9">#REF!</definedName>
    <definedName name="Count_MLog" localSheetId="10">#REF!</definedName>
    <definedName name="Count_MLog" localSheetId="7">#REF!</definedName>
    <definedName name="Count_MLog" localSheetId="6">#REF!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13">#REF!</definedName>
    <definedName name="List_scenarios" localSheetId="8">#REF!</definedName>
    <definedName name="List_scenarios" localSheetId="17">#REF!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#REF!</definedName>
    <definedName name="List_YesNo">L!$I$10:$I$11</definedName>
    <definedName name="Log_Comments" localSheetId="13">#REF!</definedName>
    <definedName name="Log_Comments" localSheetId="8">#REF!</definedName>
    <definedName name="Log_Comments" localSheetId="17">#REF!</definedName>
    <definedName name="Log_Comments" localSheetId="9">#REF!</definedName>
    <definedName name="Log_Comments" localSheetId="10">#REF!</definedName>
    <definedName name="Log_Comments" localSheetId="7">#REF!</definedName>
    <definedName name="Log_Comments" localSheetId="6">#REF!</definedName>
    <definedName name="Log_Comments">#REF!</definedName>
    <definedName name="Log_CommentsStart" localSheetId="13">#REF!</definedName>
    <definedName name="Log_CommentsStart" localSheetId="8">#REF!</definedName>
    <definedName name="Log_CommentsStart" localSheetId="17">#REF!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#REF!</definedName>
    <definedName name="Log_DateTimeStamp" localSheetId="13">#REF!</definedName>
    <definedName name="Log_DateTimeStamp" localSheetId="8">#REF!</definedName>
    <definedName name="Log_DateTimeStamp" localSheetId="17">#REF!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#REF!</definedName>
    <definedName name="Log_Type" localSheetId="13">#REF!</definedName>
    <definedName name="Log_Type" localSheetId="8">#REF!</definedName>
    <definedName name="Log_Type" localSheetId="17">#REF!</definedName>
    <definedName name="Log_Type" localSheetId="9">#REF!</definedName>
    <definedName name="Log_Type" localSheetId="10">#REF!</definedName>
    <definedName name="Log_Type" localSheetId="7">#REF!</definedName>
    <definedName name="Log_Type" localSheetId="6">#REF!</definedName>
    <definedName name="Log_Type">#REF!</definedName>
    <definedName name="Log_Type2" localSheetId="13">#REF!</definedName>
    <definedName name="Log_Type2" localSheetId="8">#REF!</definedName>
    <definedName name="Log_Type2" localSheetId="17">#REF!</definedName>
    <definedName name="Log_Type2" localSheetId="9">#REF!</definedName>
    <definedName name="Log_Type2" localSheetId="10">#REF!</definedName>
    <definedName name="Log_Type2" localSheetId="7">#REF!</definedName>
    <definedName name="Log_Type2" localSheetId="6">#REF!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13">[2]L!$E$11</definedName>
    <definedName name="Name_Model" localSheetId="8">[2]L!$E$11</definedName>
    <definedName name="Name_Model" localSheetId="17">[2]L!$E$11</definedName>
    <definedName name="Name_Model" localSheetId="18">[1]L!$E$11</definedName>
    <definedName name="Name_Model" localSheetId="9">[2]L!$E$11</definedName>
    <definedName name="Name_Model" localSheetId="10">[2]L!$E$11</definedName>
    <definedName name="Name_Model" localSheetId="7">[2]L!$E$11</definedName>
    <definedName name="Name_Model" localSheetId="6">[2]L!$E$11</definedName>
    <definedName name="Name_Model" localSheetId="19">[1]L!$E$11</definedName>
    <definedName name="Name_Model">L!$E$11</definedName>
    <definedName name="Name_ModelStatus" localSheetId="13">[2]L!$E$14</definedName>
    <definedName name="Name_ModelStatus" localSheetId="8">[2]L!$E$14</definedName>
    <definedName name="Name_ModelStatus" localSheetId="17">[2]L!$E$14</definedName>
    <definedName name="Name_ModelStatus" localSheetId="18">[1]L!$E$14</definedName>
    <definedName name="Name_ModelStatus" localSheetId="9">[2]L!$E$14</definedName>
    <definedName name="Name_ModelStatus" localSheetId="10">[2]L!$E$14</definedName>
    <definedName name="Name_ModelStatus" localSheetId="7">[2]L!$E$14</definedName>
    <definedName name="Name_ModelStatus" localSheetId="6">[2]L!$E$14</definedName>
    <definedName name="Name_ModelStatus" localSheetId="19">[1]L!$E$14</definedName>
    <definedName name="Name_ModelStatus">L!$E$14</definedName>
    <definedName name="Name_Project" localSheetId="13">[2]L!$E$10</definedName>
    <definedName name="Name_Project" localSheetId="8">[2]L!$E$10</definedName>
    <definedName name="Name_Project" localSheetId="17">[2]L!$E$10</definedName>
    <definedName name="Name_Project" localSheetId="18">[1]L!$E$10</definedName>
    <definedName name="Name_Project" localSheetId="9">[2]L!$E$10</definedName>
    <definedName name="Name_Project" localSheetId="10">[2]L!$E$10</definedName>
    <definedName name="Name_Project" localSheetId="7">[2]L!$E$10</definedName>
    <definedName name="Name_Project" localSheetId="6">[2]L!$E$10</definedName>
    <definedName name="Name_Project" localSheetId="19">[1]L!$E$10</definedName>
    <definedName name="Name_Project">L!$E$10</definedName>
    <definedName name="Name_Project2" localSheetId="13">[2]L!$E$12</definedName>
    <definedName name="Name_Project2" localSheetId="8">[2]L!$E$12</definedName>
    <definedName name="Name_Project2" localSheetId="17">[2]L!$E$12</definedName>
    <definedName name="Name_Project2" localSheetId="18">[1]L!$E$12</definedName>
    <definedName name="Name_Project2" localSheetId="9">[2]L!$E$12</definedName>
    <definedName name="Name_Project2" localSheetId="10">[2]L!$E$12</definedName>
    <definedName name="Name_Project2" localSheetId="7">[2]L!$E$12</definedName>
    <definedName name="Name_Project2" localSheetId="6">[2]L!$E$12</definedName>
    <definedName name="Name_Project2" localSheetId="19">[1]L!$E$12</definedName>
    <definedName name="Name_Project2">L!$E$12</definedName>
    <definedName name="Name_Scenario" localSheetId="13">#REF!</definedName>
    <definedName name="Name_Scenario" localSheetId="8">#REF!</definedName>
    <definedName name="Name_Scenario" localSheetId="17">#REF!</definedName>
    <definedName name="Name_Scenario" localSheetId="9">#REF!</definedName>
    <definedName name="Name_Scenario" localSheetId="10">#REF!</definedName>
    <definedName name="Name_Scenario" localSheetId="7">#REF!</definedName>
    <definedName name="Name_Scenario" localSheetId="6">#REF!</definedName>
    <definedName name="Name_Scenario" hidden="1">#REF!</definedName>
    <definedName name="_xlnm.Print_Area" localSheetId="13">Blackbird!$A$1:$Z$21</definedName>
    <definedName name="_xlnm.Print_Area" localSheetId="8">Bravus!$A$1:$Z$20</definedName>
    <definedName name="_xlnm.Print_Area" localSheetId="1">Content!$A$1:$J$44</definedName>
    <definedName name="_xlnm.Print_Area" localSheetId="0">Cover!$A$1:$N$27</definedName>
    <definedName name="_xlnm.Print_Area" localSheetId="17">CSD!$A$1:$Z$18</definedName>
    <definedName name="_xlnm.Print_Area" localSheetId="18">'Curtin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22">L!$A$1:$M$78</definedName>
    <definedName name="_xlnm.Print_Area" localSheetId="6">Mediconsul!$A$1:$Z$19</definedName>
    <definedName name="_xlnm.Print_Area" localSheetId="11">NPE!$A$1:$Z$23</definedName>
    <definedName name="_xlnm.Print_Area" localSheetId="15">Pharmacies!$A$1:$Z$19</definedName>
    <definedName name="_xlnm.Print_Area" localSheetId="5">'Project North'!$A$1:$Z$19</definedName>
    <definedName name="_xlnm.Print_Area" localSheetId="19">Pybar!$A$1:$Z$16</definedName>
    <definedName name="_xlnm.Print_Area" localSheetId="20">SCL!$A$1:$Z$31</definedName>
    <definedName name="_xlnm.Print_Area" localSheetId="21">SPC!$A$1:$Z$19</definedName>
    <definedName name="_xlnm.Print_Area" localSheetId="16">'TCI &amp; SCR'!$A$1:$Z$23</definedName>
    <definedName name="_xlnm.Print_Area" localSheetId="12">Wagepay!$A$1:$Z$19</definedName>
    <definedName name="Quarters_yr">L!$E$19</definedName>
    <definedName name="Rng_ChgLog" localSheetId="13">#REF!</definedName>
    <definedName name="Rng_ChgLog" localSheetId="8">#REF!</definedName>
    <definedName name="Rng_ChgLog" localSheetId="17">#REF!</definedName>
    <definedName name="Rng_ChgLog" localSheetId="9">#REF!</definedName>
    <definedName name="Rng_ChgLog" localSheetId="10">#REF!</definedName>
    <definedName name="Rng_ChgLog" localSheetId="7">#REF!</definedName>
    <definedName name="Rng_ChgLog" localSheetId="6">#REF!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77" l="1"/>
  <c r="AR30" i="77"/>
  <c r="AS30" i="77"/>
  <c r="AK30" i="77"/>
  <c r="AL30" i="77"/>
  <c r="AM30" i="77"/>
  <c r="AN30" i="77"/>
  <c r="AO30" i="77"/>
  <c r="AP30" i="77"/>
  <c r="AQ30" i="77"/>
  <c r="J30" i="77"/>
  <c r="K30" i="77"/>
  <c r="L30" i="77"/>
  <c r="M30" i="77"/>
  <c r="N30" i="77"/>
  <c r="O30" i="77"/>
  <c r="P30" i="77"/>
  <c r="Q30" i="77"/>
  <c r="R30" i="77"/>
  <c r="S30" i="77"/>
  <c r="T30" i="77"/>
  <c r="U30" i="77"/>
  <c r="V30" i="77"/>
  <c r="W30" i="77"/>
  <c r="X30" i="77"/>
  <c r="Y30" i="77"/>
  <c r="Z30" i="77"/>
  <c r="AA30" i="77"/>
  <c r="AB30" i="77"/>
  <c r="AC30" i="77"/>
  <c r="AD30" i="77"/>
  <c r="AE30" i="77"/>
  <c r="AF30" i="77"/>
  <c r="AG30" i="77"/>
  <c r="AH30" i="77"/>
  <c r="AI30" i="77"/>
  <c r="AJ30" i="77"/>
  <c r="I30" i="77"/>
  <c r="AK29" i="75" l="1"/>
  <c r="AL29" i="75"/>
  <c r="AM29" i="75"/>
  <c r="AN29" i="75"/>
  <c r="AO29" i="75"/>
  <c r="AP29" i="75"/>
  <c r="AQ29" i="75"/>
  <c r="AR29" i="75"/>
  <c r="AS29" i="75"/>
  <c r="K38" i="76" l="1"/>
  <c r="J38" i="76"/>
  <c r="I38" i="76"/>
  <c r="K36" i="76"/>
  <c r="J36" i="76"/>
  <c r="I36" i="76"/>
  <c r="K34" i="76"/>
  <c r="J34" i="76"/>
  <c r="I34" i="76"/>
  <c r="K32" i="76"/>
  <c r="J32" i="76"/>
  <c r="I32" i="76"/>
  <c r="K30" i="76"/>
  <c r="J30" i="76"/>
  <c r="I30" i="76"/>
  <c r="O10" i="73"/>
  <c r="L10" i="73"/>
  <c r="M10" i="73" s="1"/>
  <c r="L24" i="73"/>
  <c r="M24" i="73" s="1"/>
  <c r="N24" i="73" s="1"/>
  <c r="AZ10" i="53"/>
  <c r="BA10" i="53" s="1"/>
  <c r="I27" i="77"/>
  <c r="H20" i="77"/>
  <c r="H18" i="77"/>
  <c r="H16" i="77"/>
  <c r="H14" i="77"/>
  <c r="I13" i="77"/>
  <c r="J12" i="77"/>
  <c r="J27" i="77" s="1"/>
  <c r="AY10" i="53"/>
  <c r="AY22" i="53" s="1"/>
  <c r="H23" i="77" l="1"/>
  <c r="N10" i="73"/>
  <c r="N11" i="73" s="1"/>
  <c r="M11" i="73"/>
  <c r="L11" i="73"/>
  <c r="BB10" i="53"/>
  <c r="BA11" i="53"/>
  <c r="BA22" i="53"/>
  <c r="AZ22" i="53"/>
  <c r="AZ11" i="53"/>
  <c r="J13" i="77"/>
  <c r="K12" i="77"/>
  <c r="AY11" i="53"/>
  <c r="BB11" i="53" l="1"/>
  <c r="BB22" i="53"/>
  <c r="K27" i="77"/>
  <c r="K13" i="77"/>
  <c r="L12" i="77"/>
  <c r="C15" i="18"/>
  <c r="C16" i="18" s="1"/>
  <c r="C17" i="18" s="1"/>
  <c r="C18" i="18" s="1"/>
  <c r="C19" i="18" s="1"/>
  <c r="C20" i="18" s="1"/>
  <c r="C21" i="18" s="1"/>
  <c r="C22" i="18" s="1"/>
  <c r="I25" i="76"/>
  <c r="H18" i="76"/>
  <c r="H16" i="76"/>
  <c r="H14" i="76"/>
  <c r="H21" i="76" s="1"/>
  <c r="I13" i="76"/>
  <c r="J12" i="76"/>
  <c r="J25" i="76" s="1"/>
  <c r="I29" i="75"/>
  <c r="H22" i="75"/>
  <c r="H20" i="75"/>
  <c r="H18" i="75"/>
  <c r="H16" i="75"/>
  <c r="H14" i="75"/>
  <c r="I13" i="75"/>
  <c r="J12" i="75"/>
  <c r="K12" i="75" s="1"/>
  <c r="I27" i="74"/>
  <c r="H20" i="74"/>
  <c r="H18" i="74"/>
  <c r="H16" i="74"/>
  <c r="H14" i="74"/>
  <c r="I13" i="74"/>
  <c r="J12" i="74"/>
  <c r="J27" i="74" s="1"/>
  <c r="K24" i="73"/>
  <c r="K10" i="73"/>
  <c r="K11" i="73" s="1"/>
  <c r="I24" i="73"/>
  <c r="H25" i="75" l="1"/>
  <c r="L27" i="77"/>
  <c r="L13" i="77"/>
  <c r="M12" i="77"/>
  <c r="L12" i="75"/>
  <c r="K29" i="75"/>
  <c r="K13" i="75"/>
  <c r="K12" i="76"/>
  <c r="J13" i="75"/>
  <c r="J29" i="75"/>
  <c r="J13" i="76"/>
  <c r="H23" i="74"/>
  <c r="K12" i="74"/>
  <c r="K27" i="74" s="1"/>
  <c r="J13" i="74"/>
  <c r="F32" i="73"/>
  <c r="C32" i="73"/>
  <c r="J24" i="73"/>
  <c r="H18" i="73"/>
  <c r="H16" i="73"/>
  <c r="H14" i="73"/>
  <c r="H12" i="73"/>
  <c r="I11" i="73"/>
  <c r="J10" i="73"/>
  <c r="AX10" i="53"/>
  <c r="AX11" i="53" s="1"/>
  <c r="AW10" i="53"/>
  <c r="AW11" i="53" s="1"/>
  <c r="AV10" i="53"/>
  <c r="AV11" i="53" s="1"/>
  <c r="AN28" i="54"/>
  <c r="AN26" i="54"/>
  <c r="AN24" i="54"/>
  <c r="AN10" i="54"/>
  <c r="AN11" i="54" s="1"/>
  <c r="M13" i="77" l="1"/>
  <c r="N12" i="77"/>
  <c r="M27" i="77"/>
  <c r="K25" i="76"/>
  <c r="K13" i="76"/>
  <c r="L12" i="76"/>
  <c r="L29" i="75"/>
  <c r="L13" i="75"/>
  <c r="M12" i="75"/>
  <c r="K13" i="74"/>
  <c r="L12" i="74"/>
  <c r="M12" i="74" s="1"/>
  <c r="H20" i="73"/>
  <c r="J11" i="73"/>
  <c r="AX22" i="53"/>
  <c r="AW22" i="53"/>
  <c r="AV22" i="53"/>
  <c r="L27" i="72"/>
  <c r="N13" i="77" l="1"/>
  <c r="O12" i="77"/>
  <c r="N27" i="77"/>
  <c r="L25" i="76"/>
  <c r="L13" i="76"/>
  <c r="M12" i="76"/>
  <c r="M13" i="75"/>
  <c r="N12" i="75"/>
  <c r="M29" i="75"/>
  <c r="L13" i="74"/>
  <c r="L27" i="74"/>
  <c r="M13" i="74"/>
  <c r="N12" i="74"/>
  <c r="M27" i="74"/>
  <c r="E21" i="69"/>
  <c r="E23" i="69"/>
  <c r="E24" i="69"/>
  <c r="AL28" i="54"/>
  <c r="AM28" i="54"/>
  <c r="AL26" i="54"/>
  <c r="AM26" i="54"/>
  <c r="I25" i="72"/>
  <c r="H18" i="72"/>
  <c r="H16" i="72"/>
  <c r="H14" i="72"/>
  <c r="I13" i="72"/>
  <c r="K12" i="72"/>
  <c r="K25" i="72" s="1"/>
  <c r="J12" i="72"/>
  <c r="J25" i="72" s="1"/>
  <c r="P12" i="77" l="1"/>
  <c r="O27" i="77"/>
  <c r="O13" i="77"/>
  <c r="M13" i="76"/>
  <c r="N12" i="76"/>
  <c r="M25" i="76"/>
  <c r="N13" i="75"/>
  <c r="O12" i="75"/>
  <c r="N29" i="75"/>
  <c r="O12" i="74"/>
  <c r="N13" i="74"/>
  <c r="N27" i="74"/>
  <c r="H21" i="72"/>
  <c r="J13" i="72"/>
  <c r="L12" i="72"/>
  <c r="K13" i="72"/>
  <c r="Q12" i="77" l="1"/>
  <c r="P27" i="77"/>
  <c r="P13" i="77"/>
  <c r="O12" i="76"/>
  <c r="N25" i="76"/>
  <c r="N13" i="76"/>
  <c r="O13" i="75"/>
  <c r="P12" i="75"/>
  <c r="O29" i="75"/>
  <c r="P12" i="74"/>
  <c r="O13" i="74"/>
  <c r="O27" i="74"/>
  <c r="L25" i="72"/>
  <c r="L13" i="72"/>
  <c r="M12" i="72"/>
  <c r="Q27" i="77" l="1"/>
  <c r="Q13" i="77"/>
  <c r="R12" i="77"/>
  <c r="P13" i="75"/>
  <c r="Q12" i="75"/>
  <c r="P29" i="75"/>
  <c r="P12" i="76"/>
  <c r="O25" i="76"/>
  <c r="O13" i="76"/>
  <c r="P13" i="74"/>
  <c r="Q12" i="74"/>
  <c r="P27" i="74"/>
  <c r="M13" i="72"/>
  <c r="M25" i="72"/>
  <c r="N12" i="72"/>
  <c r="R27" i="77" l="1"/>
  <c r="R13" i="77"/>
  <c r="S12" i="77"/>
  <c r="R12" i="75"/>
  <c r="Q29" i="75"/>
  <c r="Q13" i="75"/>
  <c r="Q12" i="76"/>
  <c r="P25" i="76"/>
  <c r="P13" i="76"/>
  <c r="R12" i="74"/>
  <c r="Q13" i="74"/>
  <c r="Q27" i="74"/>
  <c r="N13" i="72"/>
  <c r="O12" i="72"/>
  <c r="N25" i="72"/>
  <c r="S27" i="77" l="1"/>
  <c r="S13" i="77"/>
  <c r="T12" i="77"/>
  <c r="Q25" i="76"/>
  <c r="Q13" i="76"/>
  <c r="R12" i="76"/>
  <c r="S12" i="75"/>
  <c r="R29" i="75"/>
  <c r="R13" i="75"/>
  <c r="R27" i="74"/>
  <c r="R13" i="74"/>
  <c r="S12" i="74"/>
  <c r="P12" i="72"/>
  <c r="O13" i="72"/>
  <c r="O25" i="72"/>
  <c r="T27" i="77" l="1"/>
  <c r="T13" i="77"/>
  <c r="U12" i="77"/>
  <c r="T12" i="75"/>
  <c r="S29" i="75"/>
  <c r="S13" i="75"/>
  <c r="R25" i="76"/>
  <c r="R13" i="76"/>
  <c r="S12" i="76"/>
  <c r="S27" i="74"/>
  <c r="S13" i="74"/>
  <c r="T12" i="74"/>
  <c r="Q12" i="72"/>
  <c r="P13" i="72"/>
  <c r="P25" i="72"/>
  <c r="U13" i="77" l="1"/>
  <c r="V12" i="77"/>
  <c r="U27" i="77"/>
  <c r="S25" i="76"/>
  <c r="S13" i="76"/>
  <c r="T12" i="76"/>
  <c r="T29" i="75"/>
  <c r="T13" i="75"/>
  <c r="U12" i="75"/>
  <c r="T27" i="74"/>
  <c r="T13" i="74"/>
  <c r="U12" i="74"/>
  <c r="R12" i="72"/>
  <c r="Q25" i="72"/>
  <c r="Q13" i="72"/>
  <c r="V13" i="77" l="1"/>
  <c r="W12" i="77"/>
  <c r="V27" i="77"/>
  <c r="T25" i="76"/>
  <c r="T13" i="76"/>
  <c r="U12" i="76"/>
  <c r="U13" i="75"/>
  <c r="V12" i="75"/>
  <c r="U29" i="75"/>
  <c r="U13" i="74"/>
  <c r="V12" i="74"/>
  <c r="U27" i="74"/>
  <c r="R25" i="72"/>
  <c r="S12" i="72"/>
  <c r="R13" i="72"/>
  <c r="X12" i="77" l="1"/>
  <c r="W27" i="77"/>
  <c r="W13" i="77"/>
  <c r="V13" i="75"/>
  <c r="W12" i="75"/>
  <c r="V29" i="75"/>
  <c r="U13" i="76"/>
  <c r="V12" i="76"/>
  <c r="U25" i="76"/>
  <c r="V13" i="74"/>
  <c r="W12" i="74"/>
  <c r="V27" i="74"/>
  <c r="S25" i="72"/>
  <c r="S13" i="72"/>
  <c r="T12" i="72"/>
  <c r="X27" i="77" l="1"/>
  <c r="Y12" i="77"/>
  <c r="X13" i="77"/>
  <c r="W12" i="76"/>
  <c r="V25" i="76"/>
  <c r="V13" i="76"/>
  <c r="W13" i="75"/>
  <c r="X12" i="75"/>
  <c r="W29" i="75"/>
  <c r="X12" i="74"/>
  <c r="W13" i="74"/>
  <c r="W27" i="74"/>
  <c r="T25" i="72"/>
  <c r="T13" i="72"/>
  <c r="U12" i="72"/>
  <c r="Y27" i="77" l="1"/>
  <c r="Z12" i="77"/>
  <c r="Y13" i="77"/>
  <c r="Y12" i="75"/>
  <c r="X29" i="75"/>
  <c r="X13" i="75"/>
  <c r="X12" i="76"/>
  <c r="W25" i="76"/>
  <c r="W13" i="76"/>
  <c r="X13" i="74"/>
  <c r="Y12" i="74"/>
  <c r="X27" i="74"/>
  <c r="U13" i="72"/>
  <c r="U25" i="72"/>
  <c r="V12" i="72"/>
  <c r="Z27" i="77" l="1"/>
  <c r="AA12" i="77"/>
  <c r="Z13" i="77"/>
  <c r="Y12" i="76"/>
  <c r="X25" i="76"/>
  <c r="X13" i="76"/>
  <c r="Z12" i="75"/>
  <c r="Y29" i="75"/>
  <c r="Y13" i="75"/>
  <c r="Z12" i="74"/>
  <c r="Y27" i="74"/>
  <c r="Y13" i="74"/>
  <c r="V13" i="72"/>
  <c r="W12" i="72"/>
  <c r="V25" i="72"/>
  <c r="AA27" i="77" l="1"/>
  <c r="AA13" i="77"/>
  <c r="AB12" i="77"/>
  <c r="AA12" i="75"/>
  <c r="Z29" i="75"/>
  <c r="Z13" i="75"/>
  <c r="Y25" i="76"/>
  <c r="Y13" i="76"/>
  <c r="Z12" i="76"/>
  <c r="Z27" i="74"/>
  <c r="AA12" i="74"/>
  <c r="Z13" i="74"/>
  <c r="X12" i="72"/>
  <c r="W13" i="72"/>
  <c r="W25" i="72"/>
  <c r="AB27" i="77" l="1"/>
  <c r="AB13" i="77"/>
  <c r="AC12" i="77"/>
  <c r="Z25" i="76"/>
  <c r="Z13" i="76"/>
  <c r="AA12" i="76"/>
  <c r="AB12" i="75"/>
  <c r="AA29" i="75"/>
  <c r="AA13" i="75"/>
  <c r="AA27" i="74"/>
  <c r="AB12" i="74"/>
  <c r="AA13" i="74"/>
  <c r="Y12" i="72"/>
  <c r="X13" i="72"/>
  <c r="X25" i="72"/>
  <c r="AC13" i="77" l="1"/>
  <c r="AD12" i="77"/>
  <c r="AC27" i="77"/>
  <c r="AB29" i="75"/>
  <c r="AC12" i="75"/>
  <c r="AB13" i="75"/>
  <c r="AA25" i="76"/>
  <c r="AA13" i="76"/>
  <c r="AB12" i="76"/>
  <c r="AB27" i="74"/>
  <c r="AC12" i="74"/>
  <c r="AB13" i="74"/>
  <c r="Z12" i="72"/>
  <c r="Y25" i="72"/>
  <c r="Y13" i="72"/>
  <c r="AD13" i="77" l="1"/>
  <c r="AE12" i="77"/>
  <c r="AD27" i="77"/>
  <c r="AC13" i="75"/>
  <c r="AD12" i="75"/>
  <c r="AC29" i="75"/>
  <c r="AB25" i="76"/>
  <c r="AB13" i="76"/>
  <c r="AC12" i="76"/>
  <c r="AC13" i="74"/>
  <c r="AD12" i="74"/>
  <c r="AC27" i="74"/>
  <c r="Z25" i="72"/>
  <c r="AA12" i="72"/>
  <c r="Z13" i="72"/>
  <c r="AF12" i="77" l="1"/>
  <c r="AE27" i="77"/>
  <c r="AE13" i="77"/>
  <c r="AC13" i="76"/>
  <c r="AD12" i="76"/>
  <c r="AC25" i="76"/>
  <c r="AD13" i="75"/>
  <c r="AE12" i="75"/>
  <c r="AD29" i="75"/>
  <c r="AD13" i="74"/>
  <c r="AE12" i="74"/>
  <c r="AD27" i="74"/>
  <c r="AA25" i="72"/>
  <c r="AA13" i="72"/>
  <c r="AB12" i="72"/>
  <c r="AF27" i="77" l="1"/>
  <c r="AG12" i="77"/>
  <c r="AF13" i="77"/>
  <c r="AE12" i="76"/>
  <c r="AD25" i="76"/>
  <c r="AD13" i="76"/>
  <c r="AE13" i="75"/>
  <c r="AF12" i="75"/>
  <c r="AE29" i="75"/>
  <c r="AF12" i="74"/>
  <c r="AE13" i="74"/>
  <c r="AE27" i="74"/>
  <c r="AB25" i="72"/>
  <c r="AB13" i="72"/>
  <c r="AC12" i="72"/>
  <c r="AG27" i="77" l="1"/>
  <c r="AG13" i="77"/>
  <c r="AH12" i="77"/>
  <c r="AG12" i="75"/>
  <c r="AF29" i="75"/>
  <c r="AF13" i="75"/>
  <c r="AF12" i="76"/>
  <c r="AE25" i="76"/>
  <c r="AE13" i="76"/>
  <c r="AF13" i="74"/>
  <c r="AG12" i="74"/>
  <c r="AF27" i="74"/>
  <c r="AC13" i="72"/>
  <c r="AC25" i="72"/>
  <c r="AD12" i="72"/>
  <c r="AH27" i="77" l="1"/>
  <c r="AH13" i="77"/>
  <c r="AI12" i="77"/>
  <c r="AG12" i="76"/>
  <c r="AF25" i="76"/>
  <c r="AF13" i="76"/>
  <c r="AH12" i="75"/>
  <c r="AG29" i="75"/>
  <c r="AG13" i="75"/>
  <c r="AH12" i="74"/>
  <c r="AG13" i="74"/>
  <c r="AG27" i="74"/>
  <c r="AD13" i="72"/>
  <c r="AE12" i="72"/>
  <c r="AD25" i="72"/>
  <c r="AI27" i="77" l="1"/>
  <c r="AI13" i="77"/>
  <c r="AJ12" i="77"/>
  <c r="AI12" i="75"/>
  <c r="AH29" i="75"/>
  <c r="AH13" i="75"/>
  <c r="AG25" i="76"/>
  <c r="AG13" i="76"/>
  <c r="AH12" i="76"/>
  <c r="AH27" i="74"/>
  <c r="AH13" i="74"/>
  <c r="AI12" i="74"/>
  <c r="AF12" i="72"/>
  <c r="AE13" i="72"/>
  <c r="AE25" i="72"/>
  <c r="AJ27" i="77" l="1"/>
  <c r="AJ13" i="77"/>
  <c r="AK12" i="77"/>
  <c r="AK27" i="77" s="1"/>
  <c r="AH25" i="76"/>
  <c r="AH13" i="76"/>
  <c r="AI12" i="76"/>
  <c r="AJ12" i="75"/>
  <c r="AI29" i="75"/>
  <c r="AI13" i="75"/>
  <c r="AI27" i="74"/>
  <c r="AI13" i="74"/>
  <c r="AJ12" i="74"/>
  <c r="AG12" i="72"/>
  <c r="AF13" i="72"/>
  <c r="AF25" i="72"/>
  <c r="AK13" i="77" l="1"/>
  <c r="AL12" i="77"/>
  <c r="AL27" i="77" s="1"/>
  <c r="AJ29" i="75"/>
  <c r="AJ13" i="75"/>
  <c r="AK12" i="75"/>
  <c r="AI25" i="76"/>
  <c r="AI13" i="76"/>
  <c r="AJ12" i="76"/>
  <c r="AJ27" i="74"/>
  <c r="AJ13" i="74"/>
  <c r="AK12" i="74"/>
  <c r="AH12" i="72"/>
  <c r="AG25" i="72"/>
  <c r="AG13" i="72"/>
  <c r="AL13" i="77" l="1"/>
  <c r="AM12" i="77"/>
  <c r="AM27" i="77" s="1"/>
  <c r="AJ25" i="76"/>
  <c r="AJ13" i="76"/>
  <c r="AK12" i="76"/>
  <c r="AK13" i="75"/>
  <c r="AL12" i="75"/>
  <c r="AK13" i="74"/>
  <c r="AL12" i="74"/>
  <c r="AH25" i="72"/>
  <c r="AI12" i="72"/>
  <c r="AH13" i="72"/>
  <c r="AN12" i="77" l="1"/>
  <c r="AN27" i="77" s="1"/>
  <c r="AM13" i="77"/>
  <c r="AK13" i="76"/>
  <c r="AL12" i="76"/>
  <c r="AL13" i="75"/>
  <c r="AM12" i="75"/>
  <c r="AM12" i="74"/>
  <c r="AL13" i="74"/>
  <c r="AI25" i="72"/>
  <c r="AJ12" i="72"/>
  <c r="AI13" i="72"/>
  <c r="AO12" i="77" l="1"/>
  <c r="AO27" i="77" s="1"/>
  <c r="AN13" i="77"/>
  <c r="AM13" i="75"/>
  <c r="AN12" i="75"/>
  <c r="AM12" i="76"/>
  <c r="AL13" i="76"/>
  <c r="AN12" i="74"/>
  <c r="AM13" i="74"/>
  <c r="AJ25" i="72"/>
  <c r="AJ13" i="72"/>
  <c r="AK12" i="72"/>
  <c r="AP12" i="77" l="1"/>
  <c r="AP27" i="77" s="1"/>
  <c r="AO13" i="77"/>
  <c r="AN12" i="76"/>
  <c r="AM13" i="76"/>
  <c r="AO12" i="75"/>
  <c r="AN13" i="75"/>
  <c r="AO12" i="74"/>
  <c r="AN13" i="74"/>
  <c r="AK13" i="72"/>
  <c r="AL12" i="72"/>
  <c r="AQ12" i="77" l="1"/>
  <c r="AQ27" i="77" s="1"/>
  <c r="AP13" i="77"/>
  <c r="AO12" i="76"/>
  <c r="AN13" i="76"/>
  <c r="AP12" i="75"/>
  <c r="AO13" i="75"/>
  <c r="AP12" i="74"/>
  <c r="AO13" i="74"/>
  <c r="AL13" i="72"/>
  <c r="AM12" i="72"/>
  <c r="AQ13" i="77" l="1"/>
  <c r="AR12" i="77"/>
  <c r="AR27" i="77" s="1"/>
  <c r="AQ12" i="75"/>
  <c r="AP13" i="75"/>
  <c r="AP12" i="76"/>
  <c r="AO13" i="76"/>
  <c r="AP13" i="74"/>
  <c r="AQ12" i="74"/>
  <c r="AN12" i="72"/>
  <c r="AM13" i="72"/>
  <c r="AR13" i="77" l="1"/>
  <c r="AS12" i="77"/>
  <c r="AP13" i="76"/>
  <c r="AQ12" i="76"/>
  <c r="AR12" i="75"/>
  <c r="AQ13" i="75"/>
  <c r="AQ13" i="74"/>
  <c r="AR12" i="74"/>
  <c r="AO12" i="72"/>
  <c r="AN13" i="72"/>
  <c r="AS13" i="77" l="1"/>
  <c r="AS27" i="77"/>
  <c r="AQ13" i="76"/>
  <c r="AR12" i="76"/>
  <c r="AR13" i="75"/>
  <c r="AS12" i="75"/>
  <c r="AS13" i="75" s="1"/>
  <c r="AS12" i="74"/>
  <c r="AS13" i="74" s="1"/>
  <c r="AR13" i="74"/>
  <c r="AP12" i="72"/>
  <c r="AO13" i="72"/>
  <c r="AR13" i="76" l="1"/>
  <c r="AS12" i="76"/>
  <c r="AS13" i="76" s="1"/>
  <c r="AQ12" i="72"/>
  <c r="AP13" i="72"/>
  <c r="AQ13" i="72" l="1"/>
  <c r="AR12" i="72"/>
  <c r="AR13" i="72" l="1"/>
  <c r="AS12" i="72"/>
  <c r="AS13" i="72" s="1"/>
  <c r="AM10" i="54" l="1"/>
  <c r="AM11" i="54" s="1"/>
  <c r="AM24" i="54"/>
  <c r="AU10" i="53"/>
  <c r="AU11" i="53"/>
  <c r="AU22" i="53"/>
  <c r="AT10" i="53"/>
  <c r="AT11" i="53" s="1"/>
  <c r="AS22" i="53"/>
  <c r="AS31" i="53"/>
  <c r="E22" i="69"/>
  <c r="E20" i="69"/>
  <c r="D22" i="69"/>
  <c r="D20" i="69"/>
  <c r="F11" i="69"/>
  <c r="AT22" i="53" l="1"/>
  <c r="E25" i="69"/>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W35" i="70"/>
  <c r="V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W33" i="70"/>
  <c r="V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22" i="53"/>
  <c r="AR22" i="53"/>
  <c r="AQ30" i="53"/>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N30" i="53"/>
  <c r="AO30" i="53" s="1"/>
  <c r="AP30" i="53" s="1"/>
  <c r="AP22" i="53"/>
  <c r="AO22" i="53"/>
  <c r="AN22"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M31" i="53"/>
  <c r="AM22"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N31" i="65"/>
  <c r="M31" i="65"/>
  <c r="L31" i="65"/>
  <c r="K31" i="65"/>
  <c r="J31" i="65"/>
  <c r="I31" i="65"/>
  <c r="S29" i="65"/>
  <c r="R29" i="65"/>
  <c r="Q29" i="65"/>
  <c r="P29" i="65"/>
  <c r="O29" i="65"/>
  <c r="N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L22" i="53"/>
  <c r="AK22" i="53"/>
  <c r="AC28" i="54"/>
  <c r="AJ31" i="53" l="1"/>
  <c r="AJ27" i="53"/>
  <c r="AJ25" i="53"/>
  <c r="AJ22" i="53"/>
  <c r="C9" i="18" l="1"/>
  <c r="C10" i="18" s="1"/>
  <c r="C11" i="18" s="1"/>
  <c r="C12" i="18" s="1"/>
  <c r="C13" i="18" s="1"/>
  <c r="C14"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46" i="53"/>
  <c r="F32" i="53"/>
  <c r="C32" i="53"/>
  <c r="N27" i="53"/>
  <c r="M27" i="53"/>
  <c r="L27" i="53"/>
  <c r="K27" i="53"/>
  <c r="J27" i="53"/>
  <c r="I27" i="53"/>
  <c r="N25" i="53"/>
  <c r="M25" i="53"/>
  <c r="L25" i="53"/>
  <c r="K25" i="53"/>
  <c r="J25" i="53"/>
  <c r="I25" i="53"/>
  <c r="H16" i="53"/>
  <c r="I11" i="53"/>
  <c r="J10" i="53"/>
  <c r="J22" i="53" s="1"/>
  <c r="AA10" i="55"/>
  <c r="Z11" i="55"/>
  <c r="J11" i="53"/>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K10" i="53" l="1"/>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O10" i="53"/>
  <c r="N11" i="53"/>
  <c r="AD11" i="64"/>
  <c r="AE10" i="64"/>
  <c r="AA11" i="63"/>
  <c r="AB10" i="63"/>
  <c r="W10" i="62"/>
  <c r="V11" i="62"/>
  <c r="V36" i="62"/>
  <c r="O10" i="54"/>
  <c r="N11" i="54"/>
  <c r="O11" i="53" l="1"/>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W10" i="63"/>
  <c r="AV11" i="63"/>
  <c r="AK10" i="53" l="1"/>
  <c r="AJ11" i="53"/>
  <c r="AX10" i="63"/>
  <c r="AW11" i="63"/>
  <c r="AL10" i="53" l="1"/>
  <c r="AK11" i="53"/>
  <c r="AY10" i="63"/>
  <c r="AX11" i="63"/>
  <c r="AL11" i="53" l="1"/>
  <c r="AM10" i="53"/>
  <c r="AY11" i="63"/>
  <c r="AZ10" i="63"/>
  <c r="AM11" i="53" l="1"/>
  <c r="AN10" i="53"/>
  <c r="AZ11" i="63"/>
  <c r="BA10" i="63"/>
  <c r="AO10" i="53" l="1"/>
  <c r="AN11" i="53"/>
  <c r="BA11" i="63"/>
  <c r="BB10" i="63"/>
  <c r="AP10" i="53" l="1"/>
  <c r="AO11" i="53"/>
  <c r="BB11" i="63"/>
  <c r="BC10" i="63"/>
  <c r="AQ10" i="53" l="1"/>
  <c r="AP11" i="53"/>
  <c r="BC11" i="63"/>
  <c r="BD10" i="63"/>
  <c r="AQ11" i="53" l="1"/>
  <c r="AR10" i="53"/>
  <c r="BE10" i="63"/>
  <c r="BD11" i="63"/>
  <c r="AR11" i="53" l="1"/>
  <c r="AS10" i="53"/>
  <c r="AS11" i="53" s="1"/>
  <c r="BF10" i="63"/>
  <c r="BE11" i="63"/>
  <c r="BG10" i="63" l="1"/>
  <c r="BF11" i="63"/>
  <c r="BG11" i="63" l="1"/>
  <c r="BH10" i="63"/>
  <c r="BH11" i="63" l="1"/>
  <c r="BI10" i="63"/>
  <c r="BI11" i="63" l="1"/>
  <c r="BJ10" i="63"/>
  <c r="BJ11" i="63" l="1"/>
  <c r="BK10" i="63"/>
  <c r="BK11" i="63" l="1"/>
  <c r="BL10" i="63"/>
  <c r="BM10" i="63" l="1"/>
  <c r="BL11" i="63"/>
  <c r="BN10" i="63" l="1"/>
  <c r="BM11" i="63"/>
  <c r="BO10" i="63" l="1"/>
  <c r="BN11" i="63"/>
  <c r="BO11" i="63" l="1"/>
  <c r="BP10" i="63"/>
  <c r="BP11"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<sst xmlns="http://schemas.openxmlformats.org/spreadsheetml/2006/main" count="2018" uniqueCount="521">
  <si>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</si>
  <si>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</si>
  <si>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</si>
  <si>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</si>
  <si>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</si>
  <si>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</si>
  <si>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</si>
  <si>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</si>
  <si>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</si>
  <si>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</si>
  <si>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</si>
  <si>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</si>
  <si>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</si>
  <si>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</si>
  <si>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</si>
  <si>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</si>
  <si>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</si>
  <si>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</si>
  <si>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</si>
  <si>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</si>
  <si>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</si>
  <si>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</si>
  <si>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</si>
  <si>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</si>
  <si>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</si>
  <si>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</si>
  <si>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</si>
  <si>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</si>
  <si>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</si>
  <si>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</si>
  <si>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</si>
  <si>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</si>
  <si>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</si>
  <si>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</si>
  <si>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</si>
  <si>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</si>
  <si>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</si>
  <si>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</si>
  <si>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</si>
  <si>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</si>
  <si>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</si>
  <si>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</si>
  <si>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</si>
  <si>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</si>
  <si>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</si>
  <si>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</si>
  <si>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</si>
  <si>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</si>
  <si>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</si>
  <si>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</si>
  <si>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</si>
  <si>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</si>
  <si>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</si>
  <si>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</si>
  <si>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</si>
  <si>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</si>
  <si>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</si>
  <si>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</si>
  <si>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</si>
  <si>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</si>
  <si>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</si>
  <si>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</si>
  <si>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</si>
  <si>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</si>
  <si>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</si>
  <si>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</si>
  <si>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</si>
  <si>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</si>
  <si>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</si>
  <si>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</si>
  <si>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</si>
  <si>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</si>
  <si>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</si>
  <si>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</si>
  <si>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</si>
  <si>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</si>
  <si>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</si>
  <si>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</si>
  <si>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</si>
  <si>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</si>
  <si>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</si>
  <si>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</si>
  <si>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</si>
  <si>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</si>
  <si>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</si>
  <si>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</si>
  <si>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</si>
  <si>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</si>
  <si>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</si>
  <si>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</si>
  <si>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</si>
  <si>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</si>
  <si>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</si>
  <si>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</si>
  <si>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</si>
  <si>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</si>
  <si>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</si>
  <si>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</si>
  <si>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</si>
  <si>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</si>
  <si>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</si>
  <si>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</si>
  <si>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</si>
  <si>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</si>
  <si>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</si>
  <si>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</si>
  <si>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</si>
  <si>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</si>
  <si>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</si>
  <si>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</si>
  <si>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</si>
  <si>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</si>
  <si>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</si>
  <si>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</si>
  <si>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</si>
  <si>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</si>
  <si>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</si>
  <si>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</si>
  <si>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</si>
  <si>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</si>
  <si>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</si>
  <si>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</si>
  <si>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</si>
  <si>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</si>
  <si>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</si>
  <si>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</si>
  <si>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</si>
  <si>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</si>
  <si>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</si>
  <si>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</si>
  <si>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</si>
  <si>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</si>
  <si>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</si>
  <si>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</si>
  <si>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</si>
  <si>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</si>
  <si>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</si>
  <si>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</si>
  <si>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</si>
  <si>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</si>
  <si>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</si>
  <si>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</si>
  <si>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</si>
  <si>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</si>
  <si>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</si>
  <si>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</si>
  <si>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</si>
  <si>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</si>
  <si>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</si>
  <si>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</si>
  <si>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</si>
  <si>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</si>
  <si>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</si>
  <si>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</si>
  <si>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</si>
  <si>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</si>
  <si>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</si>
  <si>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</si>
  <si>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</si>
  <si>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</si>
  <si>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</si>
  <si>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</si>
  <si>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</si>
  <si>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</si>
  <si>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</si>
  <si>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</si>
  <si>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</si>
  <si>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</si>
  <si>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</si>
  <si>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</si>
  <si>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</si>
  <si>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</si>
  <si>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</si>
  <si>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</si>
  <si>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</si>
  <si>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</si>
  <si>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</si>
  <si>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</si>
  <si>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</si>
  <si>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</si>
  <si>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</si>
  <si>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</si>
  <si>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</si>
  <si>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</si>
  <si>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</si>
  <si>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</si>
  <si>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</si>
  <si>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</si>
  <si>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</si>
  <si>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</si>
  <si>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</si>
  <si>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Unaudited Financial Statements for the Group</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</si>
  <si>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</si>
  <si>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</si>
  <si>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</si>
  <si>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</si>
  <si>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</si>
  <si>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</si>
  <si>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</si>
  <si>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</si>
  <si>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</si>
  <si>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</si>
  <si>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</si>
  <si>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</si>
  <si>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</si>
  <si>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</si>
  <si>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</si>
  <si>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</si>
  <si>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</si>
  <si>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</si>
  <si>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</si>
  <si>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</si>
  <si>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</si>
  <si>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</si>
  <si>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</si>
  <si>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</si>
  <si>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</si>
  <si>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</si>
  <si>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</si>
  <si>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</si>
  <si>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</si>
  <si>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</si>
  <si>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</si>
  <si>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</si>
  <si>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</si>
  <si>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</si>
  <si>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</si>
  <si>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</si>
  <si>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</si>
  <si>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</si>
  <si>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</si>
  <si>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</si>
  <si>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</si>
  <si>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</si>
  <si>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</si>
  <si>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</si>
  <si>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</si>
  <si>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</si>
  <si>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</si>
  <si>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</si>
  <si>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</si>
  <si>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</si>
  <si>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</si>
  <si>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</si>
  <si>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</si>
  <si>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</si>
  <si>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</si>
  <si>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</si>
  <si>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</si>
  <si>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</si>
  <si>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</si>
  <si>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</si>
  <si>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</si>
  <si>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</si>
  <si>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</si>
  <si>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</si>
  <si>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</si>
  <si>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</si>
  <si>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</si>
  <si>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</si>
  <si>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</si>
  <si>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</si>
  <si>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</si>
  <si>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</si>
  <si>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</si>
  <si>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</si>
  <si>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</si>
  <si>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</si>
  <si>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</si>
  <si>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</si>
  <si>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</si>
  <si>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</si>
  <si>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</si>
  <si>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</si>
  <si>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</si>
  <si>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</si>
  <si>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</si>
  <si>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</si>
  <si>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</si>
  <si>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</si>
  <si>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</si>
  <si>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</si>
  <si>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</si>
  <si>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</si>
  <si>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</si>
  <si>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</si>
  <si>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</si>
  <si>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</si>
  <si>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</si>
  <si>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</si>
  <si>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</si>
  <si>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</si>
  <si>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</si>
  <si>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</si>
  <si>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</si>
  <si>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</si>
  <si>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</si>
  <si>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</si>
  <si>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</si>
  <si>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</si>
  <si>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</si>
  <si>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</si>
  <si>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</si>
  <si>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</si>
  <si>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</si>
  <si>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</si>
  <si>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</si>
  <si>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</si>
  <si>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</si>
  <si>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</si>
  <si>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</si>
  <si>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</si>
  <si>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</si>
  <si>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</si>
  <si>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</si>
  <si>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</si>
  <si>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</si>
  <si>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</si>
  <si>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</si>
  <si>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</si>
  <si>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</si>
  <si>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</si>
  <si>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</si>
  <si>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</si>
  <si>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</si>
  <si>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</si>
  <si>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</si>
  <si>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</si>
  <si>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</si>
  <si>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</si>
  <si>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</si>
  <si>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</si>
  <si>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</si>
  <si>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</si>
  <si>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</si>
  <si>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</si>
  <si>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</si>
  <si>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</si>
  <si>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</si>
  <si>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</si>
  <si>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</si>
  <si>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</si>
  <si>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</si>
  <si>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</si>
  <si>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</si>
  <si>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</si>
  <si>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</si>
  <si>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</si>
  <si>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</si>
  <si>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</si>
  <si>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</si>
  <si>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</si>
  <si>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</si>
  <si>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</si>
  <si>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</si>
  <si>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</si>
  <si>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</si>
  <si>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</si>
  <si>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CSD</t>
  </si>
  <si>
    <t>Consolidated Tin Mines</t>
  </si>
  <si>
    <t>Reminder sent</t>
  </si>
  <si>
    <t>Borrower</t>
  </si>
  <si>
    <t>Bravus</t>
  </si>
  <si>
    <t>Type</t>
  </si>
  <si>
    <t>#</t>
  </si>
  <si>
    <t>Flying Wombats</t>
  </si>
  <si>
    <t>Asset Backed</t>
  </si>
  <si>
    <t>Cash Flow</t>
  </si>
  <si>
    <t>Count</t>
  </si>
  <si>
    <t>G&amp;M Holdings NT Pty Ltd</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</si>
  <si>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</si>
  <si>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</si>
  <si>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</si>
  <si>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</si>
  <si>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</si>
  <si>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</si>
  <si>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</si>
  <si>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</si>
  <si>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</si>
  <si>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</si>
  <si>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</si>
  <si>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</si>
  <si>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</si>
  <si>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</si>
  <si>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</si>
  <si>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</si>
  <si>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</si>
  <si>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</si>
  <si>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</si>
  <si>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</si>
  <si>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</si>
  <si>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</si>
  <si>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</si>
  <si>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</si>
  <si>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</si>
  <si>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</si>
  <si>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</si>
  <si>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</si>
  <si>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</si>
  <si>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</si>
  <si>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</si>
  <si>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</si>
  <si>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</si>
  <si>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</si>
  <si>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</si>
  <si>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</si>
  <si>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</si>
  <si>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</si>
  <si>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</si>
  <si>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</si>
  <si>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</si>
  <si>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</si>
  <si>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</si>
  <si>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</si>
  <si>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</si>
  <si>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</si>
  <si>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</si>
  <si>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</si>
  <si>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</si>
  <si>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</si>
  <si>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</si>
  <si>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</si>
  <si>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</si>
  <si>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</si>
  <si>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</si>
  <si>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</si>
  <si>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</si>
  <si>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</si>
  <si>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</si>
  <si>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</si>
  <si>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</si>
  <si>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</si>
  <si>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</si>
  <si>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</si>
  <si>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</si>
  <si>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</si>
  <si>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</si>
  <si>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</si>
  <si>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</si>
  <si>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</si>
  <si>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</si>
  <si>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</si>
  <si>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</si>
  <si>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</si>
  <si>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</si>
  <si>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</si>
  <si>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</si>
  <si>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</si>
  <si>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</si>
  <si>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</si>
  <si>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</si>
  <si>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</si>
  <si>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</si>
  <si>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</si>
  <si>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</si>
  <si>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</si>
  <si>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</si>
  <si>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</si>
  <si>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</si>
  <si>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NPE</t>
  </si>
  <si>
    <t>National Plant and Equipment</t>
  </si>
  <si>
    <t>Julian Cook</t>
  </si>
  <si>
    <t>Julian.Cook@nationalplant.com.au</t>
  </si>
  <si>
    <t>(07) 5555 4500</t>
  </si>
  <si>
    <t xml:space="preserve">Audited Consolidated Financial Statements </t>
  </si>
  <si>
    <t>no later than 180 days after the end of each financial year</t>
  </si>
  <si>
    <t xml:space="preserve">Unaudited Half-yearly management financial accounts of the Group </t>
  </si>
  <si>
    <t>9.2 (a)</t>
  </si>
  <si>
    <t>90 days after the end of each financial half year</t>
  </si>
  <si>
    <t xml:space="preserve">Unaudited Quarterly management financial accounts of the Group </t>
  </si>
  <si>
    <t>9.2 (b)</t>
  </si>
  <si>
    <t>9.2 (c)</t>
  </si>
  <si>
    <t>30 days after the end of each month</t>
  </si>
  <si>
    <t>within 2 Business Days after it is provided to the facility agent on behalf of the senior secured lending syndicate of the Group</t>
  </si>
  <si>
    <t>Wagepay</t>
  </si>
  <si>
    <t>Tony</t>
  </si>
  <si>
    <t xml:space="preserve"> tony@wagepay.com.au</t>
  </si>
  <si>
    <t>Certified by a director of the
relevant company as giving a true and fair view of its financial condition as at the date as at which those financial statements were
drawn up. With commentary on business KPIs in a form agreed with the Lender and a Compliance Certificate</t>
  </si>
  <si>
    <t>Certified by a director of the
relevant company as giving a true and fair view of its financial condition as at the date as at which those financial statements were
drawn up. Must be audited if at any time during the relevant financial year the Outstanding
Balance of all Receivables exceeds A$5,000,000</t>
  </si>
  <si>
    <t>Annual</t>
  </si>
  <si>
    <t>Wagepay SPV1 Pty Ltd
Wagepay Pty Ltd</t>
  </si>
  <si>
    <t>Borrowing Base</t>
  </si>
  <si>
    <t>Risk Adjusted Yield</t>
  </si>
  <si>
    <t>Arrears Rate</t>
  </si>
  <si>
    <t>Customer Concentration Limit</t>
  </si>
  <si>
    <t>Interest Cover Ratio</t>
  </si>
  <si>
    <t>2x</t>
  </si>
  <si>
    <t>Shareholder Debt</t>
  </si>
  <si>
    <t>Unaudited Monthly management financial accounts accounts and business KPIs and commentary on:
-New customer acquired
-Total customer numbers
-Application (new and existing)
-Approval rate (new and existing)
-Amount of Disbursement (new and existing)
-Number of disbursements
-Average loan size
-DPD30+ Arrears rate
-Write off rate
-$ Disbursement for Customers with &gt;50%Centrelink in Income
-Advance rate</t>
  </si>
  <si>
    <t xml:space="preserve">Yes </t>
  </si>
  <si>
    <t>Blackbird</t>
  </si>
  <si>
    <t>Blackbird Private Equity Pty Ltd</t>
  </si>
  <si>
    <t>Christian Brehm/Damian Speziali</t>
  </si>
  <si>
    <t>Stewart Wilkinson</t>
  </si>
  <si>
    <t>stewart@blackbirdcapital.com.au</t>
  </si>
  <si>
    <t>0447 474 222</t>
  </si>
  <si>
    <t>Unaudited Monthly management financial accounts (including management
commentary) and a Borrowing Base Certificate</t>
  </si>
  <si>
    <t>17.1 (a)</t>
  </si>
  <si>
    <t>no later than 30 days after the end of each month</t>
  </si>
  <si>
    <t>due 30 Oct</t>
  </si>
  <si>
    <t>Unaudited Consolidated Quarterly Financial Statements</t>
  </si>
  <si>
    <t>17.1 (b)</t>
  </si>
  <si>
    <t>no later than 30 days after the end of each quarter of its financial year</t>
  </si>
  <si>
    <t xml:space="preserve">Annual Audited Consolidated Financial Statements </t>
  </si>
  <si>
    <t>17.1 (c)</t>
  </si>
  <si>
    <t>No later than 150 days after the end of each financial year</t>
  </si>
  <si>
    <t>Quarterly and Annual</t>
  </si>
  <si>
    <t xml:space="preserve">Quarterly: no later than 30 days after the end of each quarter of its financial year
Annual: No later than 150 days after the end of each financial year
</t>
  </si>
  <si>
    <t>due 14 Nov</t>
  </si>
  <si>
    <t>ok</t>
  </si>
  <si>
    <t>satisfied</t>
  </si>
  <si>
    <t>Due on 30 Oct</t>
  </si>
  <si>
    <t>due 14 November</t>
  </si>
  <si>
    <t>due 29 November</t>
  </si>
  <si>
    <t>Repayment</t>
  </si>
  <si>
    <t>Received</t>
  </si>
  <si>
    <t>Christian Brehm/Claire Vuong</t>
  </si>
  <si>
    <t>Damian Speziali</t>
  </si>
  <si>
    <t>Equity Contributions</t>
  </si>
  <si>
    <t>Borrowing base test</t>
  </si>
  <si>
    <t>Satisfied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</si>
</sst>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s>
  <fonts count="69" x14ac:knownFonts="1">
    <font>
      <sz val="8"/>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
      <i/>
      <sz val="10"/>
      <color theme="2"/>
      <name val="Arial"/>
      <family val="2"/>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4">
    <xf numFmtId="0" fontId="0" fillId="0" borderId="0" applyNumberFormat="0" applyFill="0" applyBorder="0" applyProtection="0">
      <alignment vertical="center"/>
    </xf>
    <xf numFmtId="0" fontId="32" fillId="45" borderId="0" applyNumberFormat="0" applyBorder="0" applyProtection="0">
      <alignment vertical="center"/>
    </xf>
    <xf numFmtId="167"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1" applyNumberFormat="0" applyAlignment="0" applyProtection="0"/>
    <xf numFmtId="0" fontId="21" fillId="12" borderId="12" applyNumberFormat="0" applyAlignment="0" applyProtection="0"/>
    <xf numFmtId="0" fontId="22" fillId="12" borderId="11" applyNumberFormat="0" applyAlignment="0" applyProtection="0"/>
    <xf numFmtId="0" fontId="23" fillId="0" borderId="13" applyNumberFormat="0" applyFill="0" applyAlignment="0" applyProtection="0"/>
    <xf numFmtId="0" fontId="24" fillId="13" borderId="14" applyNumberFormat="0" applyAlignment="0" applyProtection="0"/>
    <xf numFmtId="0" fontId="25" fillId="0" borderId="0" applyNumberFormat="0" applyFill="0" applyBorder="0" applyAlignment="0" applyProtection="0"/>
    <xf numFmtId="0" fontId="12" fillId="14"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28" fillId="38" borderId="0" applyNumberFormat="0" applyBorder="0" applyAlignment="0" applyProtection="0"/>
    <xf numFmtId="0" fontId="36" fillId="45" borderId="0" applyNumberFormat="0" applyBorder="0" applyProtection="0">
      <alignment vertical="center"/>
    </xf>
    <xf numFmtId="0" fontId="37" fillId="45" borderId="0" applyNumberFormat="0" applyBorder="0" applyProtection="0">
      <alignment vertical="center"/>
    </xf>
    <xf numFmtId="0" fontId="49" fillId="42" borderId="0" applyNumberFormat="0" applyBorder="0" applyProtection="0">
      <alignment vertical="center"/>
    </xf>
    <xf numFmtId="0" fontId="46" fillId="43" borderId="0" applyNumberFormat="0" applyBorder="0" applyProtection="0">
      <alignment vertical="center"/>
    </xf>
    <xf numFmtId="0" fontId="46" fillId="44" borderId="0" applyNumberFormat="0" applyBorder="0" applyProtection="0">
      <alignment vertical="center"/>
    </xf>
    <xf numFmtId="0" fontId="8" fillId="40" borderId="0" applyNumberFormat="0" applyBorder="0" applyProtection="0">
      <alignment vertical="center"/>
    </xf>
    <xf numFmtId="0" fontId="44" fillId="0" borderId="0" applyNumberFormat="0" applyBorder="0" applyProtection="0">
      <alignment vertical="center"/>
    </xf>
    <xf numFmtId="0" fontId="38" fillId="3" borderId="6" applyNumberFormat="0" applyAlignment="0" applyProtection="0">
      <alignment vertical="center"/>
    </xf>
    <xf numFmtId="0" fontId="38" fillId="4" borderId="5" applyNumberFormat="0" applyProtection="0">
      <alignment vertical="center"/>
    </xf>
    <xf numFmtId="0" fontId="51" fillId="6" borderId="7" applyNumberFormat="0" applyProtection="0">
      <alignment vertical="center"/>
    </xf>
    <xf numFmtId="0" fontId="8" fillId="0" borderId="3" applyNumberFormat="0" applyFill="0" applyAlignment="0" applyProtection="0">
      <alignment vertical="center"/>
    </xf>
    <xf numFmtId="0" fontId="38" fillId="2" borderId="1" applyNumberFormat="0" applyAlignment="0" applyProtection="0">
      <alignment vertical="center"/>
    </xf>
    <xf numFmtId="0" fontId="10" fillId="40" borderId="4" applyNumberFormat="0" applyProtection="0">
      <alignment horizontal="centerContinuous" vertical="center"/>
    </xf>
    <xf numFmtId="0" fontId="39" fillId="5" borderId="4" applyNumberFormat="0" applyAlignment="0" applyProtection="0">
      <alignment vertical="center"/>
    </xf>
    <xf numFmtId="0" fontId="8" fillId="5" borderId="4" applyNumberFormat="0" applyAlignment="0" applyProtection="0">
      <alignment vertical="center"/>
    </xf>
    <xf numFmtId="0" fontId="41" fillId="0" borderId="0" applyNumberFormat="0" applyFill="0" applyBorder="0" applyAlignment="0" applyProtection="0">
      <alignment vertical="center"/>
    </xf>
    <xf numFmtId="0" fontId="45" fillId="0" borderId="0" applyNumberFormat="0" applyBorder="0" applyProtection="0">
      <alignment horizontal="center" vertical="center"/>
    </xf>
    <xf numFmtId="0" fontId="8" fillId="1" borderId="4" applyNumberFormat="0" applyAlignment="0" applyProtection="0">
      <alignment vertical="center"/>
    </xf>
    <xf numFmtId="171" fontId="8" fillId="0" borderId="4" applyFill="0" applyProtection="0">
      <alignment horizontal="center"/>
    </xf>
    <xf numFmtId="175" fontId="10" fillId="0" borderId="0" applyFont="0" applyFill="0" applyBorder="0" applyAlignment="0" applyProtection="0"/>
    <xf numFmtId="176" fontId="10"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9" fontId="8" fillId="0" borderId="0" applyFont="0" applyFill="0" applyBorder="0" applyAlignment="0" applyProtection="0">
      <alignment vertical="center"/>
    </xf>
    <xf numFmtId="0" fontId="37" fillId="39" borderId="0" applyNumberFormat="0" applyAlignment="0" applyProtection="0">
      <alignment vertical="center"/>
    </xf>
    <xf numFmtId="0" fontId="47" fillId="0" borderId="0" applyFill="0" applyBorder="0" applyProtection="0">
      <alignment horizontal="center" vertical="center"/>
    </xf>
    <xf numFmtId="0" fontId="8" fillId="0" borderId="4" applyNumberFormat="0" applyFill="0" applyProtection="0"/>
    <xf numFmtId="0" fontId="29" fillId="0" borderId="0" applyNumberFormat="0" applyFill="0" applyBorder="0" applyAlignment="0" applyProtection="0">
      <alignment vertical="center"/>
    </xf>
    <xf numFmtId="0" fontId="11" fillId="0" borderId="4" applyNumberFormat="0" applyProtection="0">
      <alignment vertical="center"/>
    </xf>
    <xf numFmtId="0" fontId="8" fillId="0" borderId="4" applyNumberFormat="0" applyAlignment="0" applyProtection="0">
      <alignment vertical="center"/>
    </xf>
    <xf numFmtId="0" fontId="8" fillId="0" borderId="2" applyNumberFormat="0" applyFont="0" applyFill="0" applyAlignment="0" applyProtection="0">
      <alignment vertical="center"/>
    </xf>
    <xf numFmtId="0" fontId="43" fillId="0" borderId="0" applyFill="0" applyBorder="0" applyProtection="0">
      <alignment vertical="center"/>
    </xf>
    <xf numFmtId="0" fontId="30" fillId="0" borderId="0" applyNumberFormat="0" applyFill="0" applyBorder="0" applyAlignment="0" applyProtection="0">
      <alignment vertical="center"/>
    </xf>
    <xf numFmtId="0" fontId="8" fillId="0" borderId="18" applyNumberFormat="0" applyFont="0" applyFill="0" applyAlignment="0" applyProtection="0">
      <alignment vertical="center"/>
    </xf>
    <xf numFmtId="0" fontId="41" fillId="0" borderId="4" applyNumberFormat="0" applyFill="0" applyAlignment="0" applyProtection="0"/>
    <xf numFmtId="0" fontId="31" fillId="0" borderId="4" applyNumberFormat="0" applyFill="0" applyAlignment="0" applyProtection="0"/>
    <xf numFmtId="0" fontId="42" fillId="0" borderId="4" applyNumberFormat="0" applyFill="0" applyAlignment="0" applyProtection="0"/>
    <xf numFmtId="177" fontId="8" fillId="0" borderId="0" applyFont="0" applyFill="0" applyBorder="0" applyAlignment="0" applyProtection="0">
      <alignment vertical="center"/>
    </xf>
    <xf numFmtId="170" fontId="8" fillId="0" borderId="0" applyFont="0" applyFill="0" applyBorder="0" applyAlignment="0" applyProtection="0">
      <alignment vertical="center"/>
    </xf>
    <xf numFmtId="0" fontId="7" fillId="0" borderId="0"/>
    <xf numFmtId="0" fontId="5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75" fontId="8" fillId="0" borderId="0" applyFont="0" applyFill="0" applyBorder="0" applyAlignment="0" applyProtection="0"/>
    <xf numFmtId="0" fontId="1" fillId="0" borderId="0"/>
    <xf numFmtId="43" fontId="1" fillId="0" borderId="0" applyFont="0" applyFill="0" applyBorder="0" applyAlignment="0" applyProtection="0"/>
  </cellStyleXfs>
  <cellXfs count="352">
    <xf numFmtId="0" fontId="0" fillId="0" borderId="0" xfId="0">
      <alignment vertical="center"/>
    </xf>
    <xf numFmtId="166" fontId="39" fillId="5" borderId="4" xfId="67" applyFont="1" applyFill="1" applyBorder="1" applyAlignment="1">
      <alignment horizontal="center" vertical="center"/>
    </xf>
    <xf numFmtId="0" fontId="32" fillId="45" borderId="0" xfId="1">
      <alignment vertical="center"/>
    </xf>
    <xf numFmtId="0" fontId="10" fillId="0" borderId="0" xfId="0" applyFont="1">
      <alignment vertical="center"/>
    </xf>
    <xf numFmtId="0" fontId="33" fillId="0" borderId="0" xfId="0" applyFont="1">
      <alignment vertical="center"/>
    </xf>
    <xf numFmtId="0" fontId="34" fillId="0" borderId="0" xfId="0" applyFont="1">
      <alignment vertical="center"/>
    </xf>
    <xf numFmtId="174" fontId="34" fillId="0" borderId="0" xfId="0" applyNumberFormat="1" applyFont="1" applyAlignment="1">
      <alignment horizontal="center" vertical="center"/>
    </xf>
    <xf numFmtId="0" fontId="10" fillId="0" borderId="3" xfId="0" applyFont="1" applyBorder="1">
      <alignment vertical="center"/>
    </xf>
    <xf numFmtId="0" fontId="35" fillId="0" borderId="0" xfId="0" applyFont="1">
      <alignment vertical="center"/>
    </xf>
    <xf numFmtId="0" fontId="32" fillId="45" borderId="0" xfId="1" applyAlignment="1">
      <alignment horizontal="center" vertical="center"/>
    </xf>
    <xf numFmtId="0" fontId="36" fillId="45" borderId="0" xfId="45">
      <alignment vertical="center"/>
    </xf>
    <xf numFmtId="0" fontId="36" fillId="45" borderId="0" xfId="45" applyAlignment="1">
      <alignment horizontal="center" vertical="center"/>
    </xf>
    <xf numFmtId="0" fontId="37" fillId="45" borderId="0" xfId="46">
      <alignment vertical="center"/>
    </xf>
    <xf numFmtId="0" fontId="37" fillId="45" borderId="0" xfId="46" applyAlignment="1">
      <alignment horizontal="center" vertical="center"/>
    </xf>
    <xf numFmtId="0" fontId="10" fillId="40" borderId="4" xfId="57">
      <alignment horizontal="centerContinuous" vertical="center"/>
    </xf>
    <xf numFmtId="0" fontId="10" fillId="40" borderId="4" xfId="57" applyAlignment="1">
      <alignment horizontal="center" vertical="center"/>
    </xf>
    <xf numFmtId="0" fontId="10" fillId="0" borderId="0" xfId="0" applyFont="1" applyAlignment="1">
      <alignment horizontal="center" vertical="center"/>
    </xf>
    <xf numFmtId="0" fontId="37" fillId="39" borderId="0" xfId="69">
      <alignment vertical="center"/>
    </xf>
    <xf numFmtId="0" fontId="37" fillId="39" borderId="0" xfId="69" applyAlignment="1">
      <alignment horizontal="center" vertical="center"/>
    </xf>
    <xf numFmtId="0" fontId="39" fillId="5" borderId="4" xfId="58" applyAlignment="1">
      <alignment horizontal="center" vertical="center"/>
    </xf>
    <xf numFmtId="175" fontId="10" fillId="0" borderId="0" xfId="64" applyFont="1" applyAlignment="1">
      <alignment vertical="center"/>
    </xf>
    <xf numFmtId="0" fontId="10" fillId="0" borderId="4" xfId="71" applyFont="1"/>
    <xf numFmtId="0" fontId="40" fillId="0" borderId="0" xfId="60" applyFont="1">
      <alignment vertical="center"/>
    </xf>
    <xf numFmtId="0" fontId="37" fillId="42" borderId="0" xfId="47" applyFont="1">
      <alignment vertical="center"/>
    </xf>
    <xf numFmtId="0" fontId="44" fillId="0" borderId="0" xfId="51">
      <alignment vertical="center"/>
    </xf>
    <xf numFmtId="0" fontId="45" fillId="0" borderId="0" xfId="61">
      <alignment horizontal="center" vertical="center"/>
    </xf>
    <xf numFmtId="164" fontId="10" fillId="0" borderId="0" xfId="66" applyFont="1" applyAlignment="1">
      <alignment vertical="center"/>
    </xf>
    <xf numFmtId="0" fontId="10" fillId="0" borderId="18" xfId="78" applyFont="1">
      <alignment vertical="center"/>
    </xf>
    <xf numFmtId="0" fontId="10" fillId="0" borderId="3" xfId="55" applyFont="1">
      <alignment vertical="center"/>
    </xf>
    <xf numFmtId="166" fontId="10" fillId="0" borderId="0" xfId="67" applyFont="1" applyAlignment="1">
      <alignment vertical="center"/>
    </xf>
    <xf numFmtId="0" fontId="10" fillId="44" borderId="0" xfId="49" applyFont="1">
      <alignment vertical="center"/>
    </xf>
    <xf numFmtId="0" fontId="39" fillId="5" borderId="4" xfId="58">
      <alignment vertical="center"/>
    </xf>
    <xf numFmtId="0" fontId="47" fillId="0" borderId="0" xfId="70">
      <alignment horizontal="center" vertical="center"/>
    </xf>
    <xf numFmtId="169" fontId="10" fillId="0" borderId="0" xfId="68" applyFont="1">
      <alignment vertical="center"/>
    </xf>
    <xf numFmtId="0" fontId="10" fillId="0" borderId="2" xfId="55" applyFont="1" applyBorder="1">
      <alignment vertical="center"/>
    </xf>
    <xf numFmtId="176" fontId="10" fillId="0" borderId="17" xfId="65" applyFont="1" applyBorder="1" applyAlignment="1">
      <alignment vertical="center"/>
    </xf>
    <xf numFmtId="0" fontId="48" fillId="2" borderId="1" xfId="56" applyFont="1">
      <alignment vertical="center"/>
    </xf>
    <xf numFmtId="0" fontId="10" fillId="40" borderId="0" xfId="50" applyFont="1">
      <alignment vertical="center"/>
    </xf>
    <xf numFmtId="0" fontId="43" fillId="0" borderId="0" xfId="0" applyFont="1" applyFill="1">
      <alignment vertical="center"/>
    </xf>
    <xf numFmtId="0" fontId="10" fillId="0" borderId="4" xfId="59" applyFont="1" applyFill="1">
      <alignment vertical="center"/>
    </xf>
    <xf numFmtId="0" fontId="10" fillId="3" borderId="6" xfId="52" applyFont="1">
      <alignment vertical="center"/>
    </xf>
    <xf numFmtId="0" fontId="10" fillId="4" borderId="5" xfId="53" applyFont="1">
      <alignment vertical="center"/>
    </xf>
    <xf numFmtId="172" fontId="10" fillId="0" borderId="0" xfId="66" applyNumberFormat="1" applyFont="1" applyAlignment="1">
      <alignment vertical="center"/>
    </xf>
    <xf numFmtId="0" fontId="10" fillId="6" borderId="7" xfId="54" applyFont="1">
      <alignment vertical="center"/>
    </xf>
    <xf numFmtId="0" fontId="11" fillId="5" borderId="4" xfId="0" applyFont="1" applyFill="1" applyBorder="1">
      <alignment vertical="center"/>
    </xf>
    <xf numFmtId="0" fontId="10" fillId="0" borderId="5" xfId="53" applyFont="1" applyFill="1">
      <alignment vertical="center"/>
    </xf>
    <xf numFmtId="0" fontId="46" fillId="7" borderId="5" xfId="53" applyFont="1" applyFill="1">
      <alignment vertical="center"/>
    </xf>
    <xf numFmtId="0" fontId="37" fillId="39" borderId="0" xfId="0" applyFont="1" applyFill="1">
      <alignment vertical="center"/>
    </xf>
    <xf numFmtId="176" fontId="10" fillId="0" borderId="0" xfId="65" applyFont="1" applyAlignment="1">
      <alignment vertical="center"/>
    </xf>
    <xf numFmtId="0" fontId="39" fillId="0" borderId="4" xfId="71" applyFont="1"/>
    <xf numFmtId="0" fontId="10" fillId="1" borderId="4" xfId="0" applyFont="1" applyFill="1" applyBorder="1">
      <alignment vertical="center"/>
    </xf>
    <xf numFmtId="0" fontId="31" fillId="0" borderId="4" xfId="71" applyFont="1"/>
    <xf numFmtId="168" fontId="10" fillId="0" borderId="4" xfId="0" applyNumberFormat="1" applyFont="1" applyBorder="1" applyAlignment="1">
      <alignment horizontal="center"/>
    </xf>
    <xf numFmtId="0" fontId="41" fillId="0" borderId="4" xfId="71" applyFont="1"/>
    <xf numFmtId="0" fontId="42" fillId="0" borderId="4" xfId="71" applyFont="1"/>
    <xf numFmtId="0" fontId="30" fillId="0" borderId="0" xfId="77" quotePrefix="1">
      <alignment vertical="center"/>
    </xf>
    <xf numFmtId="0" fontId="30" fillId="0" borderId="0" xfId="77">
      <alignment vertical="center"/>
    </xf>
    <xf numFmtId="0" fontId="46" fillId="43" borderId="0" xfId="48">
      <alignment vertical="center"/>
    </xf>
    <xf numFmtId="173" fontId="39" fillId="5" borderId="4" xfId="58" applyNumberFormat="1" applyAlignment="1">
      <alignment horizontal="center" vertical="center"/>
    </xf>
    <xf numFmtId="0" fontId="50" fillId="0" borderId="0" xfId="0" applyFont="1">
      <alignment vertical="center"/>
    </xf>
    <xf numFmtId="0" fontId="32" fillId="41" borderId="0" xfId="1" applyFill="1">
      <alignment vertical="center"/>
    </xf>
    <xf numFmtId="0" fontId="36" fillId="41" borderId="0" xfId="45" applyFill="1">
      <alignment vertical="center"/>
    </xf>
    <xf numFmtId="0" fontId="52" fillId="41" borderId="0" xfId="1" applyFont="1" applyFill="1">
      <alignment vertical="center"/>
    </xf>
    <xf numFmtId="0" fontId="53" fillId="45" borderId="0" xfId="1" applyFont="1">
      <alignment vertical="center"/>
    </xf>
    <xf numFmtId="0" fontId="54" fillId="0" borderId="0" xfId="84" applyFont="1"/>
    <xf numFmtId="0" fontId="7" fillId="0" borderId="0" xfId="84"/>
    <xf numFmtId="0" fontId="7" fillId="0" borderId="0" xfId="84" applyAlignment="1">
      <alignment horizontal="center"/>
    </xf>
    <xf numFmtId="0" fontId="55" fillId="0" borderId="0" xfId="84" applyFont="1"/>
    <xf numFmtId="0" fontId="55" fillId="0" borderId="0" xfId="84" applyFont="1" applyAlignment="1">
      <alignment horizontal="left"/>
    </xf>
    <xf numFmtId="0" fontId="55" fillId="0" borderId="0" xfId="84" applyFont="1" applyAlignment="1">
      <alignment horizontal="center"/>
    </xf>
    <xf numFmtId="0" fontId="57" fillId="0" borderId="0" xfId="85" applyAlignment="1">
      <alignment horizontal="left"/>
    </xf>
    <xf numFmtId="0" fontId="7" fillId="0" borderId="0" xfId="84" quotePrefix="1"/>
    <xf numFmtId="15" fontId="7" fillId="0" borderId="0" xfId="84" applyNumberFormat="1"/>
    <xf numFmtId="0" fontId="36" fillId="39" borderId="0" xfId="84" applyFont="1" applyFill="1" applyAlignment="1">
      <alignment vertical="top" wrapText="1"/>
    </xf>
    <xf numFmtId="0" fontId="36" fillId="39" borderId="0" xfId="84" applyFont="1" applyFill="1" applyAlignment="1">
      <alignment horizontal="center" vertical="top" wrapText="1"/>
    </xf>
    <xf numFmtId="17" fontId="36" fillId="39" borderId="0" xfId="84" applyNumberFormat="1" applyFont="1" applyFill="1" applyAlignment="1">
      <alignment vertical="top" wrapText="1"/>
    </xf>
    <xf numFmtId="0" fontId="7" fillId="0" borderId="0" xfId="84" applyAlignment="1">
      <alignment vertical="center" wrapText="1"/>
    </xf>
    <xf numFmtId="0" fontId="7" fillId="0" borderId="0" xfId="84" applyAlignment="1">
      <alignment horizontal="center" vertical="center" wrapText="1"/>
    </xf>
    <xf numFmtId="0" fontId="7" fillId="0" borderId="18" xfId="84" applyBorder="1" applyAlignment="1">
      <alignment vertical="center" wrapText="1"/>
    </xf>
    <xf numFmtId="0" fontId="7" fillId="0" borderId="18" xfId="84" applyBorder="1" applyAlignment="1">
      <alignment horizontal="center" vertical="center" wrapText="1"/>
    </xf>
    <xf numFmtId="0" fontId="7" fillId="0" borderId="4" xfId="84" applyBorder="1" applyAlignment="1">
      <alignment horizontal="center" vertical="center" wrapText="1"/>
    </xf>
    <xf numFmtId="0" fontId="35" fillId="0" borderId="18" xfId="84" applyFont="1" applyBorder="1" applyAlignment="1">
      <alignment vertical="center" wrapText="1"/>
    </xf>
    <xf numFmtId="0" fontId="7" fillId="46" borderId="18" xfId="84" applyFill="1" applyBorder="1" applyAlignment="1">
      <alignment horizontal="center" vertical="center" wrapText="1"/>
    </xf>
    <xf numFmtId="0" fontId="35" fillId="46" borderId="18" xfId="84" applyFont="1" applyFill="1" applyBorder="1" applyAlignment="1">
      <alignment vertical="center" wrapText="1"/>
    </xf>
    <xf numFmtId="16" fontId="7" fillId="0" borderId="18" xfId="84" applyNumberFormat="1" applyBorder="1" applyAlignment="1">
      <alignment horizontal="left" vertical="center" wrapText="1"/>
    </xf>
    <xf numFmtId="0" fontId="7" fillId="0" borderId="0" xfId="84" applyAlignment="1">
      <alignment horizontal="left" vertical="center" wrapText="1"/>
    </xf>
    <xf numFmtId="0" fontId="7" fillId="0" borderId="18" xfId="84" applyBorder="1" applyAlignment="1">
      <alignment horizontal="left" vertical="center" wrapText="1"/>
    </xf>
    <xf numFmtId="0" fontId="7" fillId="0" borderId="19" xfId="84" applyBorder="1" applyAlignment="1">
      <alignment vertical="center" wrapText="1"/>
    </xf>
    <xf numFmtId="0" fontId="7" fillId="0" borderId="19" xfId="84" applyBorder="1" applyAlignment="1">
      <alignment horizontal="center" vertical="center" wrapText="1"/>
    </xf>
    <xf numFmtId="16" fontId="7" fillId="0" borderId="19" xfId="84" applyNumberFormat="1" applyBorder="1" applyAlignment="1">
      <alignment horizontal="left" vertical="center" wrapText="1"/>
    </xf>
    <xf numFmtId="0" fontId="7" fillId="0" borderId="20" xfId="84" applyBorder="1" applyAlignment="1">
      <alignment horizontal="center" vertical="center" wrapText="1"/>
    </xf>
    <xf numFmtId="0" fontId="7" fillId="46" borderId="19" xfId="84" applyFill="1" applyBorder="1" applyAlignment="1">
      <alignment vertical="center" wrapText="1"/>
    </xf>
    <xf numFmtId="0" fontId="7" fillId="0" borderId="0" xfId="84" applyAlignment="1">
      <alignment vertical="center"/>
    </xf>
    <xf numFmtId="0" fontId="7" fillId="0" borderId="0" xfId="84" applyAlignment="1">
      <alignment wrapText="1"/>
    </xf>
    <xf numFmtId="0" fontId="7" fillId="0" borderId="0" xfId="84" applyAlignment="1">
      <alignment horizontal="center" wrapText="1"/>
    </xf>
    <xf numFmtId="0" fontId="36" fillId="39" borderId="0" xfId="84" applyFont="1" applyFill="1" applyAlignment="1">
      <alignment horizontal="center"/>
    </xf>
    <xf numFmtId="0" fontId="7" fillId="39" borderId="0" xfId="84" applyFill="1"/>
    <xf numFmtId="0" fontId="7" fillId="39" borderId="0" xfId="84" applyFill="1" applyAlignment="1">
      <alignment horizontal="center"/>
    </xf>
    <xf numFmtId="0" fontId="55" fillId="5" borderId="0" xfId="84" applyFont="1" applyFill="1" applyAlignment="1">
      <alignment horizontal="right"/>
    </xf>
    <xf numFmtId="170" fontId="7" fillId="0" borderId="0" xfId="84" applyNumberFormat="1" applyAlignment="1">
      <alignment horizontal="right"/>
    </xf>
    <xf numFmtId="43" fontId="55" fillId="5" borderId="0" xfId="86" applyFont="1" applyFill="1" applyAlignment="1">
      <alignment horizontal="right"/>
    </xf>
    <xf numFmtId="43" fontId="0" fillId="0" borderId="0" xfId="86" applyFont="1" applyAlignment="1">
      <alignment horizontal="right"/>
    </xf>
    <xf numFmtId="43" fontId="59" fillId="0" borderId="0" xfId="84" applyNumberFormat="1" applyFont="1"/>
    <xf numFmtId="43" fontId="58" fillId="0" borderId="0" xfId="84" applyNumberFormat="1" applyFont="1"/>
    <xf numFmtId="9" fontId="55" fillId="5" borderId="0" xfId="87" applyFont="1" applyFill="1" applyAlignment="1">
      <alignment horizontal="right"/>
    </xf>
    <xf numFmtId="9" fontId="0" fillId="0" borderId="0" xfId="87" applyFont="1" applyAlignment="1">
      <alignment horizontal="right"/>
    </xf>
    <xf numFmtId="9" fontId="59" fillId="0" borderId="0" xfId="84" applyNumberFormat="1" applyFont="1"/>
    <xf numFmtId="9" fontId="58" fillId="0" borderId="0" xfId="84" applyNumberFormat="1" applyFont="1"/>
    <xf numFmtId="0" fontId="7" fillId="0" borderId="0" xfId="84" applyAlignment="1">
      <alignment horizontal="right"/>
    </xf>
    <xf numFmtId="0" fontId="58" fillId="0" borderId="0" xfId="84" applyFont="1"/>
    <xf numFmtId="43" fontId="7" fillId="0" borderId="0" xfId="84" applyNumberFormat="1"/>
    <xf numFmtId="0" fontId="35" fillId="0" borderId="0" xfId="84" applyFont="1"/>
    <xf numFmtId="43" fontId="56" fillId="5" borderId="0" xfId="86" applyFont="1" applyFill="1" applyAlignment="1">
      <alignment horizontal="right"/>
    </xf>
    <xf numFmtId="0" fontId="56" fillId="5" borderId="0" xfId="84" applyFont="1" applyFill="1" applyAlignment="1">
      <alignment horizontal="right"/>
    </xf>
    <xf numFmtId="9" fontId="7" fillId="0" borderId="0" xfId="84" applyNumberFormat="1"/>
    <xf numFmtId="178" fontId="0" fillId="0" borderId="0" xfId="86" applyNumberFormat="1" applyFont="1"/>
    <xf numFmtId="0" fontId="60" fillId="0" borderId="0" xfId="84" applyFont="1"/>
    <xf numFmtId="0" fontId="60" fillId="0" borderId="0" xfId="84" quotePrefix="1" applyFont="1"/>
    <xf numFmtId="0" fontId="35" fillId="0" borderId="18" xfId="84" applyFont="1" applyBorder="1" applyAlignment="1">
      <alignment horizontal="center" vertical="center" wrapText="1"/>
    </xf>
    <xf numFmtId="0" fontId="58" fillId="0" borderId="18" xfId="84" applyFont="1" applyBorder="1" applyAlignment="1">
      <alignment horizontal="center" vertical="center" wrapText="1"/>
    </xf>
    <xf numFmtId="0" fontId="58" fillId="47" borderId="18" xfId="84" applyFont="1" applyFill="1" applyBorder="1" applyAlignment="1">
      <alignment horizontal="center" vertical="center" wrapText="1"/>
    </xf>
    <xf numFmtId="0" fontId="61" fillId="0" borderId="0" xfId="84" applyFont="1" applyAlignment="1">
      <alignment horizontal="left"/>
    </xf>
    <xf numFmtId="0" fontId="55" fillId="0" borderId="18" xfId="78" applyFont="1" applyAlignment="1">
      <alignment wrapText="1"/>
    </xf>
    <xf numFmtId="0" fontId="55" fillId="0" borderId="18" xfId="78" applyFont="1" applyAlignment="1">
      <alignment horizontal="center" wrapText="1"/>
    </xf>
    <xf numFmtId="0" fontId="6" fillId="0" borderId="0" xfId="84" applyFont="1" applyAlignment="1">
      <alignment horizontal="left"/>
    </xf>
    <xf numFmtId="0" fontId="0" fillId="40" borderId="4" xfId="57" applyFont="1" applyAlignment="1">
      <alignment horizontal="left" vertical="center"/>
    </xf>
    <xf numFmtId="0" fontId="58" fillId="47" borderId="18" xfId="84" applyFont="1" applyFill="1" applyBorder="1" applyAlignment="1">
      <alignment vertical="center" wrapText="1"/>
    </xf>
    <xf numFmtId="0" fontId="30" fillId="0" borderId="0" xfId="77" applyAlignment="1"/>
    <xf numFmtId="0" fontId="5" fillId="0" borderId="0" xfId="84" applyFont="1"/>
    <xf numFmtId="15" fontId="61" fillId="0" borderId="0" xfId="84" applyNumberFormat="1" applyFont="1" applyAlignment="1">
      <alignment horizontal="left"/>
    </xf>
    <xf numFmtId="0" fontId="57" fillId="0" borderId="0" xfId="77" applyFont="1" applyAlignment="1"/>
    <xf numFmtId="173" fontId="7" fillId="5" borderId="0" xfId="84" applyNumberFormat="1" applyFill="1" applyAlignment="1">
      <alignment horizontal="center"/>
    </xf>
    <xf numFmtId="0" fontId="5" fillId="0" borderId="18" xfId="84" applyFont="1" applyBorder="1" applyAlignment="1">
      <alignment vertical="center" wrapText="1"/>
    </xf>
    <xf numFmtId="0" fontId="5" fillId="0" borderId="18" xfId="84" applyFont="1" applyBorder="1" applyAlignment="1">
      <alignment horizontal="center" vertical="center" wrapText="1"/>
    </xf>
    <xf numFmtId="179" fontId="8" fillId="0" borderId="0" xfId="66" applyNumberFormat="1" applyFont="1"/>
    <xf numFmtId="179" fontId="8" fillId="0" borderId="0" xfId="66" applyNumberFormat="1" applyFont="1" applyAlignment="1">
      <alignment horizontal="right"/>
    </xf>
    <xf numFmtId="179" fontId="62" fillId="0" borderId="0" xfId="66" applyNumberFormat="1" applyFont="1"/>
    <xf numFmtId="179" fontId="0" fillId="0" borderId="0" xfId="66" applyNumberFormat="1" applyFont="1" applyAlignment="1">
      <alignment horizontal="right"/>
    </xf>
    <xf numFmtId="179" fontId="7" fillId="0" borderId="0" xfId="66" applyNumberFormat="1" applyFont="1"/>
    <xf numFmtId="164" fontId="0" fillId="0" borderId="0" xfId="66" applyFont="1" applyAlignment="1">
      <alignment horizontal="right"/>
    </xf>
    <xf numFmtId="164" fontId="7" fillId="0" borderId="0" xfId="66" applyFont="1"/>
    <xf numFmtId="15" fontId="55" fillId="0" borderId="0" xfId="84" applyNumberFormat="1" applyFont="1" applyAlignment="1">
      <alignment horizontal="left"/>
    </xf>
    <xf numFmtId="0" fontId="7" fillId="0" borderId="0" xfId="84" applyAlignment="1">
      <alignment horizontal="left"/>
    </xf>
    <xf numFmtId="43" fontId="0" fillId="0" borderId="0" xfId="86" applyFont="1" applyFill="1" applyAlignment="1">
      <alignment horizontal="right"/>
    </xf>
    <xf numFmtId="17" fontId="61" fillId="0" borderId="0" xfId="84" applyNumberFormat="1" applyFont="1" applyAlignment="1">
      <alignment horizontal="left"/>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18" xfId="84" quotePrefix="1" applyFont="1" applyBorder="1" applyAlignment="1">
      <alignment vertical="center" wrapText="1"/>
    </xf>
    <xf numFmtId="0" fontId="3" fillId="0" borderId="18" xfId="84" applyFont="1" applyBorder="1" applyAlignment="1">
      <alignment horizontal="center" vertical="center" wrapText="1"/>
    </xf>
    <xf numFmtId="0" fontId="2" fillId="0" borderId="18" xfId="84" applyFont="1" applyBorder="1" applyAlignment="1">
      <alignment vertical="center" wrapText="1"/>
    </xf>
    <xf numFmtId="0" fontId="2" fillId="0" borderId="0" xfId="84" applyFont="1"/>
    <xf numFmtId="0" fontId="58" fillId="46" borderId="18" xfId="84" applyFont="1" applyFill="1" applyBorder="1" applyAlignment="1">
      <alignment horizontal="center" vertical="center" wrapText="1"/>
    </xf>
    <xf numFmtId="0" fontId="60" fillId="48" borderId="18" xfId="84" applyFont="1" applyFill="1" applyBorder="1" applyAlignment="1">
      <alignment vertical="center" wrapText="1"/>
    </xf>
    <xf numFmtId="0" fontId="60" fillId="48" borderId="0" xfId="84" applyFont="1" applyFill="1" applyAlignment="1">
      <alignment vertical="center" wrapText="1"/>
    </xf>
    <xf numFmtId="0" fontId="60" fillId="48" borderId="18" xfId="84" applyFont="1" applyFill="1" applyBorder="1" applyAlignment="1">
      <alignment horizontal="center" vertical="center" wrapText="1"/>
    </xf>
    <xf numFmtId="164" fontId="2" fillId="0" borderId="0" xfId="66" applyFont="1"/>
    <xf numFmtId="0" fontId="2" fillId="39" borderId="0" xfId="84" applyFont="1" applyFill="1"/>
    <xf numFmtId="0" fontId="2" fillId="39" borderId="0" xfId="84" applyFont="1" applyFill="1" applyAlignment="1">
      <alignment horizontal="center"/>
    </xf>
    <xf numFmtId="0" fontId="2" fillId="0" borderId="0" xfId="84" applyFont="1" applyAlignment="1">
      <alignment horizontal="center"/>
    </xf>
    <xf numFmtId="177" fontId="56" fillId="5" borderId="0" xfId="82" applyFont="1" applyFill="1" applyAlignment="1">
      <alignment horizontal="right"/>
    </xf>
    <xf numFmtId="177" fontId="2" fillId="0" borderId="0" xfId="82" applyFont="1" applyAlignment="1">
      <alignment horizontal="right"/>
    </xf>
    <xf numFmtId="177" fontId="59" fillId="0" borderId="0" xfId="82" applyFont="1" applyAlignment="1"/>
    <xf numFmtId="177" fontId="2" fillId="0" borderId="0" xfId="82" applyFont="1" applyAlignment="1"/>
    <xf numFmtId="0" fontId="2" fillId="0" borderId="0" xfId="84" applyFont="1" applyAlignment="1">
      <alignment horizontal="right"/>
    </xf>
    <xf numFmtId="0" fontId="60" fillId="48" borderId="19" xfId="84" applyFont="1" applyFill="1" applyBorder="1" applyAlignment="1">
      <alignment horizontal="center" vertical="center" wrapText="1"/>
    </xf>
    <xf numFmtId="0" fontId="2" fillId="0" borderId="0" xfId="88"/>
    <xf numFmtId="0" fontId="2" fillId="0" borderId="0" xfId="88" applyAlignment="1">
      <alignment horizontal="center"/>
    </xf>
    <xf numFmtId="0" fontId="54" fillId="0" borderId="0" xfId="88" applyFont="1"/>
    <xf numFmtId="0" fontId="55" fillId="0" borderId="0" xfId="88" applyFont="1"/>
    <xf numFmtId="0" fontId="61" fillId="0" borderId="0" xfId="88" applyFont="1" applyAlignment="1">
      <alignment horizontal="left"/>
    </xf>
    <xf numFmtId="0" fontId="2" fillId="0" borderId="0" xfId="88" applyAlignment="1">
      <alignment horizontal="left"/>
    </xf>
    <xf numFmtId="173" fontId="2" fillId="5" borderId="0" xfId="88" applyNumberFormat="1" applyFill="1" applyAlignment="1">
      <alignment horizontal="center"/>
    </xf>
    <xf numFmtId="0" fontId="55" fillId="0" borderId="0" xfId="88" applyFont="1" applyAlignment="1">
      <alignment horizontal="center"/>
    </xf>
    <xf numFmtId="15" fontId="61" fillId="0" borderId="0" xfId="88" applyNumberFormat="1" applyFont="1" applyAlignment="1">
      <alignment horizontal="left"/>
    </xf>
    <xf numFmtId="0" fontId="2" fillId="0" borderId="0" xfId="88" quotePrefix="1"/>
    <xf numFmtId="15" fontId="2" fillId="0" borderId="0" xfId="88" applyNumberFormat="1"/>
    <xf numFmtId="0" fontId="36" fillId="39" borderId="0" xfId="88" applyFont="1" applyFill="1" applyAlignment="1">
      <alignment vertical="top" wrapText="1"/>
    </xf>
    <xf numFmtId="0" fontId="36" fillId="39" borderId="0" xfId="88" applyFont="1" applyFill="1" applyAlignment="1">
      <alignment horizontal="center" vertical="top" wrapText="1"/>
    </xf>
    <xf numFmtId="17" fontId="36" fillId="39" borderId="0" xfId="88" applyNumberFormat="1" applyFont="1" applyFill="1" applyAlignment="1">
      <alignment vertical="top" wrapText="1"/>
    </xf>
    <xf numFmtId="0" fontId="2" fillId="0" borderId="0" xfId="88" applyAlignment="1">
      <alignment vertical="center" wrapText="1"/>
    </xf>
    <xf numFmtId="0" fontId="2" fillId="0" borderId="0" xfId="88" applyAlignment="1">
      <alignment horizontal="center" vertical="center" wrapText="1"/>
    </xf>
    <xf numFmtId="0" fontId="2" fillId="0" borderId="18" xfId="88" applyBorder="1" applyAlignment="1">
      <alignment vertical="center" wrapText="1"/>
    </xf>
    <xf numFmtId="0" fontId="2" fillId="0" borderId="18" xfId="88" applyBorder="1" applyAlignment="1">
      <alignment horizontal="center" vertical="center" wrapText="1"/>
    </xf>
    <xf numFmtId="0" fontId="2" fillId="0" borderId="4" xfId="88" applyBorder="1" applyAlignment="1">
      <alignment horizontal="center" vertical="center" wrapText="1"/>
    </xf>
    <xf numFmtId="0" fontId="58" fillId="47" borderId="18" xfId="88" applyFont="1" applyFill="1" applyBorder="1" applyAlignment="1">
      <alignment vertical="center" wrapText="1"/>
    </xf>
    <xf numFmtId="0" fontId="35" fillId="0" borderId="18" xfId="88" applyFont="1" applyBorder="1" applyAlignment="1">
      <alignment vertical="center" wrapText="1"/>
    </xf>
    <xf numFmtId="0" fontId="60" fillId="48" borderId="18" xfId="88" applyFont="1" applyFill="1" applyBorder="1" applyAlignment="1">
      <alignment vertical="center" wrapText="1"/>
    </xf>
    <xf numFmtId="0" fontId="35" fillId="46" borderId="18" xfId="88" applyFont="1" applyFill="1" applyBorder="1" applyAlignment="1">
      <alignment vertical="center" wrapText="1"/>
    </xf>
    <xf numFmtId="0" fontId="2" fillId="49" borderId="0" xfId="88" applyFill="1" applyAlignment="1">
      <alignment vertical="center" wrapText="1"/>
    </xf>
    <xf numFmtId="0" fontId="60" fillId="49" borderId="18" xfId="88" applyFont="1" applyFill="1" applyBorder="1" applyAlignment="1">
      <alignment vertical="center" wrapText="1"/>
    </xf>
    <xf numFmtId="16" fontId="2" fillId="0" borderId="18" xfId="88" applyNumberFormat="1" applyBorder="1" applyAlignment="1">
      <alignment horizontal="left" vertical="center" wrapText="1"/>
    </xf>
    <xf numFmtId="0" fontId="2" fillId="0" borderId="0" xfId="88" applyAlignment="1">
      <alignment horizontal="left" vertical="center" wrapText="1"/>
    </xf>
    <xf numFmtId="0" fontId="2" fillId="0" borderId="21" xfId="88" applyBorder="1" applyAlignment="1">
      <alignment vertical="center" wrapText="1"/>
    </xf>
    <xf numFmtId="0" fontId="2" fillId="0" borderId="19" xfId="88" applyBorder="1" applyAlignment="1">
      <alignment vertical="center" wrapText="1"/>
    </xf>
    <xf numFmtId="0" fontId="2" fillId="0" borderId="0" xfId="88" applyAlignment="1">
      <alignment vertical="center"/>
    </xf>
    <xf numFmtId="0" fontId="2" fillId="0" borderId="0" xfId="88" applyAlignment="1">
      <alignment wrapText="1"/>
    </xf>
    <xf numFmtId="0" fontId="2" fillId="0" borderId="0" xfId="88" applyAlignment="1">
      <alignment horizontal="center" wrapText="1"/>
    </xf>
    <xf numFmtId="0" fontId="36" fillId="39" borderId="0" xfId="88" applyFont="1" applyFill="1" applyAlignment="1">
      <alignment horizontal="center"/>
    </xf>
    <xf numFmtId="0" fontId="2" fillId="39" borderId="0" xfId="88" applyFill="1"/>
    <xf numFmtId="0" fontId="2" fillId="39" borderId="0" xfId="88" applyFill="1" applyAlignment="1">
      <alignment horizontal="center"/>
    </xf>
    <xf numFmtId="0" fontId="55" fillId="5" borderId="0" xfId="88" applyFont="1" applyFill="1" applyAlignment="1">
      <alignment horizontal="right"/>
    </xf>
    <xf numFmtId="170" fontId="2" fillId="0" borderId="0" xfId="88" applyNumberFormat="1" applyAlignment="1">
      <alignment horizontal="right"/>
    </xf>
    <xf numFmtId="43" fontId="56" fillId="5" borderId="0" xfId="89" applyFont="1" applyFill="1" applyAlignment="1">
      <alignment horizontal="right"/>
    </xf>
    <xf numFmtId="179" fontId="2" fillId="0" borderId="0" xfId="66" applyNumberFormat="1" applyFont="1" applyFill="1"/>
    <xf numFmtId="43" fontId="0" fillId="0" borderId="0" xfId="89" applyFont="1" applyAlignment="1">
      <alignment horizontal="right"/>
    </xf>
    <xf numFmtId="43" fontId="59" fillId="0" borderId="0" xfId="88" applyNumberFormat="1" applyFont="1"/>
    <xf numFmtId="9" fontId="56" fillId="5" borderId="0" xfId="89" applyNumberFormat="1" applyFont="1" applyFill="1" applyAlignment="1">
      <alignment horizontal="right"/>
    </xf>
    <xf numFmtId="9" fontId="0" fillId="0" borderId="0" xfId="89" applyNumberFormat="1" applyFont="1" applyAlignment="1">
      <alignment horizontal="right"/>
    </xf>
    <xf numFmtId="9" fontId="2" fillId="0" borderId="0" xfId="88" applyNumberFormat="1"/>
    <xf numFmtId="0" fontId="56" fillId="5" borderId="0" xfId="88" applyFont="1" applyFill="1" applyAlignment="1">
      <alignment horizontal="right"/>
    </xf>
    <xf numFmtId="9" fontId="59" fillId="0" borderId="0" xfId="88" applyNumberFormat="1" applyFont="1"/>
    <xf numFmtId="9" fontId="56" fillId="5" borderId="0" xfId="90" applyFont="1" applyFill="1" applyAlignment="1">
      <alignment horizontal="right"/>
    </xf>
    <xf numFmtId="9" fontId="0" fillId="0" borderId="0" xfId="90" applyFont="1" applyAlignment="1">
      <alignment horizontal="right"/>
    </xf>
    <xf numFmtId="164" fontId="2" fillId="0" borderId="0" xfId="66" applyFont="1" applyAlignment="1">
      <alignment horizontal="right"/>
    </xf>
    <xf numFmtId="9" fontId="58" fillId="0" borderId="0" xfId="88" applyNumberFormat="1" applyFont="1"/>
    <xf numFmtId="164" fontId="59" fillId="0" borderId="0" xfId="66" applyFont="1" applyAlignment="1"/>
    <xf numFmtId="0" fontId="2" fillId="0" borderId="0" xfId="88" applyAlignment="1">
      <alignment horizontal="right"/>
    </xf>
    <xf numFmtId="43" fontId="2" fillId="0" borderId="0" xfId="88" applyNumberFormat="1"/>
    <xf numFmtId="0" fontId="8"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0" fillId="0" borderId="0" xfId="88" applyFont="1"/>
    <xf numFmtId="0" fontId="66" fillId="0" borderId="0" xfId="77" applyFont="1" applyAlignment="1"/>
    <xf numFmtId="0" fontId="60" fillId="0" borderId="0" xfId="88" quotePrefix="1" applyFont="1"/>
    <xf numFmtId="17" fontId="61" fillId="0" borderId="0" xfId="88" applyNumberFormat="1" applyFont="1" applyAlignment="1">
      <alignment horizontal="left"/>
    </xf>
    <xf numFmtId="16" fontId="2" fillId="0" borderId="18" xfId="88" applyNumberFormat="1" applyBorder="1" applyAlignment="1">
      <alignment vertical="center" wrapText="1"/>
    </xf>
    <xf numFmtId="0" fontId="2" fillId="0" borderId="19" xfId="88" applyBorder="1" applyAlignment="1">
      <alignment horizontal="center" vertical="center" wrapText="1"/>
    </xf>
    <xf numFmtId="0" fontId="2" fillId="0" borderId="22" xfId="88" applyBorder="1" applyAlignment="1">
      <alignment vertical="center" wrapText="1"/>
    </xf>
    <xf numFmtId="0" fontId="2" fillId="0" borderId="20" xfId="88" applyBorder="1" applyAlignment="1">
      <alignment horizontal="center" vertical="center" wrapText="1"/>
    </xf>
    <xf numFmtId="0" fontId="58" fillId="47" borderId="18" xfId="88" applyFont="1" applyFill="1" applyBorder="1" applyAlignment="1">
      <alignment horizontal="center" vertical="center" wrapText="1"/>
    </xf>
    <xf numFmtId="0" fontId="0" fillId="0" borderId="0" xfId="0" applyAlignment="1">
      <alignment horizontal="left" vertical="center"/>
    </xf>
    <xf numFmtId="0" fontId="55" fillId="0" borderId="0" xfId="88" applyFont="1" applyAlignment="1">
      <alignment horizontal="left"/>
    </xf>
    <xf numFmtId="0" fontId="67" fillId="0" borderId="0" xfId="0" applyFont="1">
      <alignment vertical="center"/>
    </xf>
    <xf numFmtId="0" fontId="35" fillId="0" borderId="0" xfId="88" applyFont="1"/>
    <xf numFmtId="16" fontId="2" fillId="0" borderId="19" xfId="88" applyNumberFormat="1" applyBorder="1" applyAlignment="1">
      <alignment horizontal="left" vertical="center" wrapText="1"/>
    </xf>
    <xf numFmtId="0" fontId="2" fillId="0" borderId="23" xfId="88" applyBorder="1" applyAlignment="1">
      <alignment horizontal="center" vertical="center" wrapText="1"/>
    </xf>
    <xf numFmtId="0" fontId="58" fillId="47" borderId="19" xfId="88" applyFont="1" applyFill="1" applyBorder="1" applyAlignment="1">
      <alignment horizontal="center" vertical="center" wrapText="1"/>
    </xf>
    <xf numFmtId="172" fontId="2" fillId="0" borderId="0" xfId="89" applyNumberFormat="1" applyFont="1" applyAlignment="1">
      <alignment horizontal="right"/>
    </xf>
    <xf numFmtId="172" fontId="2" fillId="0" borderId="0" xfId="88" applyNumberFormat="1"/>
    <xf numFmtId="172" fontId="59" fillId="0" borderId="0" xfId="82" applyNumberFormat="1" applyFont="1" applyAlignment="1"/>
    <xf numFmtId="172" fontId="2" fillId="0" borderId="0" xfId="82" applyNumberFormat="1" applyFont="1" applyAlignment="1">
      <alignment horizontal="right"/>
    </xf>
    <xf numFmtId="172" fontId="2" fillId="0" borderId="0" xfId="82" applyNumberFormat="1" applyFont="1" applyAlignment="1"/>
    <xf numFmtId="172" fontId="2" fillId="0" borderId="0" xfId="88" applyNumberFormat="1" applyAlignment="1">
      <alignment horizontal="right"/>
    </xf>
    <xf numFmtId="9" fontId="56" fillId="5" borderId="0" xfId="67" applyNumberFormat="1" applyFont="1" applyFill="1" applyAlignment="1">
      <alignment horizontal="right"/>
    </xf>
    <xf numFmtId="9" fontId="63" fillId="0" borderId="0" xfId="66" applyNumberFormat="1" applyFont="1"/>
    <xf numFmtId="179" fontId="56" fillId="5" borderId="0" xfId="66" applyNumberFormat="1" applyFont="1" applyFill="1" applyAlignment="1">
      <alignment horizontal="right"/>
    </xf>
    <xf numFmtId="0" fontId="2" fillId="48" borderId="0" xfId="88" applyFill="1" applyAlignment="1">
      <alignment vertical="center" wrapText="1"/>
    </xf>
    <xf numFmtId="0" fontId="2" fillId="48" borderId="18" xfId="88" applyFill="1" applyBorder="1" applyAlignment="1">
      <alignment horizontal="center" vertical="center" wrapText="1"/>
    </xf>
    <xf numFmtId="2" fontId="2" fillId="0" borderId="0" xfId="88" applyNumberFormat="1"/>
    <xf numFmtId="173" fontId="60" fillId="5" borderId="0" xfId="88" applyNumberFormat="1" applyFont="1" applyFill="1" applyAlignment="1">
      <alignment horizontal="center"/>
    </xf>
    <xf numFmtId="0" fontId="30" fillId="0" borderId="0" xfId="77" applyAlignment="1">
      <alignment horizontal="center"/>
    </xf>
    <xf numFmtId="49" fontId="60" fillId="0" borderId="0" xfId="88" applyNumberFormat="1" applyFont="1"/>
    <xf numFmtId="0" fontId="58" fillId="0" borderId="18" xfId="88" applyFont="1" applyBorder="1" applyAlignment="1">
      <alignment vertical="center" wrapText="1"/>
    </xf>
    <xf numFmtId="43" fontId="0" fillId="0" borderId="0" xfId="89" applyFont="1" applyFill="1" applyAlignment="1">
      <alignment horizontal="right"/>
    </xf>
    <xf numFmtId="166" fontId="56" fillId="5" borderId="0" xfId="67" applyFont="1" applyFill="1" applyAlignment="1">
      <alignment horizontal="right"/>
    </xf>
    <xf numFmtId="179" fontId="2" fillId="0" borderId="0" xfId="66" applyNumberFormat="1" applyFont="1"/>
    <xf numFmtId="179" fontId="63" fillId="0" borderId="0" xfId="66" applyNumberFormat="1" applyFont="1"/>
    <xf numFmtId="0" fontId="55" fillId="0" borderId="0" xfId="88" applyFont="1" applyAlignment="1">
      <alignment horizontal="right"/>
    </xf>
    <xf numFmtId="0" fontId="58" fillId="46" borderId="18" xfId="88" applyFont="1" applyFill="1" applyBorder="1" applyAlignment="1">
      <alignment vertical="center" wrapText="1"/>
    </xf>
    <xf numFmtId="0" fontId="56" fillId="0" borderId="0" xfId="88" applyFont="1"/>
    <xf numFmtId="0" fontId="30" fillId="0" borderId="0" xfId="77" applyFill="1" applyAlignment="1"/>
    <xf numFmtId="0" fontId="30" fillId="0" borderId="0" xfId="77" applyFill="1" applyAlignment="1">
      <alignment horizontal="center"/>
    </xf>
    <xf numFmtId="0" fontId="58" fillId="0" borderId="0" xfId="88" applyFont="1" applyAlignment="1">
      <alignment vertical="center" wrapText="1"/>
    </xf>
    <xf numFmtId="0" fontId="58" fillId="49" borderId="18" xfId="88" applyFont="1" applyFill="1" applyBorder="1" applyAlignment="1">
      <alignment vertical="center" wrapText="1"/>
    </xf>
    <xf numFmtId="0" fontId="44" fillId="0" borderId="0" xfId="0" applyFont="1">
      <alignment vertical="center"/>
    </xf>
    <xf numFmtId="0" fontId="44" fillId="0" borderId="18" xfId="0" applyFont="1" applyBorder="1">
      <alignment vertical="center"/>
    </xf>
    <xf numFmtId="179" fontId="0" fillId="0" borderId="0" xfId="66" applyNumberFormat="1" applyFont="1" applyAlignment="1">
      <alignment vertical="center"/>
    </xf>
    <xf numFmtId="179" fontId="44" fillId="0" borderId="18" xfId="66" applyNumberFormat="1" applyFont="1" applyBorder="1" applyAlignment="1">
      <alignment vertical="center"/>
    </xf>
    <xf numFmtId="0" fontId="60" fillId="0" borderId="18" xfId="88" applyFont="1" applyBorder="1" applyAlignment="1">
      <alignment vertical="center" wrapText="1"/>
    </xf>
    <xf numFmtId="0" fontId="58" fillId="0" borderId="0" xfId="88" applyFont="1" applyAlignment="1">
      <alignment horizontal="center" vertical="center" wrapText="1"/>
    </xf>
    <xf numFmtId="0" fontId="60" fillId="0" borderId="0" xfId="88" applyFont="1" applyAlignment="1">
      <alignment vertical="center" wrapText="1"/>
    </xf>
    <xf numFmtId="0" fontId="35" fillId="46" borderId="0" xfId="88" applyFont="1" applyFill="1" applyAlignment="1">
      <alignment vertical="center" wrapText="1"/>
    </xf>
    <xf numFmtId="176" fontId="2" fillId="0" borderId="0" xfId="91" applyNumberFormat="1" applyFont="1"/>
    <xf numFmtId="176" fontId="2" fillId="0" borderId="0" xfId="91" applyNumberFormat="1" applyFont="1" applyAlignment="1">
      <alignment horizontal="right"/>
    </xf>
    <xf numFmtId="175" fontId="56" fillId="5" borderId="0" xfId="91" applyFont="1" applyFill="1" applyAlignment="1">
      <alignment horizontal="right"/>
    </xf>
    <xf numFmtId="176" fontId="59" fillId="0" borderId="0" xfId="91" applyNumberFormat="1" applyFont="1"/>
    <xf numFmtId="178" fontId="0" fillId="0" borderId="0" xfId="89" applyNumberFormat="1" applyFont="1" applyFill="1" applyAlignment="1">
      <alignment horizontal="right"/>
    </xf>
    <xf numFmtId="179" fontId="59" fillId="0" borderId="0" xfId="66" applyNumberFormat="1" applyFont="1"/>
    <xf numFmtId="0" fontId="59" fillId="0" borderId="0" xfId="88" applyFont="1"/>
    <xf numFmtId="43" fontId="62" fillId="0" borderId="0" xfId="89" applyFont="1" applyFill="1" applyAlignment="1">
      <alignment horizontal="right"/>
    </xf>
    <xf numFmtId="43" fontId="62" fillId="0" borderId="0" xfId="89" applyFont="1" applyAlignment="1">
      <alignment horizontal="right"/>
    </xf>
    <xf numFmtId="164" fontId="2" fillId="0" borderId="0" xfId="66" applyFont="1" applyAlignment="1">
      <alignment horizontal="center"/>
    </xf>
    <xf numFmtId="164" fontId="0" fillId="0" borderId="0" xfId="66" applyFont="1" applyFill="1" applyAlignment="1">
      <alignment horizontal="right"/>
    </xf>
    <xf numFmtId="164" fontId="63" fillId="0" borderId="0" xfId="66" applyFont="1"/>
    <xf numFmtId="176" fontId="2" fillId="0" borderId="0" xfId="91" applyNumberFormat="1" applyFont="1" applyAlignment="1">
      <alignment horizontal="left"/>
    </xf>
    <xf numFmtId="0" fontId="58" fillId="0" borderId="18" xfId="88" applyFont="1" applyBorder="1" applyAlignment="1">
      <alignment horizontal="center" vertical="center" wrapText="1"/>
    </xf>
    <xf numFmtId="175" fontId="56" fillId="0" borderId="0" xfId="91" applyFont="1" applyFill="1" applyAlignment="1">
      <alignment horizontal="right"/>
    </xf>
    <xf numFmtId="9" fontId="0" fillId="0" borderId="0" xfId="66" applyNumberFormat="1" applyFont="1" applyAlignment="1">
      <alignment vertical="center"/>
    </xf>
    <xf numFmtId="9" fontId="44" fillId="0" borderId="18" xfId="66" applyNumberFormat="1" applyFont="1" applyBorder="1" applyAlignment="1">
      <alignment vertical="center"/>
    </xf>
    <xf numFmtId="0" fontId="0" fillId="0" borderId="0" xfId="0" applyAlignment="1">
      <alignment horizontal="center" vertical="center"/>
    </xf>
    <xf numFmtId="0" fontId="44" fillId="0" borderId="18" xfId="0" applyFont="1" applyBorder="1" applyAlignment="1">
      <alignment horizontal="center" vertical="center"/>
    </xf>
    <xf numFmtId="0" fontId="36" fillId="39" borderId="0" xfId="84" applyFont="1" applyFill="1" applyAlignment="1">
      <alignment horizontal="left" vertical="top" wrapText="1"/>
    </xf>
    <xf numFmtId="179" fontId="0" fillId="0" borderId="0" xfId="66" applyNumberFormat="1" applyFont="1" applyAlignment="1">
      <alignment horizontal="left" vertical="center"/>
    </xf>
    <xf numFmtId="179" fontId="44"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4" fillId="0" borderId="18" xfId="66" applyNumberFormat="1" applyFont="1" applyBorder="1" applyAlignment="1">
      <alignment horizontal="right" vertical="center"/>
    </xf>
    <xf numFmtId="0" fontId="61" fillId="0" borderId="0" xfId="88" applyFont="1" applyAlignment="1">
      <alignment horizontal="left" wrapText="1"/>
    </xf>
    <xf numFmtId="175" fontId="60" fillId="0" borderId="0" xfId="88" applyNumberFormat="1" applyFont="1"/>
    <xf numFmtId="17" fontId="36" fillId="0" borderId="0" xfId="84" applyNumberFormat="1" applyFont="1" applyAlignment="1">
      <alignment vertical="top" wrapText="1"/>
    </xf>
    <xf numFmtId="17" fontId="36" fillId="0" borderId="0" xfId="88" applyNumberFormat="1" applyFont="1" applyAlignment="1">
      <alignment vertical="top" wrapText="1"/>
    </xf>
    <xf numFmtId="177" fontId="2" fillId="0" borderId="0" xfId="82" applyFont="1" applyFill="1" applyAlignment="1">
      <alignment horizontal="right"/>
    </xf>
    <xf numFmtId="177" fontId="2" fillId="0" borderId="0" xfId="82" applyFont="1" applyFill="1" applyAlignment="1"/>
    <xf numFmtId="177" fontId="59" fillId="0" borderId="0" xfId="82" applyFont="1" applyFill="1" applyAlignment="1"/>
    <xf numFmtId="2" fontId="8" fillId="0" borderId="0" xfId="88" applyNumberFormat="1" applyFont="1"/>
    <xf numFmtId="164" fontId="8" fillId="0" borderId="0" xfId="66" applyFont="1"/>
    <xf numFmtId="175" fontId="46" fillId="0" borderId="0" xfId="91" applyFont="1"/>
    <xf numFmtId="175" fontId="62" fillId="0" borderId="0" xfId="91" applyFont="1"/>
    <xf numFmtId="179" fontId="46" fillId="0" borderId="0" xfId="88" applyNumberFormat="1" applyFont="1"/>
    <xf numFmtId="177" fontId="8" fillId="0" borderId="0" xfId="82" applyFont="1" applyAlignment="1">
      <alignment horizontal="right"/>
    </xf>
    <xf numFmtId="177" fontId="62" fillId="0" borderId="0" xfId="82" applyFont="1" applyAlignment="1"/>
    <xf numFmtId="177" fontId="8" fillId="0" borderId="0" xfId="82" applyFont="1" applyFill="1" applyAlignment="1">
      <alignment horizontal="right"/>
    </xf>
    <xf numFmtId="0" fontId="8" fillId="0" borderId="0" xfId="84" applyFont="1"/>
    <xf numFmtId="0" fontId="60" fillId="0" borderId="18" xfId="88" applyFont="1" applyBorder="1" applyAlignment="1">
      <alignment horizontal="center" vertical="center" wrapText="1"/>
    </xf>
    <xf numFmtId="0" fontId="36" fillId="0" borderId="0" xfId="88" applyFont="1" applyAlignment="1">
      <alignment horizontal="center"/>
    </xf>
    <xf numFmtId="164" fontId="60" fillId="0" borderId="0" xfId="66" applyFont="1" applyFill="1" applyAlignment="1">
      <alignment horizontal="left"/>
    </xf>
    <xf numFmtId="164" fontId="60" fillId="0" borderId="0" xfId="66" applyFont="1" applyFill="1"/>
    <xf numFmtId="164" fontId="60" fillId="0" borderId="0" xfId="66" applyFont="1" applyFill="1" applyAlignment="1">
      <alignment horizontal="center"/>
    </xf>
    <xf numFmtId="164" fontId="60" fillId="0" borderId="0" xfId="66" applyFont="1" applyFill="1" applyAlignment="1">
      <alignment vertical="top" wrapText="1"/>
    </xf>
    <xf numFmtId="179" fontId="46" fillId="0" borderId="0" xfId="66" applyNumberFormat="1" applyFont="1" applyFill="1" applyAlignment="1">
      <alignment vertical="top" wrapText="1"/>
    </xf>
    <xf numFmtId="179" fontId="8" fillId="0" borderId="0" xfId="88" applyNumberFormat="1" applyFont="1"/>
    <xf numFmtId="175" fontId="46" fillId="0" borderId="0" xfId="91" applyFont="1" applyFill="1"/>
    <xf numFmtId="175" fontId="62" fillId="0" borderId="0" xfId="91" applyFont="1" applyFill="1"/>
    <xf numFmtId="179" fontId="62" fillId="0" borderId="0" xfId="66" applyNumberFormat="1" applyFont="1" applyFill="1"/>
    <xf numFmtId="179" fontId="59" fillId="0" borderId="0" xfId="66" applyNumberFormat="1" applyFont="1" applyFill="1"/>
    <xf numFmtId="179" fontId="63" fillId="0" borderId="0" xfId="66" applyNumberFormat="1" applyFont="1" applyFill="1"/>
    <xf numFmtId="0" fontId="35" fillId="0" borderId="18" xfId="88" applyFont="1" applyBorder="1" applyAlignment="1">
      <alignment horizontal="center" vertical="center" wrapText="1"/>
    </xf>
    <xf numFmtId="0" fontId="55" fillId="0" borderId="0" xfId="88" applyFont="1" applyAlignment="1">
      <alignment vertical="top"/>
    </xf>
    <xf numFmtId="9" fontId="56" fillId="5" borderId="0" xfId="88" applyNumberFormat="1" applyFont="1" applyFill="1" applyAlignment="1">
      <alignment horizontal="right"/>
    </xf>
    <xf numFmtId="4" fontId="8" fillId="0" borderId="0" xfId="88" applyNumberFormat="1" applyFont="1"/>
    <xf numFmtId="0" fontId="35" fillId="0" borderId="0" xfId="88" applyFont="1" applyAlignment="1">
      <alignment vertical="center" wrapText="1"/>
    </xf>
    <xf numFmtId="43" fontId="56" fillId="0" borderId="0" xfId="89" applyFont="1" applyFill="1" applyAlignment="1">
      <alignment horizontal="right"/>
    </xf>
    <xf numFmtId="9" fontId="56" fillId="0" borderId="0" xfId="89" applyNumberFormat="1" applyFont="1" applyFill="1" applyAlignment="1">
      <alignment horizontal="right"/>
    </xf>
    <xf numFmtId="0" fontId="56" fillId="0" borderId="0" xfId="88" applyFont="1" applyAlignment="1">
      <alignment horizontal="right"/>
    </xf>
    <xf numFmtId="9" fontId="56" fillId="0" borderId="0" xfId="88" applyNumberFormat="1" applyFont="1" applyAlignment="1">
      <alignment horizontal="right"/>
    </xf>
    <xf numFmtId="179" fontId="56" fillId="0" borderId="0" xfId="66" applyNumberFormat="1" applyFont="1" applyFill="1" applyAlignment="1">
      <alignment horizontal="right"/>
    </xf>
    <xf numFmtId="175" fontId="60" fillId="0" borderId="0" xfId="91" applyFont="1"/>
    <xf numFmtId="10" fontId="60" fillId="0" borderId="0" xfId="88" applyNumberFormat="1" applyFont="1"/>
    <xf numFmtId="9" fontId="68" fillId="0" borderId="0" xfId="88" applyNumberFormat="1" applyFont="1"/>
    <xf numFmtId="0" fontId="60" fillId="0" borderId="0" xfId="88" applyFont="1" applyAlignment="1">
      <alignment horizontal="right"/>
    </xf>
    <xf numFmtId="172" fontId="60" fillId="0" borderId="0" xfId="88" applyNumberFormat="1" applyFont="1"/>
    <xf numFmtId="0" fontId="68" fillId="0" borderId="0" xfId="88" applyFont="1" applyAlignment="1">
      <alignment horizontal="right"/>
    </xf>
    <xf numFmtId="179" fontId="68" fillId="0" borderId="0" xfId="88" applyNumberFormat="1" applyFont="1"/>
    <xf numFmtId="179" fontId="60" fillId="0" borderId="0" xfId="66" applyNumberFormat="1" applyFont="1"/>
    <xf numFmtId="179" fontId="60" fillId="0" borderId="0" xfId="66" applyNumberFormat="1" applyFont="1" applyAlignment="1">
      <alignment horizontal="right"/>
    </xf>
    <xf numFmtId="164" fontId="60" fillId="0" borderId="0" xfId="66" applyFont="1"/>
    <xf numFmtId="164" fontId="62" fillId="0" borderId="0" xfId="66" applyFont="1" applyBorder="1" applyAlignment="1">
      <alignment horizontal="left" vertical="center"/>
    </xf>
    <xf numFmtId="0" fontId="2" fillId="46" borderId="0" xfId="88" applyFill="1" applyAlignment="1">
      <alignment horizontal="center" vertical="center"/>
    </xf>
  </cellXfs>
  <cellStyles count="94">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te" xfId="18" builtinId="10" hidden="1"/>
    <cellStyle name="OffSheet" xfId="73" xr:uid="{00000000-0005-0000-0000-000047000000}"/>
    <cellStyle name="Output" xfId="13" builtinId="21" hidden="1"/>
    <cellStyle name="Per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Koh!$AB$25:$BB$25</c:f>
              <c:numCache>
                <c:formatCode>_(* #,##0.00_);_(* \(#,##0.00\);_(* "-"??_);_(@_)</c:formatCode>
                <c:ptCount val="27"/>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pt idx="23">
                  <c:v>0.7</c:v>
                </c:pt>
                <c:pt idx="24">
                  <c:v>0.65</c:v>
                </c:pt>
                <c:pt idx="25">
                  <c:v>0.65</c:v>
                </c:pt>
                <c:pt idx="26">
                  <c:v>0.65</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Koh!$AC$24:$BB$24</c:f>
              <c:numCache>
                <c:formatCode>General</c:formatCode>
                <c:ptCount val="26"/>
                <c:pt idx="0">
                  <c:v>0.13</c:v>
                </c:pt>
                <c:pt idx="1">
                  <c:v>0.17</c:v>
                </c:pt>
                <c:pt idx="2">
                  <c:v>0.17</c:v>
                </c:pt>
                <c:pt idx="3">
                  <c:v>0.17</c:v>
                </c:pt>
                <c:pt idx="4">
                  <c:v>0.24</c:v>
                </c:pt>
                <c:pt idx="5">
                  <c:v>0.23</c:v>
                </c:pt>
                <c:pt idx="6">
                  <c:v>0.23</c:v>
                </c:pt>
                <c:pt idx="7">
                  <c:v>0.24</c:v>
                </c:pt>
                <c:pt idx="8">
                  <c:v>0.23</c:v>
                </c:pt>
                <c:pt idx="9">
                  <c:v>0.25</c:v>
                </c:pt>
                <c:pt idx="10">
                  <c:v>0</c:v>
                </c:pt>
                <c:pt idx="17">
                  <c:v>0.61</c:v>
                </c:pt>
                <c:pt idx="18">
                  <c:v>0.65</c:v>
                </c:pt>
                <c:pt idx="19">
                  <c:v>0.71</c:v>
                </c:pt>
                <c:pt idx="20" formatCode="0.00">
                  <c:v>0.71799999999999997</c:v>
                </c:pt>
                <c:pt idx="21">
                  <c:v>0.65</c:v>
                </c:pt>
                <c:pt idx="22">
                  <c:v>0.65</c:v>
                </c:pt>
                <c:pt idx="23" formatCode="0.00">
                  <c:v>0.67500000000000004</c:v>
                </c:pt>
                <c:pt idx="24" formatCode="0.00">
                  <c:v>0.74</c:v>
                </c:pt>
                <c:pt idx="25" formatCode="0.00">
                  <c:v>0.77</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Wombats'!$I$31:$U$31</c:f>
              <c:numCache>
                <c:formatCode>mmm\-yy</c:formatCode>
                <c:ptCount val="13"/>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numCache>
            </c:numRef>
          </c:cat>
          <c:val>
            <c:numRef>
              <c:f>'Flying Wombats'!$I$33:$U$33</c:f>
              <c:numCache>
                <c:formatCode>0%;\(0%\);\-\%</c:formatCode>
                <c:ptCount val="13"/>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Wombats'!$I$31:$U$31</c:f>
              <c:numCache>
                <c:formatCode>mmm\-yy</c:formatCode>
                <c:ptCount val="13"/>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numCache>
            </c:numRef>
          </c:cat>
          <c:val>
            <c:numRef>
              <c:f>'Flying Wombats'!$I$32:$U$32</c:f>
              <c:numCache>
                <c:formatCode>0%;\(0%\);\-\%</c:formatCode>
                <c:ptCount val="13"/>
                <c:pt idx="0">
                  <c:v>0.1072</c:v>
                </c:pt>
                <c:pt idx="1">
                  <c:v>0.1072</c:v>
                </c:pt>
                <c:pt idx="2">
                  <c:v>0.1072</c:v>
                </c:pt>
                <c:pt idx="3">
                  <c:v>0.1072</c:v>
                </c:pt>
                <c:pt idx="4">
                  <c:v>0.1072</c:v>
                </c:pt>
                <c:pt idx="5">
                  <c:v>0.1072</c:v>
                </c:pt>
                <c:pt idx="6">
                  <c:v>0.1072</c:v>
                </c:pt>
                <c:pt idx="7">
                  <c:v>0.1072</c:v>
                </c:pt>
                <c:pt idx="8">
                  <c:v>0.1072</c:v>
                </c:pt>
                <c:pt idx="9">
                  <c:v>0.1072</c:v>
                </c:pt>
                <c:pt idx="10">
                  <c:v>0.1072</c:v>
                </c:pt>
                <c:pt idx="11">
                  <c:v>0.1072</c:v>
                </c:pt>
                <c:pt idx="12">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Koh!$AB$26:$BB$26</c:f>
              <c:numCache>
                <c:formatCode>General</c:formatCode>
                <c:ptCount val="27"/>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pt idx="23">
                  <c:v>3.2</c:v>
                </c:pt>
                <c:pt idx="24">
                  <c:v>3.36</c:v>
                </c:pt>
                <c:pt idx="25">
                  <c:v>3.64</c:v>
                </c:pt>
                <c:pt idx="26">
                  <c:v>1.7</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Koh!$AB$27:$BB$27</c:f>
              <c:numCache>
                <c:formatCode>_(* #,##0.00_);_(* \(#,##0.00\);_(* "-"??_);_(@_)</c:formatCode>
                <c:ptCount val="27"/>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Koh!$AB$28:$BB$28</c:f>
              <c:numCache>
                <c:formatCode>_(* #,##0_);_(* \(#,##0\);_(* "-"??_);_(@_)</c:formatCode>
                <c:ptCount val="27"/>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pt idx="23" formatCode="0%;\(0%\);\-\%">
                  <c:v>0.21</c:v>
                </c:pt>
                <c:pt idx="24" formatCode="0%;\(0%\);\-\%">
                  <c:v>0.21</c:v>
                </c:pt>
                <c:pt idx="25" formatCode="0%;\(0%\);\-\%">
                  <c:v>0.2</c:v>
                </c:pt>
                <c:pt idx="26" formatCode="0%;\(0%\);\-\%">
                  <c:v>0.2</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Koh!$AB$29:$BB$29</c:f>
              <c:numCache>
                <c:formatCode>0%</c:formatCode>
                <c:ptCount val="27"/>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Koh!$AB$30:$BB$30</c:f>
              <c:numCache>
                <c:formatCode>_(* #,##0_);_(* \(#,##0\);_(* "-"??_);_(@_)</c:formatCode>
                <c:ptCount val="27"/>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pt idx="23">
                  <c:v>5000000</c:v>
                </c:pt>
                <c:pt idx="24">
                  <c:v>5000000</c:v>
                </c:pt>
                <c:pt idx="25">
                  <c:v>5000000</c:v>
                </c:pt>
                <c:pt idx="26">
                  <c:v>4800000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Koh!$AB$22:$BB$22</c:f>
              <c:numCache>
                <c:formatCode>mmm\-yy</c:formatCode>
                <c:ptCount val="27"/>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pt idx="23">
                  <c:v>44742</c:v>
                </c:pt>
                <c:pt idx="24">
                  <c:v>44773</c:v>
                </c:pt>
                <c:pt idx="25">
                  <c:v>44804</c:v>
                </c:pt>
                <c:pt idx="26">
                  <c:v>44834</c:v>
                </c:pt>
              </c:numCache>
            </c:numRef>
          </c:cat>
          <c:val>
            <c:numRef>
              <c:f>Koh!$AB$31:$BB$31</c:f>
              <c:numCache>
                <c:formatCode>_(* #,##0_);_(* \(#,##0\);_(* "-"??_);_(@_)</c:formatCode>
                <c:ptCount val="27"/>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5000000</c:v>
                </c:pt>
                <c:pt idx="21">
                  <c:v>5000000</c:v>
                </c:pt>
                <c:pt idx="22">
                  <c:v>5000000</c:v>
                </c:pt>
                <c:pt idx="23">
                  <c:v>5000000</c:v>
                </c:pt>
                <c:pt idx="24">
                  <c:v>5000000</c:v>
                </c:pt>
                <c:pt idx="25">
                  <c:v>5000000</c:v>
                </c:pt>
                <c:pt idx="26">
                  <c:v>5000000</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North'!$I$29:$N$29</c:f>
              <c:numCache>
                <c:formatCode>0.00\x;0.00\x;\-\x</c:formatCode>
                <c:ptCount val="6"/>
                <c:pt idx="0">
                  <c:v>5.6412190905746273</c:v>
                </c:pt>
                <c:pt idx="1">
                  <c:v>5.4251432891604843</c:v>
                </c:pt>
                <c:pt idx="2">
                  <c:v>5.2552033661064401</c:v>
                </c:pt>
                <c:pt idx="3">
                  <c:v>5.0280691338801393</c:v>
                </c:pt>
                <c:pt idx="4">
                  <c:v>4.9220916652843414</c:v>
                </c:pt>
                <c:pt idx="5">
                  <c:v>4.8499999999999996</c:v>
                </c:pt>
              </c:numCache>
            </c:numRef>
          </c:val>
          <c:smooth val="0"/>
          <c:extLst>
            <c:ext xmlns:c16="http://schemas.microsoft.com/office/drawing/2014/chart" uri="{C3380CC4-5D6E-409C-BE32-E72D297353CC}">
              <c16:uniqueId val="{00000000-88CB-49DF-B90E-5CA903EB403A}"/>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North'!$I$30:$N$30</c:f>
              <c:numCache>
                <c:formatCode>0.00\x;0.00\x;\-\x</c:formatCode>
                <c:ptCount val="6"/>
                <c:pt idx="0">
                  <c:v>5.75</c:v>
                </c:pt>
                <c:pt idx="1">
                  <c:v>5.75</c:v>
                </c:pt>
                <c:pt idx="2">
                  <c:v>5.75</c:v>
                </c:pt>
                <c:pt idx="3">
                  <c:v>5.75</c:v>
                </c:pt>
                <c:pt idx="4">
                  <c:v>5.75</c:v>
                </c:pt>
                <c:pt idx="5">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cat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Algn val="ctr"/>
        <c:lblOffset val="100"/>
        <c:noMultiLvlLbl val="1"/>
      </c:cat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North'!$I$25:$N$25</c:f>
              <c:numCache>
                <c:formatCode>0.00\x;0.00\x;\-\x</c:formatCode>
                <c:ptCount val="6"/>
                <c:pt idx="0">
                  <c:v>4.1640985709924827</c:v>
                </c:pt>
                <c:pt idx="1">
                  <c:v>3.5229806735991653</c:v>
                </c:pt>
                <c:pt idx="2">
                  <c:v>2.9552672743945196</c:v>
                </c:pt>
                <c:pt idx="3">
                  <c:v>1.8943021762757679</c:v>
                </c:pt>
                <c:pt idx="4">
                  <c:v>2.1471907432547348</c:v>
                </c:pt>
                <c:pt idx="5">
                  <c:v>1.99</c:v>
                </c:pt>
              </c:numCache>
            </c:numRef>
          </c:val>
          <c:smooth val="0"/>
          <c:extLst>
            <c:ext xmlns:c16="http://schemas.microsoft.com/office/drawing/2014/chart" uri="{C3380CC4-5D6E-409C-BE32-E72D297353CC}">
              <c16:uniqueId val="{00000000-E307-4983-A178-B6CC13BBBB32}"/>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North'!$I$26:$N$26</c:f>
              <c:numCache>
                <c:formatCode>0.00\x;0.00\x;\-\x</c:formatCode>
                <c:ptCount val="6"/>
                <c:pt idx="0">
                  <c:v>1.2</c:v>
                </c:pt>
                <c:pt idx="1">
                  <c:v>1.2</c:v>
                </c:pt>
                <c:pt idx="2">
                  <c:v>1.2</c:v>
                </c:pt>
                <c:pt idx="3">
                  <c:v>1.2</c:v>
                </c:pt>
                <c:pt idx="4">
                  <c:v>1.2</c:v>
                </c:pt>
                <c:pt idx="5">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cat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Algn val="ctr"/>
        <c:lblOffset val="100"/>
        <c:noMultiLvlLbl val="1"/>
      </c:catAx>
      <c:valAx>
        <c:axId val="742514192"/>
        <c:scaling>
          <c:orientation val="minMax"/>
          <c:max val="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North'!$I$27:$N$27</c:f>
              <c:numCache>
                <c:formatCode>0.00\x;0.00\x;\-\x</c:formatCode>
                <c:ptCount val="6"/>
                <c:pt idx="0">
                  <c:v>13.246349973289579</c:v>
                </c:pt>
                <c:pt idx="1">
                  <c:v>10.373694290164961</c:v>
                </c:pt>
                <c:pt idx="2">
                  <c:v>7.073592606577126</c:v>
                </c:pt>
                <c:pt idx="3">
                  <c:v>7.3307708532126705</c:v>
                </c:pt>
                <c:pt idx="4">
                  <c:v>6.3063635091984782</c:v>
                </c:pt>
                <c:pt idx="5">
                  <c:v>6.92</c:v>
                </c:pt>
              </c:numCache>
            </c:numRef>
          </c:val>
          <c:smooth val="0"/>
          <c:extLst>
            <c:ext xmlns:c16="http://schemas.microsoft.com/office/drawing/2014/chart" uri="{C3380CC4-5D6E-409C-BE32-E72D297353CC}">
              <c16:uniqueId val="{00000000-3737-4410-87D3-528478447EFD}"/>
            </c:ext>
          </c:extLst>
        </c:ser>
        <c:ser>
          <c:idx val="1"/>
          <c:order val="1"/>
          <c:spPr>
            <a:ln w="28575" cap="rnd">
              <a:solidFill>
                <a:srgbClr val="90CECC"/>
              </a:solidFill>
              <a:round/>
            </a:ln>
            <a:effectLst/>
          </c:spPr>
          <c:marker>
            <c:symbol val="none"/>
          </c:marker>
          <c:cat>
            <c:numRef>
              <c:f>'[2]Project North'!$I$24:$AN$24</c:f>
              <c:numCache>
                <c:formatCode>General</c:formatCode>
                <c:ptCount val="32"/>
                <c:pt idx="0">
                  <c:v>44651</c:v>
                </c:pt>
                <c:pt idx="1">
                  <c:v>44681</c:v>
                </c:pt>
                <c:pt idx="2">
                  <c:v>44712</c:v>
                </c:pt>
                <c:pt idx="3">
                  <c:v>44742</c:v>
                </c:pt>
                <c:pt idx="4">
                  <c:v>44773</c:v>
                </c:pt>
                <c:pt idx="5">
                  <c:v>44804</c:v>
                </c:pt>
              </c:numCache>
            </c:numRef>
          </c:cat>
          <c:val>
            <c:numRef>
              <c:f>'Project North'!$I$28:$N$28</c:f>
              <c:numCache>
                <c:formatCode>0.00\x;0.00\x;\-\x</c:formatCode>
                <c:ptCount val="6"/>
                <c:pt idx="0">
                  <c:v>1.85</c:v>
                </c:pt>
                <c:pt idx="1">
                  <c:v>1.85</c:v>
                </c:pt>
                <c:pt idx="2">
                  <c:v>1.85</c:v>
                </c:pt>
                <c:pt idx="3">
                  <c:v>1.85</c:v>
                </c:pt>
                <c:pt idx="4">
                  <c:v>1.85</c:v>
                </c:pt>
                <c:pt idx="5">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cat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Algn val="ctr"/>
        <c:lblOffset val="100"/>
        <c:noMultiLvlLbl val="1"/>
      </c:cat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pt idx="4" formatCode="General">
                  <c:v>2.92</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pt idx="4">
                  <c:v>9.89</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 Id="rId5" Type="http://schemas.openxmlformats.org/officeDocument/2006/relationships/chart" Target="../charts/chart20.xml"/><Relationship Id="rId4"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image" Target="../media/image2.jpeg"/><Relationship Id="rId4"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6F6846D7-B897-40F6-A663-8897DFD34C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4AD79BCB-44F0-447D-8157-81BBDE27D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32</xdr:row>
      <xdr:rowOff>28575</xdr:rowOff>
    </xdr:from>
    <xdr:to>
      <xdr:col>3</xdr:col>
      <xdr:colOff>762000</xdr:colOff>
      <xdr:row>43</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32</xdr:row>
      <xdr:rowOff>66674</xdr:rowOff>
    </xdr:from>
    <xdr:to>
      <xdr:col>7</xdr:col>
      <xdr:colOff>571501</xdr:colOff>
      <xdr:row>43</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46</xdr:row>
      <xdr:rowOff>85725</xdr:rowOff>
    </xdr:from>
    <xdr:to>
      <xdr:col>3</xdr:col>
      <xdr:colOff>771525</xdr:colOff>
      <xdr:row>56</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46</xdr:row>
      <xdr:rowOff>11206</xdr:rowOff>
    </xdr:from>
    <xdr:to>
      <xdr:col>7</xdr:col>
      <xdr:colOff>299758</xdr:colOff>
      <xdr:row>56</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D1F3AA3A-EDFB-4FC0-B3CA-90E261F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95402" y="123265"/>
          <a:ext cx="1826559" cy="64940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11%20Asset%20Mgmt\Investments\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Project North"/>
      <sheetName val="Pharmacies-Bridge (2)"/>
      <sheetName val="Mediconsul"/>
      <sheetName val="Flying Wombats"/>
      <sheetName val="Bravus"/>
      <sheetName val="FBR"/>
      <sheetName val="FBR (Herbie)"/>
      <sheetName val="NPE"/>
      <sheetName val="Wagepay"/>
      <sheetName val="Blackbird"/>
      <sheetName val="Completed&gt;"/>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44651</v>
          </cell>
          <cell r="J24">
            <v>44681</v>
          </cell>
          <cell r="K24">
            <v>44712</v>
          </cell>
          <cell r="L24">
            <v>44742</v>
          </cell>
          <cell r="M24">
            <v>44773</v>
          </cell>
          <cell r="N24">
            <v>44804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0">
          <cell r="E10" t="str">
            <v>FC Capital</v>
          </cell>
        </row>
        <row r="11">
          <cell r="E11" t="str">
            <v>Credit Portfolio Master</v>
          </cell>
        </row>
        <row r="12">
          <cell r="E12" t="str">
            <v>Credit Reporting</v>
          </cell>
        </row>
        <row r="14">
          <cell r="E14" t="str">
            <v>WIP (Not audited)</v>
          </cell>
        </row>
      </sheetData>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Julian.Cook@nationalplant.com.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Julian.Cook@nationalplant.com.au"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stewart@blackbirdcapital.com.au"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hyperlink" Target="mailto:cfo@csdtin.com.au"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mailto:jinny@ootoo.com.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hyperlink" Target="mailto:Brenda.Taylor@amaltrustees.com.au"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1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tabSelected="1" zoomScaleNormal="100" workbookViewId="0">
      <selection activeCell="J19" sqref="J19"/>
    </sheetView>
  </sheetViews>
  <sheetFormatPr defaultColWidth="0" defaultRowHeight="11.25" zeroHeight="1" x14ac:dyDescent="0.2"/>
  <cols>
    <col min="1" max="9" width="9.33203125" style="3" customWidth="1"/>
    <col min="10" max="10" width="33.1640625" style="3" customWidth="1"/>
    <col min="11" max="11" width="9.33203125" style="3" customWidth="1"/>
    <col min="12" max="12" width="36.1640625" style="3" customWidth="1"/>
    <col min="13" max="14" width="9.33203125" style="3" customWidth="1"/>
    <col min="15" max="17" width="0" style="3" hidden="1" customWidth="1"/>
    <col min="18" max="16384" width="9.33203125" style="3" hidden="1"/>
  </cols>
  <sheetData>
    <row r="1" spans="1:13" ht="15.75" x14ac:dyDescent="0.2">
      <c r="A1" s="63" t="s">
        <v>76</v>
      </c>
      <c r="B1" s="2"/>
    </row>
    <row r="2" spans="1:13" ht="15.75" x14ac:dyDescent="0.2">
      <c r="A2" s="2"/>
      <c r="B2" s="2"/>
    </row>
    <row r="3" spans="1:13" ht="15.75" x14ac:dyDescent="0.2">
      <c r="A3" s="2"/>
      <c r="B3" s="2"/>
    </row>
    <row r="4" spans="1:13" ht="15.75" x14ac:dyDescent="0.2">
      <c r="A4" s="2"/>
      <c r="B4" s="2"/>
    </row>
    <row r="5" spans="1:13" ht="15.75" x14ac:dyDescent="0.2">
      <c r="A5" s="2"/>
      <c r="B5" s="2"/>
    </row>
    <row r="6" spans="1:13" ht="15.75" x14ac:dyDescent="0.2">
      <c r="A6" s="2"/>
      <c r="B6" s="2"/>
    </row>
    <row r="7" spans="1:13" ht="15.75" x14ac:dyDescent="0.2">
      <c r="A7" s="2"/>
      <c r="B7" s="2"/>
    </row>
    <row r="8" spans="1:13" ht="15.75" x14ac:dyDescent="0.2">
      <c r="A8" s="2"/>
      <c r="B8" s="2"/>
    </row>
    <row r="9" spans="1:13" ht="30" x14ac:dyDescent="0.2">
      <c r="A9" s="2"/>
      <c r="B9" s="2"/>
      <c r="D9" s="4" t="str">
        <f>Name_Project</f>
        <v>FC Capital</v>
      </c>
      <c r="M9"/>
    </row>
    <row r="10" spans="1:13" ht="30" x14ac:dyDescent="0.2">
      <c r="A10" s="2"/>
      <c r="B10" s="2"/>
      <c r="D10" s="4" t="str">
        <f>Name_Project2</f>
        <v>Credit Reporting</v>
      </c>
      <c r="M10"/>
    </row>
    <row r="11" spans="1:13" ht="15.75" x14ac:dyDescent="0.2">
      <c r="A11" s="2"/>
      <c r="B11" s="2"/>
    </row>
    <row r="12" spans="1:13" ht="25.5" x14ac:dyDescent="0.2">
      <c r="A12" s="2"/>
      <c r="B12" s="2"/>
      <c r="D12" s="59"/>
    </row>
    <row r="13" spans="1:13" ht="15.75" x14ac:dyDescent="0.2">
      <c r="A13" s="2"/>
      <c r="B13" s="2"/>
    </row>
    <row r="14" spans="1:13" ht="15.75" x14ac:dyDescent="0.2">
      <c r="A14" s="2"/>
      <c r="B14" s="2"/>
    </row>
    <row r="15" spans="1:13" ht="15.75" x14ac:dyDescent="0.2">
      <c r="A15" s="2"/>
      <c r="B15" s="2"/>
    </row>
    <row r="16" spans="1:13" ht="15.75" x14ac:dyDescent="0.2">
      <c r="A16" s="2"/>
      <c r="B16" s="2"/>
    </row>
    <row r="17" spans="1:13" s="5" customFormat="1" ht="15.75" x14ac:dyDescent="0.2">
      <c r="A17" s="2"/>
      <c r="B17" s="2"/>
      <c r="D17" s="5" t="s">
        <v>71</v>
      </c>
      <c r="F17" s="5" t="str">
        <f>Name_Model</f>
        <v>Credit Portfolio Master</v>
      </c>
      <c r="K17" s="5" t="s">
        <v>73</v>
      </c>
      <c r="L17" s="6">
        <f ca="1">TODAY()</f>
        <v>45005</v>
      </c>
    </row>
    <row r="18" spans="1:13" s="5" customFormat="1" ht="15.75" x14ac:dyDescent="0.2">
      <c r="A18" s="2"/>
      <c r="B18" s="2"/>
      <c r="D18" s="5" t="s">
        <v>69</v>
      </c>
      <c r="F18" s="5" t="str">
        <f>Name_ModelStatus</f>
        <v>As of 30-Jun-20</v>
      </c>
    </row>
    <row r="19" spans="1:13" s="5" customFormat="1" ht="15.75" x14ac:dyDescent="0.2">
      <c r="A19" s="2"/>
      <c r="B19" s="2"/>
      <c r="D19" s="5" t="s">
        <v>72</v>
      </c>
      <c r="F19" s="5" t="str">
        <f ca="1">MID(CELL("filename",A1),FIND("[",CELL("filename",A1))+1,FIND("]",
CELL("filename",A1))-FIND("[",CELL("filename",A1))-1)</f>
        <v>FCC_Credit Portfolio - CRM- 30-Sep-22.xlsx</v>
      </c>
    </row>
    <row r="20" spans="1:13" ht="15.75" x14ac:dyDescent="0.2">
      <c r="A20" s="2"/>
      <c r="B20" s="2"/>
      <c r="D20" s="5"/>
    </row>
    <row r="21" spans="1:13" ht="15.75" x14ac:dyDescent="0.2">
      <c r="A21" s="2"/>
      <c r="B21" s="2"/>
    </row>
    <row r="22" spans="1:13" ht="15.75" x14ac:dyDescent="0.2">
      <c r="A22" s="2"/>
      <c r="B22" s="2"/>
    </row>
    <row r="23" spans="1:13" ht="15.75" x14ac:dyDescent="0.2">
      <c r="A23" s="2"/>
      <c r="B23" s="2"/>
      <c r="D23" s="7"/>
      <c r="E23" s="7"/>
      <c r="F23" s="7"/>
      <c r="G23" s="7"/>
      <c r="H23" s="7"/>
      <c r="I23" s="7"/>
      <c r="J23" s="7"/>
      <c r="K23" s="7"/>
      <c r="L23" s="7"/>
      <c r="M23" s="7"/>
    </row>
    <row r="24" spans="1:13" ht="15.75" x14ac:dyDescent="0.2">
      <c r="A24" s="2"/>
      <c r="B24" s="2"/>
    </row>
    <row r="25" spans="1:13" ht="15.75" x14ac:dyDescent="0.2">
      <c r="A25" s="2"/>
      <c r="B25" s="2"/>
      <c r="D25" s="8" t="s">
        <v>90</v>
      </c>
    </row>
    <row r="26" spans="1:13" ht="15.75" x14ac:dyDescent="0.2">
      <c r="A26" s="2"/>
      <c r="B26" s="2"/>
    </row>
    <row r="27" spans="1:13" ht="15.7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Q13" activePane="bottomRight" state="frozen"/>
      <selection activeCell="L4" sqref="L4"/>
      <selection pane="topRight" activeCell="L4" sqref="L4"/>
      <selection pane="bottomLeft" activeCell="L4" sqref="L4"/>
      <selection pane="bottomRight" activeCell="AC9" sqref="AC9"/>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414</v>
      </c>
    </row>
    <row r="2" spans="1:45" ht="25.5" x14ac:dyDescent="0.35">
      <c r="B2" s="169" t="s">
        <v>120</v>
      </c>
    </row>
    <row r="4" spans="1:45" ht="25.5" x14ac:dyDescent="0.2">
      <c r="B4" s="331" t="s">
        <v>121</v>
      </c>
      <c r="C4" s="301" t="s">
        <v>415</v>
      </c>
      <c r="E4" s="170" t="s">
        <v>177</v>
      </c>
      <c r="I4" s="170" t="s">
        <v>234</v>
      </c>
      <c r="J4" s="168"/>
    </row>
    <row r="5" spans="1:45" x14ac:dyDescent="0.2">
      <c r="B5" s="170" t="s">
        <v>124</v>
      </c>
      <c r="C5" s="235" t="s">
        <v>517</v>
      </c>
      <c r="E5" s="172" t="s">
        <v>174</v>
      </c>
      <c r="G5" s="253">
        <v>0</v>
      </c>
      <c r="I5" s="170" t="s">
        <v>235</v>
      </c>
      <c r="K5" s="174" t="s">
        <v>236</v>
      </c>
      <c r="L5" s="174"/>
      <c r="N5" s="170" t="s">
        <v>237</v>
      </c>
    </row>
    <row r="6" spans="1:45" x14ac:dyDescent="0.2">
      <c r="B6" s="170" t="s">
        <v>125</v>
      </c>
      <c r="C6" s="175">
        <v>44627</v>
      </c>
      <c r="E6" s="172" t="s">
        <v>175</v>
      </c>
      <c r="G6" s="253">
        <v>0</v>
      </c>
      <c r="I6" s="167" t="s">
        <v>416</v>
      </c>
      <c r="K6" s="254" t="s">
        <v>417</v>
      </c>
      <c r="L6" s="174"/>
    </row>
    <row r="7" spans="1:45" x14ac:dyDescent="0.2">
      <c r="B7" s="170" t="s">
        <v>126</v>
      </c>
      <c r="C7" s="175">
        <v>45357</v>
      </c>
      <c r="E7" s="172" t="s">
        <v>176</v>
      </c>
      <c r="G7" s="253">
        <v>0</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418</v>
      </c>
      <c r="D14" s="183"/>
      <c r="E14" s="184" t="s">
        <v>419</v>
      </c>
      <c r="F14" s="184" t="s">
        <v>324</v>
      </c>
      <c r="G14" s="183" t="s">
        <v>420</v>
      </c>
      <c r="H14" s="185">
        <f>COUNTIF(I14:Z14,"Not received" )</f>
        <v>0</v>
      </c>
      <c r="I14" s="187"/>
      <c r="J14" s="256"/>
      <c r="K14" s="187"/>
      <c r="L14" s="233" t="s">
        <v>158</v>
      </c>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421</v>
      </c>
      <c r="D16" s="183"/>
      <c r="E16" s="184" t="s">
        <v>422</v>
      </c>
      <c r="F16" s="184" t="s">
        <v>143</v>
      </c>
      <c r="G16" s="183" t="s">
        <v>423</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424</v>
      </c>
      <c r="C18" s="183" t="s">
        <v>425</v>
      </c>
      <c r="D18" s="183"/>
      <c r="E18" s="184" t="s">
        <v>426</v>
      </c>
      <c r="F18" s="184" t="s">
        <v>137</v>
      </c>
      <c r="G18" s="183" t="s">
        <v>427</v>
      </c>
      <c r="H18" s="185">
        <f>COUNTIF(I18:Z18,"Not received" )</f>
        <v>0</v>
      </c>
      <c r="I18" s="289"/>
      <c r="J18" s="289"/>
      <c r="K18" s="289"/>
      <c r="L18" s="272"/>
      <c r="M18" s="256"/>
      <c r="N18" s="256"/>
      <c r="O18" s="256"/>
      <c r="P18" s="233" t="s">
        <v>158</v>
      </c>
      <c r="Q18" s="233" t="s">
        <v>158</v>
      </c>
      <c r="R18" s="233" t="s">
        <v>158</v>
      </c>
      <c r="S18" s="233" t="s">
        <v>158</v>
      </c>
      <c r="T18" s="233" t="s">
        <v>158</v>
      </c>
      <c r="U18" s="233" t="s">
        <v>158</v>
      </c>
      <c r="V18" s="233" t="s">
        <v>158</v>
      </c>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x14ac:dyDescent="0.2">
      <c r="D26" s="261"/>
      <c r="I26" s="252"/>
      <c r="J26" s="252"/>
      <c r="K26" s="252"/>
      <c r="Q26" s="203"/>
      <c r="T26" s="203"/>
      <c r="W26" s="203"/>
      <c r="Z26" s="203"/>
    </row>
    <row r="27" spans="2:45" x14ac:dyDescent="0.2">
      <c r="B27" s="167" t="s">
        <v>428</v>
      </c>
      <c r="D27" s="278">
        <v>0.67500000000000004</v>
      </c>
      <c r="I27" s="207"/>
      <c r="J27" s="207"/>
      <c r="K27" s="207"/>
      <c r="L27" s="302">
        <f>D27</f>
        <v>0.67500000000000004</v>
      </c>
      <c r="M27" s="207"/>
      <c r="N27" s="207"/>
      <c r="O27" s="207"/>
      <c r="P27" s="310">
        <v>0.67374711307523683</v>
      </c>
      <c r="Q27" s="310">
        <v>0.65268497821198157</v>
      </c>
      <c r="R27" s="310">
        <v>0.60539625088429938</v>
      </c>
      <c r="S27" s="310">
        <v>0.65365916694993098</v>
      </c>
      <c r="T27" s="310">
        <v>0.5951531887225926</v>
      </c>
      <c r="U27" s="310">
        <v>0.66334503260495004</v>
      </c>
      <c r="V27" s="310">
        <v>0.66334503260495004</v>
      </c>
      <c r="W27" s="207"/>
      <c r="X27" s="207"/>
      <c r="Y27" s="207"/>
      <c r="Z27" s="207"/>
      <c r="AA27" s="207"/>
      <c r="AB27" s="207"/>
      <c r="AC27" s="207"/>
      <c r="AD27" s="207"/>
      <c r="AE27" s="207"/>
      <c r="AF27" s="207"/>
      <c r="AG27" s="207"/>
      <c r="AH27" s="207"/>
      <c r="AI27" s="207"/>
      <c r="AJ27" s="207"/>
    </row>
    <row r="28" spans="2:45" x14ac:dyDescent="0.2">
      <c r="D28" s="290"/>
      <c r="I28" s="252"/>
      <c r="P28" s="311">
        <v>0.67500000000000004</v>
      </c>
      <c r="Q28" s="311">
        <v>0.67500000000000004</v>
      </c>
      <c r="R28" s="311">
        <v>0.67500000000000004</v>
      </c>
      <c r="S28" s="311">
        <v>0.67500000000000004</v>
      </c>
      <c r="T28" s="311">
        <v>0.67500000000000004</v>
      </c>
      <c r="U28" s="311">
        <v>0.67500000000000004</v>
      </c>
      <c r="V28" s="311">
        <v>0.67500000000000004</v>
      </c>
    </row>
    <row r="29" spans="2:45" x14ac:dyDescent="0.2">
      <c r="B29" s="167" t="s">
        <v>429</v>
      </c>
      <c r="D29" s="290"/>
      <c r="I29" s="207"/>
      <c r="J29" s="207"/>
      <c r="K29" s="207"/>
      <c r="L29" s="207"/>
      <c r="M29" s="207"/>
      <c r="N29" s="207"/>
      <c r="O29" s="207"/>
      <c r="P29" s="312">
        <v>765800</v>
      </c>
      <c r="Q29" s="312">
        <v>1194830</v>
      </c>
      <c r="R29" s="312">
        <v>1060233</v>
      </c>
      <c r="S29" s="312">
        <v>896511</v>
      </c>
      <c r="T29" s="312">
        <v>721545</v>
      </c>
      <c r="U29" s="312">
        <v>809956</v>
      </c>
      <c r="V29" s="312">
        <v>809956</v>
      </c>
      <c r="W29" s="207"/>
      <c r="X29" s="207"/>
      <c r="Y29" s="207"/>
      <c r="Z29" s="207"/>
      <c r="AA29" s="207"/>
      <c r="AB29" s="207"/>
      <c r="AC29" s="207"/>
      <c r="AD29" s="207"/>
      <c r="AE29" s="207"/>
      <c r="AF29" s="207"/>
      <c r="AG29" s="207"/>
      <c r="AH29" s="207"/>
      <c r="AI29" s="207"/>
      <c r="AJ29" s="207"/>
    </row>
    <row r="30" spans="2:45" x14ac:dyDescent="0.2">
      <c r="D30" s="290"/>
      <c r="I30" s="257"/>
      <c r="J30" s="280"/>
      <c r="K30" s="280"/>
      <c r="L30" s="257"/>
      <c r="M30" s="257"/>
      <c r="N30" s="257"/>
      <c r="O30" s="257"/>
      <c r="Z30" s="206"/>
      <c r="AA30" s="206"/>
    </row>
    <row r="31" spans="2:45" x14ac:dyDescent="0.2">
      <c r="D31" s="290"/>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row>
    <row r="32" spans="2:45" x14ac:dyDescent="0.2">
      <c r="D32" s="290"/>
      <c r="I32" s="282"/>
      <c r="J32" s="283"/>
      <c r="K32" s="282"/>
      <c r="L32" s="282"/>
      <c r="M32" s="282"/>
      <c r="N32" s="282"/>
      <c r="O32" s="282"/>
      <c r="P32" s="282"/>
      <c r="Q32" s="282"/>
      <c r="R32" s="282"/>
      <c r="S32" s="282"/>
      <c r="T32" s="282"/>
      <c r="U32" s="284"/>
      <c r="V32" s="284"/>
      <c r="W32" s="282"/>
      <c r="X32" s="282"/>
      <c r="Y32" s="282"/>
      <c r="Z32" s="282"/>
      <c r="AA32" s="282"/>
      <c r="AB32" s="282"/>
      <c r="AC32" s="282"/>
      <c r="AD32" s="282"/>
      <c r="AE32" s="282"/>
    </row>
    <row r="33" spans="3:36" x14ac:dyDescent="0.2">
      <c r="D33" s="290"/>
      <c r="I33" s="281"/>
      <c r="J33" s="281"/>
      <c r="K33" s="281"/>
      <c r="L33" s="281"/>
      <c r="M33" s="281"/>
      <c r="N33" s="281"/>
      <c r="O33" s="282"/>
      <c r="P33" s="282"/>
      <c r="Q33" s="282"/>
      <c r="R33" s="282"/>
      <c r="S33" s="282"/>
      <c r="T33" s="282"/>
      <c r="U33" s="284"/>
      <c r="V33" s="284"/>
      <c r="W33" s="282"/>
      <c r="X33" s="282"/>
      <c r="Y33" s="282"/>
      <c r="Z33" s="282"/>
      <c r="AA33" s="282"/>
      <c r="AB33" s="282"/>
      <c r="AC33" s="282"/>
      <c r="AD33" s="282"/>
      <c r="AE33" s="282"/>
    </row>
    <row r="34" spans="3:36" x14ac:dyDescent="0.2">
      <c r="C34" s="168"/>
      <c r="F34" s="167"/>
      <c r="I34" s="260"/>
      <c r="J34" s="260"/>
      <c r="K34" s="260"/>
      <c r="L34" s="260"/>
      <c r="M34" s="282"/>
      <c r="N34" s="282"/>
      <c r="O34" s="260"/>
      <c r="P34" s="260"/>
      <c r="Q34" s="260"/>
      <c r="R34" s="260"/>
      <c r="S34" s="260"/>
      <c r="T34" s="260"/>
      <c r="U34" s="260"/>
      <c r="V34" s="282"/>
      <c r="W34" s="282"/>
      <c r="X34" s="282"/>
      <c r="Y34" s="282"/>
      <c r="Z34" s="282"/>
      <c r="AA34" s="282"/>
      <c r="AB34" s="282"/>
      <c r="AC34" s="282"/>
      <c r="AD34" s="282"/>
      <c r="AE34" s="282"/>
      <c r="AF34" s="282"/>
      <c r="AG34" s="282"/>
      <c r="AH34" s="282"/>
      <c r="AI34" s="282"/>
      <c r="AJ34" s="282"/>
    </row>
    <row r="35" spans="3:36" x14ac:dyDescent="0.2">
      <c r="C35" s="170"/>
      <c r="F35" s="170"/>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row>
    <row r="36" spans="3:36" x14ac:dyDescent="0.2">
      <c r="C36" s="168"/>
      <c r="E36" s="219"/>
      <c r="F36" s="219"/>
      <c r="G36" s="219"/>
      <c r="H36" s="219"/>
      <c r="I36" s="207"/>
      <c r="J36" s="207"/>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row>
    <row r="37" spans="3:36" x14ac:dyDescent="0.2">
      <c r="C37" s="168"/>
    </row>
    <row r="38" spans="3:36" x14ac:dyDescent="0.2">
      <c r="C38" s="168"/>
      <c r="E38" s="219"/>
      <c r="F38" s="219"/>
      <c r="G38" s="219"/>
      <c r="H38" s="219"/>
      <c r="I38" s="219"/>
      <c r="J38" s="219"/>
    </row>
    <row r="39" spans="3:36" x14ac:dyDescent="0.2">
      <c r="C39" s="168"/>
    </row>
    <row r="40" spans="3:36" x14ac:dyDescent="0.2">
      <c r="C40" s="168"/>
      <c r="E40" s="219"/>
      <c r="F40" s="219"/>
      <c r="G40" s="219"/>
      <c r="H40" s="219"/>
      <c r="I40" s="219"/>
      <c r="J40" s="219"/>
    </row>
    <row r="41" spans="3:36" x14ac:dyDescent="0.2">
      <c r="C41" s="168"/>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68"/>
      <c r="F47" s="167"/>
    </row>
    <row r="48" spans="3:36" x14ac:dyDescent="0.2">
      <c r="C48" s="168"/>
      <c r="F48" s="167"/>
    </row>
    <row r="49" spans="2:12" x14ac:dyDescent="0.2">
      <c r="C49" s="174"/>
      <c r="F49" s="167"/>
      <c r="L49" s="170"/>
    </row>
    <row r="50" spans="2:12" x14ac:dyDescent="0.2">
      <c r="C50" s="168"/>
      <c r="F50" s="167"/>
    </row>
    <row r="51" spans="2:12" x14ac:dyDescent="0.2">
      <c r="C51" s="168"/>
      <c r="F51" s="167"/>
    </row>
    <row r="52" spans="2:12" x14ac:dyDescent="0.2">
      <c r="C52" s="168"/>
      <c r="F52" s="167"/>
    </row>
    <row r="53" spans="2:12" x14ac:dyDescent="0.2">
      <c r="C53" s="168"/>
      <c r="F53" s="167"/>
    </row>
    <row r="54" spans="2:12" x14ac:dyDescent="0.2">
      <c r="C54" s="168"/>
      <c r="F54" s="167"/>
    </row>
    <row r="55" spans="2:12" x14ac:dyDescent="0.2">
      <c r="C55" s="168"/>
      <c r="F55" s="167"/>
    </row>
    <row r="56" spans="2:12" x14ac:dyDescent="0.2">
      <c r="C56" s="168"/>
      <c r="F56" s="167"/>
    </row>
    <row r="57" spans="2:12" x14ac:dyDescent="0.2">
      <c r="C57" s="168"/>
      <c r="F57" s="167"/>
    </row>
    <row r="58" spans="2:12" x14ac:dyDescent="0.2">
      <c r="C58" s="168"/>
      <c r="F58" s="167"/>
    </row>
    <row r="59" spans="2:12" x14ac:dyDescent="0.2">
      <c r="C59" s="168"/>
      <c r="F59" s="167"/>
    </row>
    <row r="60" spans="2:12"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285"/>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row r="82" spans="3:4" x14ac:dyDescent="0.2">
      <c r="C82" s="259">
        <v>62068</v>
      </c>
      <c r="D82" s="286"/>
    </row>
    <row r="83" spans="3:4" x14ac:dyDescent="0.2">
      <c r="C83" s="259">
        <v>62068</v>
      </c>
      <c r="D83" s="286"/>
    </row>
    <row r="84" spans="3:4" x14ac:dyDescent="0.2">
      <c r="C84" s="259">
        <v>62068</v>
      </c>
      <c r="D84" s="286"/>
    </row>
    <row r="85" spans="3:4" x14ac:dyDescent="0.2">
      <c r="C85" s="259">
        <v>62068</v>
      </c>
      <c r="D85" s="287"/>
    </row>
    <row r="86" spans="3:4" x14ac:dyDescent="0.2">
      <c r="C86" s="259">
        <v>31034</v>
      </c>
      <c r="D86" s="157"/>
    </row>
    <row r="87" spans="3:4" x14ac:dyDescent="0.2">
      <c r="C87" s="259">
        <v>0</v>
      </c>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D105" s="157"/>
    </row>
    <row r="106" spans="3:4" x14ac:dyDescent="0.2">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X6" sqref="X6"/>
    </sheetView>
  </sheetViews>
  <sheetFormatPr defaultColWidth="0" defaultRowHeight="12.75" x14ac:dyDescent="0.2"/>
  <cols>
    <col min="1" max="1" width="3.83203125" style="167" customWidth="1"/>
    <col min="2" max="2" width="34.3320312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5.16406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414</v>
      </c>
    </row>
    <row r="2" spans="1:45" ht="25.5" x14ac:dyDescent="0.35">
      <c r="B2" s="169" t="s">
        <v>120</v>
      </c>
    </row>
    <row r="4" spans="1:45" x14ac:dyDescent="0.2">
      <c r="B4" s="170" t="s">
        <v>121</v>
      </c>
      <c r="C4" s="171" t="s">
        <v>443</v>
      </c>
      <c r="E4" s="170" t="s">
        <v>177</v>
      </c>
      <c r="I4" s="170" t="s">
        <v>234</v>
      </c>
      <c r="J4" s="168"/>
    </row>
    <row r="5" spans="1:45" x14ac:dyDescent="0.2">
      <c r="B5" s="170" t="s">
        <v>124</v>
      </c>
      <c r="C5" s="235" t="s">
        <v>517</v>
      </c>
      <c r="E5" s="172" t="s">
        <v>174</v>
      </c>
      <c r="G5" s="253">
        <v>0</v>
      </c>
      <c r="I5" s="170" t="s">
        <v>235</v>
      </c>
      <c r="K5" s="174" t="s">
        <v>236</v>
      </c>
      <c r="L5" s="174"/>
      <c r="N5" s="170" t="s">
        <v>237</v>
      </c>
    </row>
    <row r="6" spans="1:45" x14ac:dyDescent="0.2">
      <c r="B6" s="170" t="s">
        <v>444</v>
      </c>
      <c r="C6" s="175">
        <v>44694</v>
      </c>
      <c r="E6" s="172" t="s">
        <v>175</v>
      </c>
      <c r="G6" s="253">
        <v>0</v>
      </c>
      <c r="I6" s="167" t="s">
        <v>416</v>
      </c>
      <c r="K6" s="254" t="s">
        <v>417</v>
      </c>
      <c r="L6" s="174"/>
    </row>
    <row r="7" spans="1:45" x14ac:dyDescent="0.2">
      <c r="B7" s="170" t="s">
        <v>445</v>
      </c>
      <c r="C7" s="175">
        <v>45657</v>
      </c>
      <c r="E7" s="172" t="s">
        <v>176</v>
      </c>
      <c r="G7" s="253">
        <v>0</v>
      </c>
      <c r="N7" s="170"/>
    </row>
    <row r="8" spans="1:45" x14ac:dyDescent="0.2">
      <c r="F8" s="167"/>
      <c r="I8" s="225"/>
      <c r="J8" s="225"/>
      <c r="K8" s="127"/>
      <c r="L8" s="225"/>
      <c r="M8" s="225"/>
      <c r="N8" s="255"/>
    </row>
    <row r="9" spans="1:45" x14ac:dyDescent="0.2">
      <c r="B9" s="170" t="s">
        <v>446</v>
      </c>
      <c r="C9" s="175">
        <v>44694</v>
      </c>
      <c r="D9" s="177"/>
      <c r="F9" s="167"/>
      <c r="I9" s="225"/>
      <c r="J9" s="225"/>
      <c r="K9" s="130"/>
      <c r="L9" s="225"/>
      <c r="M9" s="225"/>
      <c r="N9" s="255"/>
    </row>
    <row r="10" spans="1:45" x14ac:dyDescent="0.2">
      <c r="B10" s="170" t="s">
        <v>447</v>
      </c>
      <c r="C10" s="175">
        <v>45789</v>
      </c>
      <c r="D10" s="177"/>
      <c r="E10" s="177"/>
    </row>
    <row r="12" spans="1:45" ht="25.5" x14ac:dyDescent="0.2">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418</v>
      </c>
      <c r="D14" s="183" t="s">
        <v>448</v>
      </c>
      <c r="E14" s="184" t="s">
        <v>449</v>
      </c>
      <c r="F14" s="184" t="s">
        <v>324</v>
      </c>
      <c r="G14" s="183" t="s">
        <v>420</v>
      </c>
      <c r="H14" s="185">
        <f>COUNTIF(I14:Z14,"Not received" )</f>
        <v>0</v>
      </c>
      <c r="I14" s="187"/>
      <c r="J14" s="256"/>
      <c r="K14" s="187"/>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1" x14ac:dyDescent="0.2">
      <c r="B16" s="183" t="s">
        <v>139</v>
      </c>
      <c r="C16" s="183" t="s">
        <v>421</v>
      </c>
      <c r="D16" s="183" t="s">
        <v>448</v>
      </c>
      <c r="E16" s="184" t="s">
        <v>450</v>
      </c>
      <c r="F16" s="184" t="s">
        <v>143</v>
      </c>
      <c r="G16" s="183" t="s">
        <v>451</v>
      </c>
      <c r="H16" s="185">
        <f>COUNTIF(I16:Z16,"Not received" )</f>
        <v>0</v>
      </c>
      <c r="I16" s="289"/>
      <c r="J16" s="233" t="s">
        <v>158</v>
      </c>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51" x14ac:dyDescent="0.2">
      <c r="B18" s="183" t="s">
        <v>139</v>
      </c>
      <c r="C18" s="183" t="s">
        <v>452</v>
      </c>
      <c r="D18" s="183" t="s">
        <v>448</v>
      </c>
      <c r="E18" s="184" t="s">
        <v>453</v>
      </c>
      <c r="F18" s="184" t="s">
        <v>156</v>
      </c>
      <c r="G18" s="183" t="s">
        <v>454</v>
      </c>
      <c r="H18" s="185">
        <f>COUNTIF(I18:Z18,"Not received" )</f>
        <v>0</v>
      </c>
      <c r="I18" s="289"/>
      <c r="J18" s="120" t="s">
        <v>158</v>
      </c>
      <c r="K18" s="289"/>
      <c r="L18" s="272"/>
      <c r="M18" s="120" t="s">
        <v>158</v>
      </c>
      <c r="N18" s="256"/>
      <c r="O18" s="317"/>
      <c r="P18" s="289"/>
      <c r="Q18" s="289"/>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1" x14ac:dyDescent="0.2">
      <c r="B20" s="183" t="s">
        <v>153</v>
      </c>
      <c r="C20" s="183" t="s">
        <v>455</v>
      </c>
      <c r="D20" s="183" t="s">
        <v>456</v>
      </c>
      <c r="E20" s="184">
        <v>18.2</v>
      </c>
      <c r="F20" s="184" t="s">
        <v>156</v>
      </c>
      <c r="G20" s="183" t="s">
        <v>457</v>
      </c>
      <c r="H20" s="185">
        <f>COUNTIF(I20:Z20,"Not received" )</f>
        <v>0</v>
      </c>
      <c r="I20" s="289"/>
      <c r="J20" s="289"/>
      <c r="K20" s="289"/>
      <c r="L20" s="272"/>
      <c r="M20" s="256"/>
      <c r="N20" s="256"/>
      <c r="O20" s="317"/>
      <c r="P20" s="289"/>
      <c r="Q20" s="289"/>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x14ac:dyDescent="0.2">
      <c r="B28" s="318"/>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row>
    <row r="29" spans="2:45" s="320" customFormat="1" x14ac:dyDescent="0.2">
      <c r="B29" s="319"/>
      <c r="F29" s="321"/>
      <c r="I29" s="322"/>
      <c r="J29" s="322"/>
      <c r="K29" s="322"/>
      <c r="L29" s="322"/>
      <c r="M29" s="322"/>
      <c r="N29" s="322"/>
      <c r="O29" s="323"/>
      <c r="P29" s="323"/>
      <c r="Q29" s="322"/>
      <c r="R29" s="322"/>
      <c r="S29" s="322"/>
      <c r="T29" s="322"/>
      <c r="U29" s="322"/>
      <c r="V29" s="322"/>
      <c r="W29" s="322"/>
      <c r="X29" s="322"/>
      <c r="Y29" s="322"/>
      <c r="Z29" s="322"/>
      <c r="AA29" s="322"/>
      <c r="AB29" s="322"/>
      <c r="AC29" s="322"/>
      <c r="AD29" s="322"/>
      <c r="AE29" s="322"/>
      <c r="AF29" s="322"/>
      <c r="AG29" s="322"/>
      <c r="AH29" s="322"/>
      <c r="AI29" s="322"/>
      <c r="AJ29" s="322"/>
    </row>
    <row r="30" spans="2:45" s="320" customFormat="1" x14ac:dyDescent="0.2">
      <c r="B30" s="319"/>
      <c r="F30" s="321"/>
      <c r="I30" s="322"/>
      <c r="J30" s="322"/>
      <c r="K30" s="322"/>
      <c r="L30" s="322"/>
      <c r="M30" s="322"/>
      <c r="N30" s="322"/>
      <c r="O30" s="323"/>
      <c r="P30" s="323"/>
      <c r="Q30" s="322"/>
      <c r="R30" s="322"/>
      <c r="S30" s="322"/>
      <c r="T30" s="322"/>
      <c r="U30" s="322"/>
      <c r="V30" s="322"/>
      <c r="W30" s="322"/>
      <c r="X30" s="322"/>
      <c r="Y30" s="322"/>
      <c r="Z30" s="322"/>
      <c r="AA30" s="322"/>
      <c r="AB30" s="322"/>
      <c r="AC30" s="322"/>
      <c r="AD30" s="322"/>
      <c r="AE30" s="322"/>
      <c r="AF30" s="322"/>
      <c r="AG30" s="322"/>
      <c r="AH30" s="322"/>
      <c r="AI30" s="322"/>
      <c r="AJ30" s="322"/>
    </row>
    <row r="31" spans="2:45" s="320" customFormat="1" x14ac:dyDescent="0.2">
      <c r="B31" s="319"/>
      <c r="F31" s="321"/>
      <c r="I31" s="322"/>
      <c r="J31" s="322"/>
      <c r="K31" s="322"/>
      <c r="L31" s="322"/>
      <c r="M31" s="322"/>
      <c r="N31" s="322"/>
      <c r="O31" s="323"/>
      <c r="P31" s="323"/>
      <c r="Q31" s="322"/>
      <c r="R31" s="322"/>
      <c r="S31" s="322"/>
      <c r="T31" s="322"/>
      <c r="U31" s="322"/>
      <c r="V31" s="322"/>
      <c r="W31" s="322"/>
      <c r="X31" s="322"/>
      <c r="Y31" s="322"/>
      <c r="Z31" s="322"/>
      <c r="AA31" s="322"/>
      <c r="AB31" s="322"/>
      <c r="AC31" s="322"/>
      <c r="AD31" s="322"/>
      <c r="AE31" s="322"/>
      <c r="AF31" s="322"/>
      <c r="AG31" s="322"/>
      <c r="AH31" s="322"/>
      <c r="AI31" s="322"/>
      <c r="AJ31" s="322"/>
    </row>
    <row r="32" spans="2:45" s="320" customFormat="1" x14ac:dyDescent="0.2">
      <c r="B32" s="319"/>
      <c r="F32" s="321"/>
      <c r="I32" s="322"/>
      <c r="J32" s="322"/>
      <c r="K32" s="322"/>
      <c r="L32" s="322"/>
      <c r="M32" s="322"/>
      <c r="N32" s="322"/>
      <c r="O32" s="323"/>
      <c r="P32" s="323"/>
      <c r="Q32" s="322"/>
      <c r="R32" s="322"/>
      <c r="S32" s="322"/>
      <c r="T32" s="322"/>
      <c r="U32" s="322"/>
      <c r="V32" s="322"/>
      <c r="W32" s="322"/>
      <c r="X32" s="322"/>
      <c r="Y32" s="322"/>
      <c r="Z32" s="322"/>
      <c r="AA32" s="322"/>
      <c r="AB32" s="322"/>
      <c r="AC32" s="322"/>
      <c r="AD32" s="322"/>
      <c r="AE32" s="322"/>
      <c r="AF32" s="322"/>
      <c r="AG32" s="322"/>
      <c r="AH32" s="322"/>
      <c r="AI32" s="322"/>
      <c r="AJ32" s="322"/>
    </row>
    <row r="33" spans="2:36" s="320" customFormat="1" x14ac:dyDescent="0.2">
      <c r="B33" s="319"/>
      <c r="F33" s="321"/>
      <c r="I33" s="322"/>
      <c r="J33" s="322"/>
      <c r="K33" s="322"/>
      <c r="L33" s="322"/>
      <c r="M33" s="322"/>
      <c r="N33" s="322"/>
      <c r="O33" s="323"/>
      <c r="P33" s="323"/>
      <c r="Q33" s="322"/>
      <c r="R33" s="322"/>
      <c r="S33" s="322"/>
      <c r="T33" s="322"/>
      <c r="U33" s="322"/>
      <c r="V33" s="322"/>
      <c r="W33" s="322"/>
      <c r="X33" s="322"/>
      <c r="Y33" s="322"/>
      <c r="Z33" s="322"/>
      <c r="AA33" s="322"/>
      <c r="AB33" s="322"/>
      <c r="AC33" s="322"/>
      <c r="AD33" s="322"/>
      <c r="AE33" s="322"/>
      <c r="AF33" s="322"/>
      <c r="AG33" s="322"/>
      <c r="AH33" s="322"/>
      <c r="AI33" s="322"/>
      <c r="AJ33" s="322"/>
    </row>
    <row r="34" spans="2:36" x14ac:dyDescent="0.2">
      <c r="D34" s="261"/>
      <c r="I34" s="252"/>
      <c r="J34" s="252"/>
      <c r="K34" s="252"/>
      <c r="O34" s="324"/>
      <c r="P34" s="324"/>
      <c r="Q34" s="203"/>
      <c r="T34" s="203"/>
      <c r="W34" s="203"/>
      <c r="Z34" s="203"/>
    </row>
    <row r="35" spans="2:36" x14ac:dyDescent="0.2">
      <c r="D35" s="290"/>
      <c r="I35" s="207"/>
      <c r="J35" s="207"/>
      <c r="K35" s="207"/>
      <c r="L35" s="207"/>
      <c r="M35" s="207"/>
      <c r="N35" s="207"/>
      <c r="O35" s="325"/>
      <c r="P35" s="325"/>
      <c r="Q35" s="207"/>
      <c r="R35" s="207"/>
      <c r="S35" s="207"/>
      <c r="T35" s="207"/>
      <c r="U35" s="207"/>
      <c r="V35" s="207"/>
      <c r="W35" s="207"/>
      <c r="X35" s="207"/>
      <c r="Y35" s="207"/>
      <c r="Z35" s="207"/>
      <c r="AA35" s="207"/>
      <c r="AB35" s="207"/>
      <c r="AC35" s="207"/>
      <c r="AD35" s="207"/>
      <c r="AE35" s="207"/>
      <c r="AF35" s="207"/>
      <c r="AG35" s="207"/>
      <c r="AH35" s="207"/>
      <c r="AI35" s="207"/>
      <c r="AJ35" s="207"/>
    </row>
    <row r="36" spans="2:36" x14ac:dyDescent="0.2">
      <c r="D36" s="290"/>
      <c r="I36" s="252"/>
      <c r="O36" s="326"/>
      <c r="P36" s="326"/>
    </row>
    <row r="37" spans="2:36" x14ac:dyDescent="0.2">
      <c r="D37" s="290"/>
      <c r="I37" s="207"/>
      <c r="J37" s="207"/>
      <c r="K37" s="207"/>
      <c r="L37" s="207"/>
      <c r="M37" s="207"/>
      <c r="N37" s="207"/>
      <c r="O37" s="312"/>
      <c r="P37" s="312"/>
      <c r="Q37" s="207"/>
      <c r="R37" s="207"/>
      <c r="S37" s="207"/>
      <c r="T37" s="207"/>
      <c r="U37" s="207"/>
      <c r="V37" s="207"/>
      <c r="W37" s="207"/>
      <c r="X37" s="207"/>
      <c r="Y37" s="207"/>
      <c r="Z37" s="207"/>
      <c r="AA37" s="207"/>
      <c r="AB37" s="207"/>
      <c r="AC37" s="207"/>
      <c r="AD37" s="207"/>
      <c r="AE37" s="207"/>
      <c r="AF37" s="207"/>
      <c r="AG37" s="207"/>
      <c r="AH37" s="207"/>
      <c r="AI37" s="207"/>
      <c r="AJ37" s="207"/>
    </row>
    <row r="38" spans="2:36" x14ac:dyDescent="0.2">
      <c r="D38" s="290"/>
      <c r="I38" s="257"/>
      <c r="J38" s="280"/>
      <c r="K38" s="280"/>
      <c r="L38" s="257"/>
      <c r="M38" s="257"/>
      <c r="N38" s="257"/>
      <c r="O38" s="327"/>
      <c r="P38" s="327"/>
      <c r="Z38" s="257"/>
      <c r="AA38" s="257"/>
    </row>
    <row r="39" spans="2:36" x14ac:dyDescent="0.2">
      <c r="D39" s="290"/>
      <c r="I39" s="328"/>
      <c r="J39" s="328"/>
      <c r="K39" s="328"/>
      <c r="L39" s="328"/>
      <c r="M39" s="328"/>
      <c r="N39" s="328"/>
      <c r="O39" s="327"/>
      <c r="P39" s="328"/>
      <c r="Q39" s="328"/>
      <c r="R39" s="328"/>
      <c r="S39" s="328"/>
      <c r="T39" s="328"/>
      <c r="U39" s="328"/>
      <c r="V39" s="328"/>
      <c r="W39" s="328"/>
      <c r="X39" s="328"/>
      <c r="Y39" s="328"/>
      <c r="Z39" s="328"/>
      <c r="AA39" s="328"/>
      <c r="AB39" s="328"/>
      <c r="AC39" s="328"/>
      <c r="AD39" s="328"/>
      <c r="AE39" s="328"/>
    </row>
    <row r="40" spans="2:36" x14ac:dyDescent="0.2">
      <c r="D40" s="290"/>
      <c r="I40" s="282"/>
      <c r="J40" s="283"/>
      <c r="K40" s="282"/>
      <c r="L40" s="282"/>
      <c r="M40" s="282"/>
      <c r="N40" s="282"/>
      <c r="O40" s="282"/>
      <c r="P40" s="282"/>
      <c r="Q40" s="282"/>
      <c r="R40" s="282"/>
      <c r="S40" s="282"/>
      <c r="T40" s="282"/>
      <c r="U40" s="283"/>
      <c r="V40" s="283"/>
      <c r="W40" s="282"/>
      <c r="X40" s="282"/>
      <c r="Y40" s="282"/>
      <c r="Z40" s="282"/>
      <c r="AA40" s="282"/>
      <c r="AB40" s="282"/>
      <c r="AC40" s="282"/>
      <c r="AD40" s="282"/>
      <c r="AE40" s="282"/>
    </row>
    <row r="41" spans="2:36" x14ac:dyDescent="0.2">
      <c r="D41" s="290"/>
      <c r="I41" s="328"/>
      <c r="J41" s="328"/>
      <c r="K41" s="328"/>
      <c r="L41" s="328"/>
      <c r="M41" s="328"/>
      <c r="N41" s="328"/>
      <c r="O41" s="282"/>
      <c r="P41" s="282"/>
      <c r="Q41" s="282"/>
      <c r="R41" s="282"/>
      <c r="S41" s="282"/>
      <c r="T41" s="282"/>
      <c r="U41" s="283"/>
      <c r="V41" s="283"/>
      <c r="W41" s="282"/>
      <c r="X41" s="282"/>
      <c r="Y41" s="282"/>
      <c r="Z41" s="282"/>
      <c r="AA41" s="282"/>
      <c r="AB41" s="282"/>
      <c r="AC41" s="282"/>
      <c r="AD41" s="282"/>
      <c r="AE41" s="282"/>
    </row>
    <row r="42" spans="2:36" x14ac:dyDescent="0.2">
      <c r="C42" s="168"/>
      <c r="F42" s="167"/>
      <c r="I42" s="329"/>
      <c r="J42" s="329"/>
      <c r="K42" s="329"/>
      <c r="L42" s="329"/>
      <c r="M42" s="282"/>
      <c r="N42" s="282"/>
      <c r="O42" s="329"/>
      <c r="P42" s="329"/>
      <c r="Q42" s="329"/>
      <c r="R42" s="329"/>
      <c r="S42" s="329"/>
      <c r="T42" s="329"/>
      <c r="U42" s="329"/>
      <c r="V42" s="282"/>
      <c r="W42" s="282"/>
      <c r="X42" s="282"/>
      <c r="Y42" s="282"/>
      <c r="Z42" s="282"/>
      <c r="AA42" s="282"/>
      <c r="AB42" s="282"/>
      <c r="AC42" s="282"/>
      <c r="AD42" s="282"/>
      <c r="AE42" s="282"/>
      <c r="AF42" s="282"/>
      <c r="AG42" s="282"/>
      <c r="AH42" s="282"/>
      <c r="AI42" s="282"/>
      <c r="AJ42" s="282"/>
    </row>
    <row r="43" spans="2:36" x14ac:dyDescent="0.2">
      <c r="C43" s="170"/>
      <c r="F43" s="170"/>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row>
    <row r="44" spans="2:36" x14ac:dyDescent="0.2">
      <c r="C44" s="168"/>
      <c r="E44" s="219"/>
      <c r="F44" s="219"/>
      <c r="G44" s="219"/>
      <c r="H44" s="219"/>
      <c r="I44" s="207"/>
      <c r="J44" s="207"/>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row>
    <row r="45" spans="2:36" x14ac:dyDescent="0.2">
      <c r="C45" s="168"/>
    </row>
    <row r="46" spans="2:36" x14ac:dyDescent="0.2">
      <c r="C46" s="168"/>
      <c r="E46" s="219"/>
      <c r="F46" s="219"/>
      <c r="G46" s="219"/>
      <c r="H46" s="219"/>
      <c r="I46" s="219"/>
      <c r="J46" s="219"/>
    </row>
    <row r="47" spans="2:36" x14ac:dyDescent="0.2">
      <c r="C47" s="168"/>
    </row>
    <row r="48" spans="2:36" x14ac:dyDescent="0.2">
      <c r="C48" s="168"/>
      <c r="E48" s="219"/>
      <c r="F48" s="219"/>
      <c r="G48" s="219"/>
      <c r="H48" s="219"/>
      <c r="I48" s="219"/>
      <c r="J48" s="219"/>
    </row>
    <row r="49" spans="3:12" x14ac:dyDescent="0.2">
      <c r="C49" s="168"/>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68"/>
      <c r="F55" s="167"/>
    </row>
    <row r="56" spans="3:12" x14ac:dyDescent="0.2">
      <c r="C56" s="168"/>
      <c r="F56" s="167"/>
    </row>
    <row r="57" spans="3:12" x14ac:dyDescent="0.2">
      <c r="C57" s="174"/>
      <c r="F57" s="167"/>
      <c r="L57" s="170"/>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C68" s="168"/>
      <c r="F68" s="167"/>
    </row>
    <row r="69" spans="2:6" x14ac:dyDescent="0.2">
      <c r="C69" s="168"/>
      <c r="F69" s="167"/>
    </row>
    <row r="70" spans="2:6" x14ac:dyDescent="0.2">
      <c r="B70" s="261"/>
      <c r="C70" s="168"/>
      <c r="E70" s="170"/>
      <c r="F70" s="167"/>
    </row>
    <row r="71" spans="2:6" x14ac:dyDescent="0.2">
      <c r="C71" s="168"/>
      <c r="F71" s="167"/>
    </row>
    <row r="72" spans="2:6" x14ac:dyDescent="0.2">
      <c r="C72" s="168"/>
      <c r="F72" s="167"/>
    </row>
    <row r="73" spans="2:6" x14ac:dyDescent="0.2">
      <c r="C73" s="168"/>
      <c r="F73" s="167"/>
    </row>
    <row r="74" spans="2:6" x14ac:dyDescent="0.2">
      <c r="C74" s="168"/>
      <c r="F74" s="167"/>
    </row>
    <row r="75" spans="2:6" x14ac:dyDescent="0.2">
      <c r="C75" s="168"/>
      <c r="F75" s="167"/>
    </row>
    <row r="76" spans="2:6" x14ac:dyDescent="0.2">
      <c r="C76" s="285"/>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x14ac:dyDescent="0.2">
      <c r="C82" s="168"/>
      <c r="F82" s="167"/>
    </row>
    <row r="83" spans="1:45" x14ac:dyDescent="0.2">
      <c r="C83" s="168"/>
      <c r="F83" s="167"/>
    </row>
    <row r="84" spans="1:45" s="220" customFormat="1" ht="11.25"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
      <c r="C85" s="168"/>
      <c r="F85" s="167"/>
    </row>
    <row r="87" spans="1:45" x14ac:dyDescent="0.2">
      <c r="D87" s="221"/>
    </row>
    <row r="90" spans="1:45" x14ac:dyDescent="0.2">
      <c r="C90" s="259">
        <v>62068</v>
      </c>
      <c r="D90" s="286"/>
    </row>
    <row r="91" spans="1:45" x14ac:dyDescent="0.2">
      <c r="C91" s="259">
        <v>62068</v>
      </c>
      <c r="D91" s="286"/>
    </row>
    <row r="92" spans="1:45" x14ac:dyDescent="0.2">
      <c r="C92" s="259">
        <v>62068</v>
      </c>
      <c r="D92" s="286"/>
    </row>
    <row r="93" spans="1:45" x14ac:dyDescent="0.2">
      <c r="C93" s="259">
        <v>62068</v>
      </c>
      <c r="D93" s="287"/>
    </row>
    <row r="94" spans="1:45" x14ac:dyDescent="0.2">
      <c r="C94" s="259">
        <v>31034</v>
      </c>
      <c r="D94" s="157"/>
    </row>
    <row r="95" spans="1:45" x14ac:dyDescent="0.2">
      <c r="C95" s="259">
        <v>0</v>
      </c>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C111" s="259"/>
      <c r="D111" s="157"/>
    </row>
    <row r="112" spans="3:4" x14ac:dyDescent="0.2">
      <c r="C112" s="259"/>
      <c r="D112" s="157"/>
    </row>
    <row r="113" spans="4:4" x14ac:dyDescent="0.2">
      <c r="D113" s="157"/>
    </row>
    <row r="114" spans="4:4" x14ac:dyDescent="0.2">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5A16-2E5D-4069-B3BF-EB70DCEDCEBB}">
  <sheetPr codeName="Sheet27">
    <pageSetUpPr fitToPage="1"/>
  </sheetPr>
  <dimension ref="A1:BP104"/>
  <sheetViews>
    <sheetView showGridLines="0" zoomScale="85" zoomScaleNormal="85" workbookViewId="0">
      <pane xSplit="8" ySplit="12" topLeftCell="I13" activePane="bottomRight" state="frozen"/>
      <selection activeCell="C14" sqref="C14"/>
      <selection pane="topRight" activeCell="C14" sqref="C14"/>
      <selection pane="bottomLeft" activeCell="C14" sqref="C14"/>
      <selection pane="bottomRight" activeCell="X6" sqref="X6"/>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3" width="11.5" style="167" bestFit="1" customWidth="1"/>
    <col min="14" max="14" width="12.5" style="167" customWidth="1"/>
    <col min="15" max="43" width="11.5" style="167" bestFit="1" customWidth="1"/>
    <col min="44" max="44" width="13" style="167" bestFit="1" customWidth="1"/>
    <col min="45" max="45" width="8.83203125" style="167" customWidth="1"/>
    <col min="46" max="68" width="0" style="167" hidden="1" customWidth="1"/>
    <col min="69" max="16384" width="9.33203125" style="167" hidden="1"/>
  </cols>
  <sheetData>
    <row r="1" spans="1:45" x14ac:dyDescent="0.2">
      <c r="A1" s="167" t="s">
        <v>459</v>
      </c>
    </row>
    <row r="2" spans="1:45" ht="25.5" x14ac:dyDescent="0.35">
      <c r="B2" s="169" t="s">
        <v>120</v>
      </c>
    </row>
    <row r="4" spans="1:45" ht="25.5" x14ac:dyDescent="0.2">
      <c r="B4" s="331" t="s">
        <v>121</v>
      </c>
      <c r="C4" s="301" t="s">
        <v>460</v>
      </c>
      <c r="E4" s="170" t="s">
        <v>177</v>
      </c>
      <c r="I4" s="170" t="s">
        <v>234</v>
      </c>
      <c r="J4" s="168"/>
    </row>
    <row r="5" spans="1:45" x14ac:dyDescent="0.2">
      <c r="B5" s="170" t="s">
        <v>124</v>
      </c>
      <c r="C5" s="235" t="s">
        <v>517</v>
      </c>
      <c r="E5" s="172" t="s">
        <v>174</v>
      </c>
      <c r="G5" s="253" t="s">
        <v>158</v>
      </c>
      <c r="I5" s="170" t="s">
        <v>235</v>
      </c>
      <c r="K5" s="174" t="s">
        <v>236</v>
      </c>
      <c r="L5" s="174"/>
      <c r="N5" s="170" t="s">
        <v>237</v>
      </c>
    </row>
    <row r="6" spans="1:45" x14ac:dyDescent="0.2">
      <c r="B6" s="170" t="s">
        <v>125</v>
      </c>
      <c r="C6" s="175">
        <v>44755</v>
      </c>
      <c r="E6" s="172" t="s">
        <v>175</v>
      </c>
      <c r="G6" s="253" t="s">
        <v>158</v>
      </c>
      <c r="I6" s="167" t="s">
        <v>461</v>
      </c>
      <c r="K6" s="254" t="s">
        <v>462</v>
      </c>
      <c r="L6" s="174"/>
      <c r="N6" s="167" t="s">
        <v>463</v>
      </c>
    </row>
    <row r="7" spans="1:45" x14ac:dyDescent="0.2">
      <c r="B7" s="170" t="s">
        <v>126</v>
      </c>
      <c r="C7" s="175">
        <v>45850</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464</v>
      </c>
      <c r="D14" s="183" t="s">
        <v>186</v>
      </c>
      <c r="E14" s="184">
        <v>9.1</v>
      </c>
      <c r="F14" s="184" t="s">
        <v>143</v>
      </c>
      <c r="G14" s="183" t="s">
        <v>465</v>
      </c>
      <c r="H14" s="185">
        <f>COUNTIF(I14:Z14,"Not received" )</f>
        <v>0</v>
      </c>
      <c r="I14" s="187"/>
      <c r="J14" s="256"/>
      <c r="K14" s="187"/>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89.25" x14ac:dyDescent="0.2">
      <c r="B16" s="183" t="s">
        <v>139</v>
      </c>
      <c r="C16" s="183" t="s">
        <v>466</v>
      </c>
      <c r="D16" s="183" t="s">
        <v>186</v>
      </c>
      <c r="E16" s="184" t="s">
        <v>467</v>
      </c>
      <c r="F16" s="184" t="s">
        <v>324</v>
      </c>
      <c r="G16" s="183" t="s">
        <v>468</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89.25" x14ac:dyDescent="0.2">
      <c r="B18" s="183" t="s">
        <v>139</v>
      </c>
      <c r="C18" s="183" t="s">
        <v>469</v>
      </c>
      <c r="D18" s="183" t="s">
        <v>186</v>
      </c>
      <c r="E18" s="184" t="s">
        <v>470</v>
      </c>
      <c r="F18" s="184" t="s">
        <v>156</v>
      </c>
      <c r="G18" s="183" t="s">
        <v>400</v>
      </c>
      <c r="H18" s="185">
        <f>COUNTIF(I18:Z18,"Not received" )</f>
        <v>0</v>
      </c>
      <c r="I18" s="233" t="s">
        <v>158</v>
      </c>
      <c r="J18" s="289"/>
      <c r="K18" s="330" t="s">
        <v>508</v>
      </c>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89.25" x14ac:dyDescent="0.2">
      <c r="B20" s="183" t="s">
        <v>139</v>
      </c>
      <c r="C20" s="183" t="s">
        <v>194</v>
      </c>
      <c r="D20" s="183" t="s">
        <v>186</v>
      </c>
      <c r="E20" s="184" t="s">
        <v>471</v>
      </c>
      <c r="F20" s="184" t="s">
        <v>137</v>
      </c>
      <c r="G20" s="183" t="s">
        <v>472</v>
      </c>
      <c r="H20" s="185">
        <f>COUNTIF(I20:Z20,"Not received" )</f>
        <v>0</v>
      </c>
      <c r="I20" s="233" t="s">
        <v>158</v>
      </c>
      <c r="J20" s="233" t="s">
        <v>158</v>
      </c>
      <c r="K20" s="330" t="s">
        <v>499</v>
      </c>
      <c r="L20" s="272"/>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1"/>
      <c r="F21" s="182"/>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40.25" x14ac:dyDescent="0.2">
      <c r="B22" s="183" t="s">
        <v>153</v>
      </c>
      <c r="C22" s="183" t="s">
        <v>154</v>
      </c>
      <c r="D22" s="183" t="s">
        <v>192</v>
      </c>
      <c r="E22" s="184">
        <v>9.4</v>
      </c>
      <c r="F22" s="184" t="s">
        <v>156</v>
      </c>
      <c r="G22" s="183" t="s">
        <v>473</v>
      </c>
      <c r="H22" s="185">
        <f>COUNTIF(I22:Z22,"Not received" )</f>
        <v>0</v>
      </c>
      <c r="I22" s="289"/>
      <c r="J22" s="289"/>
      <c r="K22" s="289"/>
      <c r="L22" s="272"/>
      <c r="M22" s="256"/>
      <c r="N22" s="256"/>
      <c r="O22" s="317"/>
      <c r="P22" s="289"/>
      <c r="Q22" s="289"/>
      <c r="R22" s="289"/>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1"/>
      <c r="C24" s="181"/>
      <c r="D24" s="181"/>
      <c r="E24" s="182"/>
      <c r="F24" s="182"/>
      <c r="G24" s="183"/>
      <c r="H24" s="184"/>
      <c r="I24" s="273"/>
      <c r="J24" s="273"/>
      <c r="K24" s="273"/>
      <c r="L24" s="274"/>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75"/>
      <c r="AL24" s="275"/>
      <c r="AM24" s="275"/>
      <c r="AN24" s="275"/>
      <c r="AO24" s="275"/>
      <c r="AP24" s="275"/>
      <c r="AQ24" s="275"/>
      <c r="AR24" s="275"/>
      <c r="AS24" s="275"/>
    </row>
    <row r="25" spans="2:45" x14ac:dyDescent="0.2">
      <c r="B25" s="197"/>
      <c r="C25" s="197"/>
      <c r="D25" s="197"/>
      <c r="E25" s="197"/>
      <c r="F25" s="198"/>
      <c r="G25" s="122" t="s">
        <v>173</v>
      </c>
      <c r="H25" s="123">
        <f>SUM(H14:H23)</f>
        <v>0</v>
      </c>
      <c r="I25" s="197"/>
      <c r="J25" s="197"/>
    </row>
    <row r="29" spans="2:45" x14ac:dyDescent="0.2">
      <c r="B29" s="199"/>
      <c r="C29" s="200"/>
      <c r="D29" s="200" t="s">
        <v>163</v>
      </c>
      <c r="E29" s="200"/>
      <c r="F29" s="201"/>
      <c r="G29" s="200"/>
      <c r="H29" s="200"/>
      <c r="I29" s="180">
        <f t="shared" ref="I29:AS29" si="2">I12</f>
        <v>44773</v>
      </c>
      <c r="J29" s="180">
        <f t="shared" si="2"/>
        <v>44804</v>
      </c>
      <c r="K29" s="180">
        <f t="shared" si="2"/>
        <v>44834</v>
      </c>
      <c r="L29" s="180">
        <f t="shared" si="2"/>
        <v>44865</v>
      </c>
      <c r="M29" s="180">
        <f t="shared" si="2"/>
        <v>44895</v>
      </c>
      <c r="N29" s="180">
        <f t="shared" si="2"/>
        <v>44926</v>
      </c>
      <c r="O29" s="180">
        <f t="shared" si="2"/>
        <v>44957</v>
      </c>
      <c r="P29" s="180">
        <f t="shared" si="2"/>
        <v>44985</v>
      </c>
      <c r="Q29" s="180">
        <f t="shared" si="2"/>
        <v>45016</v>
      </c>
      <c r="R29" s="180">
        <f t="shared" si="2"/>
        <v>45046</v>
      </c>
      <c r="S29" s="180">
        <f t="shared" si="2"/>
        <v>45077</v>
      </c>
      <c r="T29" s="180">
        <f t="shared" si="2"/>
        <v>45107</v>
      </c>
      <c r="U29" s="180">
        <f t="shared" si="2"/>
        <v>45138</v>
      </c>
      <c r="V29" s="180">
        <f t="shared" si="2"/>
        <v>45169</v>
      </c>
      <c r="W29" s="180">
        <f t="shared" si="2"/>
        <v>45199</v>
      </c>
      <c r="X29" s="180">
        <f t="shared" si="2"/>
        <v>45230</v>
      </c>
      <c r="Y29" s="180">
        <f t="shared" si="2"/>
        <v>45260</v>
      </c>
      <c r="Z29" s="180">
        <f t="shared" si="2"/>
        <v>45291</v>
      </c>
      <c r="AA29" s="180">
        <f t="shared" si="2"/>
        <v>45322</v>
      </c>
      <c r="AB29" s="180">
        <f t="shared" si="2"/>
        <v>45351</v>
      </c>
      <c r="AC29" s="180">
        <f t="shared" si="2"/>
        <v>45382</v>
      </c>
      <c r="AD29" s="180">
        <f t="shared" si="2"/>
        <v>45412</v>
      </c>
      <c r="AE29" s="180">
        <f t="shared" si="2"/>
        <v>45443</v>
      </c>
      <c r="AF29" s="180">
        <f t="shared" si="2"/>
        <v>45473</v>
      </c>
      <c r="AG29" s="180">
        <f t="shared" si="2"/>
        <v>45504</v>
      </c>
      <c r="AH29" s="180">
        <f t="shared" si="2"/>
        <v>45535</v>
      </c>
      <c r="AI29" s="180">
        <f t="shared" si="2"/>
        <v>45565</v>
      </c>
      <c r="AJ29" s="180">
        <f t="shared" si="2"/>
        <v>45596</v>
      </c>
      <c r="AK29" s="180">
        <f t="shared" si="2"/>
        <v>45626</v>
      </c>
      <c r="AL29" s="180">
        <f t="shared" si="2"/>
        <v>45657</v>
      </c>
      <c r="AM29" s="180">
        <f t="shared" si="2"/>
        <v>45688</v>
      </c>
      <c r="AN29" s="180">
        <f t="shared" si="2"/>
        <v>45716</v>
      </c>
      <c r="AO29" s="180">
        <f t="shared" si="2"/>
        <v>45747</v>
      </c>
      <c r="AP29" s="180">
        <f t="shared" si="2"/>
        <v>45777</v>
      </c>
      <c r="AQ29" s="180">
        <f t="shared" si="2"/>
        <v>45808</v>
      </c>
      <c r="AR29" s="180">
        <f t="shared" si="2"/>
        <v>45838</v>
      </c>
      <c r="AS29" s="180">
        <f t="shared" si="2"/>
        <v>45869</v>
      </c>
    </row>
    <row r="30" spans="2:45" x14ac:dyDescent="0.2">
      <c r="B30" s="318"/>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row>
    <row r="31" spans="2:45" x14ac:dyDescent="0.2">
      <c r="D31" s="290"/>
      <c r="I31" s="348" t="s">
        <v>515</v>
      </c>
      <c r="J31" s="348" t="s">
        <v>515</v>
      </c>
      <c r="K31" s="348" t="s">
        <v>515</v>
      </c>
      <c r="L31" s="281"/>
      <c r="M31" s="281"/>
      <c r="N31" s="281"/>
      <c r="O31" s="282"/>
      <c r="P31" s="282"/>
      <c r="Q31" s="282"/>
      <c r="R31" s="282"/>
      <c r="S31" s="282"/>
      <c r="T31" s="282"/>
      <c r="U31" s="284"/>
      <c r="V31" s="284"/>
      <c r="W31" s="282"/>
      <c r="X31" s="282"/>
      <c r="Y31" s="282"/>
      <c r="Z31" s="282"/>
      <c r="AA31" s="282"/>
      <c r="AB31" s="282"/>
      <c r="AC31" s="282"/>
      <c r="AD31" s="282"/>
      <c r="AE31" s="282"/>
    </row>
    <row r="32" spans="2:45" x14ac:dyDescent="0.2">
      <c r="B32" s="167" t="s">
        <v>514</v>
      </c>
      <c r="C32" s="168"/>
      <c r="F32" s="167"/>
      <c r="I32" s="350">
        <v>83477.263167887431</v>
      </c>
      <c r="J32" s="350">
        <v>84238.993194294395</v>
      </c>
      <c r="K32" s="350">
        <v>370278.41365321254</v>
      </c>
      <c r="L32" s="350">
        <v>373657.20417779812</v>
      </c>
      <c r="M32" s="350">
        <v>377066.82616592047</v>
      </c>
      <c r="N32" s="350">
        <v>380507.56095468451</v>
      </c>
      <c r="O32" s="350">
        <v>295826.51009300858</v>
      </c>
      <c r="P32" s="350">
        <v>298525.92699760722</v>
      </c>
      <c r="Q32" s="350">
        <v>301249.97608146037</v>
      </c>
      <c r="R32" s="350">
        <v>303998.8821132037</v>
      </c>
      <c r="S32" s="350">
        <v>306772.87191248668</v>
      </c>
      <c r="T32" s="350">
        <v>309572.17436868814</v>
      </c>
      <c r="U32" s="350">
        <v>312397.02045980241</v>
      </c>
      <c r="V32" s="350">
        <v>315247.64327149809</v>
      </c>
      <c r="W32" s="350">
        <v>318124.27801635046</v>
      </c>
      <c r="X32" s="350">
        <v>321027.16205324966</v>
      </c>
      <c r="Y32" s="350">
        <v>323956.53490698559</v>
      </c>
      <c r="Z32" s="350">
        <v>326912.63828801183</v>
      </c>
      <c r="AA32" s="350">
        <v>329895.71611238993</v>
      </c>
      <c r="AB32" s="350">
        <v>332906.01452191547</v>
      </c>
      <c r="AC32" s="350">
        <v>335943.78190442797</v>
      </c>
      <c r="AD32" s="350">
        <v>339009.26891430584</v>
      </c>
      <c r="AE32" s="350">
        <v>342102.72849314887</v>
      </c>
      <c r="AF32" s="350">
        <v>345224.41589064884</v>
      </c>
      <c r="AG32" s="350">
        <v>348374.58868565102</v>
      </c>
      <c r="AH32" s="350">
        <v>351553.5068074076</v>
      </c>
      <c r="AI32" s="350">
        <v>354761.43255702517</v>
      </c>
      <c r="AJ32" s="350">
        <v>357998.63062910805</v>
      </c>
      <c r="AK32" s="350">
        <v>361265.36813359865</v>
      </c>
      <c r="AL32" s="350">
        <v>364561.91461781773</v>
      </c>
      <c r="AM32" s="350">
        <v>367888.54208870535</v>
      </c>
      <c r="AN32" s="350">
        <v>371245.52503526479</v>
      </c>
      <c r="AO32" s="350">
        <v>374633.14045121154</v>
      </c>
      <c r="AP32" s="350">
        <v>378051.66785782884</v>
      </c>
      <c r="AQ32" s="350">
        <v>381501.38932703156</v>
      </c>
      <c r="AR32" s="350">
        <v>5322673.9880963862</v>
      </c>
    </row>
    <row r="33" spans="3:36" x14ac:dyDescent="0.2">
      <c r="C33" s="170"/>
      <c r="F33" s="170"/>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3:36" x14ac:dyDescent="0.2">
      <c r="C34" s="168"/>
      <c r="E34" s="219"/>
      <c r="F34" s="219"/>
      <c r="G34" s="219"/>
      <c r="H34" s="219"/>
      <c r="I34" s="207"/>
      <c r="J34" s="207"/>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row>
    <row r="35" spans="3:36" x14ac:dyDescent="0.2">
      <c r="C35" s="168"/>
    </row>
    <row r="36" spans="3:36" x14ac:dyDescent="0.2">
      <c r="C36" s="168"/>
      <c r="E36" s="219"/>
      <c r="F36" s="219"/>
      <c r="G36" s="219"/>
      <c r="H36" s="219"/>
      <c r="I36" s="219"/>
      <c r="J36" s="219"/>
    </row>
    <row r="37" spans="3:36" x14ac:dyDescent="0.2">
      <c r="C37" s="168"/>
    </row>
    <row r="38" spans="3:36" x14ac:dyDescent="0.2">
      <c r="C38" s="168"/>
      <c r="E38" s="219"/>
      <c r="F38" s="219"/>
      <c r="G38" s="219"/>
      <c r="H38" s="219"/>
      <c r="I38" s="219"/>
      <c r="J38" s="219"/>
    </row>
    <row r="39" spans="3:36" x14ac:dyDescent="0.2">
      <c r="C39" s="168"/>
    </row>
    <row r="40" spans="3:36" x14ac:dyDescent="0.2">
      <c r="C40" s="168"/>
      <c r="F40" s="167"/>
    </row>
    <row r="41" spans="3:36" x14ac:dyDescent="0.2">
      <c r="C41" s="168"/>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68"/>
      <c r="F46" s="167"/>
    </row>
    <row r="47" spans="3:36" x14ac:dyDescent="0.2">
      <c r="C47" s="174"/>
      <c r="F47" s="167"/>
      <c r="L47" s="170"/>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C59" s="168"/>
      <c r="F59" s="167"/>
    </row>
    <row r="60" spans="2:6" x14ac:dyDescent="0.2">
      <c r="B60" s="261"/>
      <c r="C60" s="168"/>
      <c r="E60" s="170"/>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168"/>
      <c r="F65" s="167"/>
    </row>
    <row r="66" spans="1:45" x14ac:dyDescent="0.2">
      <c r="C66" s="285"/>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s="220" customFormat="1" ht="11.25" x14ac:dyDescent="0.2">
      <c r="A74" s="17" t="s">
        <v>74</v>
      </c>
      <c r="B74" s="17"/>
      <c r="C74" s="17"/>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row>
    <row r="75" spans="1:45" x14ac:dyDescent="0.2">
      <c r="C75" s="168"/>
      <c r="F75" s="167"/>
    </row>
    <row r="77" spans="1:45" x14ac:dyDescent="0.2">
      <c r="D77" s="221"/>
    </row>
    <row r="80" spans="1:45" x14ac:dyDescent="0.2">
      <c r="C80" s="259">
        <v>62068</v>
      </c>
      <c r="D80" s="286"/>
    </row>
    <row r="81" spans="3:4" x14ac:dyDescent="0.2">
      <c r="C81" s="259">
        <v>62068</v>
      </c>
      <c r="D81" s="286"/>
    </row>
    <row r="82" spans="3:4" x14ac:dyDescent="0.2">
      <c r="C82" s="259">
        <v>62068</v>
      </c>
      <c r="D82" s="286"/>
    </row>
    <row r="83" spans="3:4" x14ac:dyDescent="0.2">
      <c r="C83" s="259">
        <v>62068</v>
      </c>
      <c r="D83" s="287"/>
    </row>
    <row r="84" spans="3:4" x14ac:dyDescent="0.2">
      <c r="C84" s="259">
        <v>31034</v>
      </c>
      <c r="D84" s="157"/>
    </row>
    <row r="85" spans="3:4" x14ac:dyDescent="0.2">
      <c r="C85" s="259">
        <v>0</v>
      </c>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D103" s="157"/>
    </row>
    <row r="104" spans="3:4" x14ac:dyDescent="0.2">
      <c r="D104" s="157"/>
    </row>
  </sheetData>
  <hyperlinks>
    <hyperlink ref="K6" r:id="rId1" xr:uid="{36B4836F-D133-41A5-9622-80B8F5DB3202}"/>
  </hyperlinks>
  <pageMargins left="0.70866141732283472" right="0.70866141732283472" top="0.74803149606299213" bottom="0.74803149606299213" header="0.31496062992125984" footer="0.31496062992125984"/>
  <pageSetup scale="46"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7333-1EE7-47C2-B90D-19C2C4F8E57C}">
  <sheetPr codeName="Sheet28">
    <pageSetUpPr fitToPage="1"/>
  </sheetPr>
  <dimension ref="A1:BP100"/>
  <sheetViews>
    <sheetView showGridLines="0" zoomScale="85" zoomScaleNormal="85" workbookViewId="0">
      <pane xSplit="8" ySplit="12" topLeftCell="I14" activePane="bottomRight" state="frozen"/>
      <selection activeCell="C14" sqref="C14"/>
      <selection pane="topRight" activeCell="C14" sqref="C14"/>
      <selection pane="bottomLeft" activeCell="C14" sqref="C14"/>
      <selection pane="bottomRight" activeCell="C5" sqref="C5"/>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6640625" style="167" bestFit="1" customWidth="1"/>
    <col min="11" max="11" width="14" style="167" customWidth="1"/>
    <col min="12" max="13" width="10.6640625" style="167" customWidth="1"/>
    <col min="14" max="14" width="14.83203125" style="167" customWidth="1"/>
    <col min="15" max="15" width="15.1640625" style="167" bestFit="1" customWidth="1"/>
    <col min="16" max="16" width="10.6640625" style="167" customWidth="1"/>
    <col min="17" max="18" width="15.1640625" style="167" bestFit="1" customWidth="1"/>
    <col min="19"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474</v>
      </c>
    </row>
    <row r="2" spans="1:45" ht="25.5" x14ac:dyDescent="0.35">
      <c r="B2" s="169" t="s">
        <v>120</v>
      </c>
    </row>
    <row r="4" spans="1:45" ht="25.5" x14ac:dyDescent="0.2">
      <c r="B4" s="331" t="s">
        <v>121</v>
      </c>
      <c r="C4" s="301" t="s">
        <v>480</v>
      </c>
      <c r="E4" s="170" t="s">
        <v>177</v>
      </c>
      <c r="I4" s="170" t="s">
        <v>234</v>
      </c>
      <c r="J4" s="168"/>
    </row>
    <row r="5" spans="1:45" x14ac:dyDescent="0.2">
      <c r="B5" s="170" t="s">
        <v>124</v>
      </c>
      <c r="C5" s="235" t="s">
        <v>516</v>
      </c>
      <c r="E5" s="172" t="s">
        <v>174</v>
      </c>
      <c r="G5" s="253" t="s">
        <v>489</v>
      </c>
      <c r="I5" s="170" t="s">
        <v>235</v>
      </c>
      <c r="K5" s="174" t="s">
        <v>236</v>
      </c>
      <c r="L5" s="174"/>
      <c r="N5" s="170" t="s">
        <v>237</v>
      </c>
    </row>
    <row r="6" spans="1:45" x14ac:dyDescent="0.2">
      <c r="B6" s="170" t="s">
        <v>125</v>
      </c>
      <c r="C6" s="175">
        <v>44757</v>
      </c>
      <c r="E6" s="172" t="s">
        <v>175</v>
      </c>
      <c r="G6" s="253" t="s">
        <v>158</v>
      </c>
      <c r="I6" s="167" t="s">
        <v>475</v>
      </c>
      <c r="K6" s="254" t="s">
        <v>476</v>
      </c>
      <c r="L6" s="174"/>
    </row>
    <row r="7" spans="1:45" x14ac:dyDescent="0.2">
      <c r="B7" s="170" t="s">
        <v>126</v>
      </c>
      <c r="C7" s="175">
        <v>45852</v>
      </c>
      <c r="E7" s="172" t="s">
        <v>176</v>
      </c>
      <c r="G7" s="253" t="s">
        <v>158</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267.75" x14ac:dyDescent="0.2">
      <c r="B14" s="183" t="s">
        <v>139</v>
      </c>
      <c r="C14" s="183" t="s">
        <v>488</v>
      </c>
      <c r="D14" s="183" t="s">
        <v>477</v>
      </c>
      <c r="E14" s="184" t="s">
        <v>449</v>
      </c>
      <c r="F14" s="184" t="s">
        <v>137</v>
      </c>
      <c r="G14" s="183" t="s">
        <v>472</v>
      </c>
      <c r="H14" s="185">
        <f>COUNTIF(I14:Z14,"Not received" )</f>
        <v>0</v>
      </c>
      <c r="I14" s="233" t="s">
        <v>158</v>
      </c>
      <c r="J14" s="233" t="s">
        <v>158</v>
      </c>
      <c r="K14" s="233" t="s">
        <v>158</v>
      </c>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40.25" x14ac:dyDescent="0.2">
      <c r="B16" s="183" t="s">
        <v>139</v>
      </c>
      <c r="C16" s="183" t="s">
        <v>464</v>
      </c>
      <c r="D16" s="183" t="s">
        <v>478</v>
      </c>
      <c r="E16" s="184" t="s">
        <v>450</v>
      </c>
      <c r="F16" s="184" t="s">
        <v>479</v>
      </c>
      <c r="G16" s="183" t="s">
        <v>468</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38.25" x14ac:dyDescent="0.2">
      <c r="B18" s="183" t="s">
        <v>153</v>
      </c>
      <c r="C18" s="183" t="s">
        <v>154</v>
      </c>
      <c r="D18" s="183" t="s">
        <v>192</v>
      </c>
      <c r="E18" s="184">
        <v>18.2</v>
      </c>
      <c r="F18" s="184" t="s">
        <v>137</v>
      </c>
      <c r="G18" s="183" t="s">
        <v>472</v>
      </c>
      <c r="H18" s="185">
        <f>COUNTIF(I18:Z18,"Not received" )</f>
        <v>0</v>
      </c>
      <c r="I18" s="233" t="s">
        <v>158</v>
      </c>
      <c r="J18" s="233" t="s">
        <v>158</v>
      </c>
      <c r="K18" s="233" t="s">
        <v>158</v>
      </c>
      <c r="L18" s="272"/>
      <c r="M18" s="256"/>
      <c r="N18" s="256"/>
      <c r="O18" s="317"/>
      <c r="P18" s="289"/>
      <c r="Q18" s="289"/>
      <c r="R18" s="289"/>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x14ac:dyDescent="0.2">
      <c r="B21" s="197"/>
      <c r="C21" s="197"/>
      <c r="D21" s="197"/>
      <c r="E21" s="197"/>
      <c r="F21" s="198"/>
      <c r="G21" s="122" t="s">
        <v>173</v>
      </c>
      <c r="H21" s="123">
        <f>SUM(H14:H19)</f>
        <v>0</v>
      </c>
      <c r="I21" s="197"/>
      <c r="J21" s="197"/>
    </row>
    <row r="25" spans="2:45" x14ac:dyDescent="0.2">
      <c r="B25" s="199" t="s">
        <v>168</v>
      </c>
      <c r="C25" s="200"/>
      <c r="D25" s="200" t="s">
        <v>163</v>
      </c>
      <c r="E25" s="200"/>
      <c r="F25" s="201"/>
      <c r="G25" s="200"/>
      <c r="H25" s="200"/>
      <c r="I25" s="180">
        <f t="shared" ref="I25:AJ25" si="2">I12</f>
        <v>44773</v>
      </c>
      <c r="J25" s="180">
        <f t="shared" si="2"/>
        <v>44804</v>
      </c>
      <c r="K25" s="180">
        <f t="shared" si="2"/>
        <v>44834</v>
      </c>
      <c r="L25" s="180">
        <f t="shared" si="2"/>
        <v>44865</v>
      </c>
      <c r="M25" s="180">
        <f t="shared" si="2"/>
        <v>44895</v>
      </c>
      <c r="N25" s="180">
        <f t="shared" si="2"/>
        <v>44926</v>
      </c>
      <c r="O25" s="180">
        <f t="shared" si="2"/>
        <v>44957</v>
      </c>
      <c r="P25" s="180">
        <f t="shared" si="2"/>
        <v>44985</v>
      </c>
      <c r="Q25" s="180">
        <f t="shared" si="2"/>
        <v>45016</v>
      </c>
      <c r="R25" s="180">
        <f t="shared" si="2"/>
        <v>45046</v>
      </c>
      <c r="S25" s="180">
        <f t="shared" si="2"/>
        <v>45077</v>
      </c>
      <c r="T25" s="180">
        <f t="shared" si="2"/>
        <v>45107</v>
      </c>
      <c r="U25" s="180">
        <f t="shared" si="2"/>
        <v>45138</v>
      </c>
      <c r="V25" s="180">
        <f t="shared" si="2"/>
        <v>45169</v>
      </c>
      <c r="W25" s="180">
        <f t="shared" si="2"/>
        <v>45199</v>
      </c>
      <c r="X25" s="180">
        <f t="shared" si="2"/>
        <v>45230</v>
      </c>
      <c r="Y25" s="180">
        <f t="shared" si="2"/>
        <v>45260</v>
      </c>
      <c r="Z25" s="180">
        <f t="shared" si="2"/>
        <v>45291</v>
      </c>
      <c r="AA25" s="180">
        <f t="shared" si="2"/>
        <v>45322</v>
      </c>
      <c r="AB25" s="180">
        <f t="shared" si="2"/>
        <v>45351</v>
      </c>
      <c r="AC25" s="180">
        <f t="shared" si="2"/>
        <v>45382</v>
      </c>
      <c r="AD25" s="180">
        <f t="shared" si="2"/>
        <v>45412</v>
      </c>
      <c r="AE25" s="180">
        <f t="shared" si="2"/>
        <v>45443</v>
      </c>
      <c r="AF25" s="180">
        <f t="shared" si="2"/>
        <v>45473</v>
      </c>
      <c r="AG25" s="180">
        <f t="shared" si="2"/>
        <v>45504</v>
      </c>
      <c r="AH25" s="180">
        <f t="shared" si="2"/>
        <v>45535</v>
      </c>
      <c r="AI25" s="180">
        <f t="shared" si="2"/>
        <v>45565</v>
      </c>
      <c r="AJ25" s="180">
        <f t="shared" si="2"/>
        <v>45596</v>
      </c>
    </row>
    <row r="26" spans="2:45" x14ac:dyDescent="0.2">
      <c r="D26" s="202"/>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row>
    <row r="27" spans="2:45" x14ac:dyDescent="0.2">
      <c r="B27" s="167" t="s">
        <v>481</v>
      </c>
      <c r="D27" s="204"/>
      <c r="I27" s="348" t="s">
        <v>510</v>
      </c>
      <c r="J27" s="348" t="s">
        <v>510</v>
      </c>
      <c r="K27" s="348" t="s">
        <v>510</v>
      </c>
      <c r="L27" s="281"/>
      <c r="M27" s="281"/>
      <c r="N27" s="281"/>
      <c r="O27" s="282"/>
      <c r="P27" s="282"/>
      <c r="Q27" s="282"/>
      <c r="R27" s="282"/>
      <c r="S27" s="282"/>
      <c r="T27" s="282"/>
      <c r="U27" s="284"/>
      <c r="V27" s="284"/>
      <c r="W27" s="282"/>
      <c r="X27" s="282"/>
      <c r="Y27" s="282"/>
      <c r="Z27" s="282"/>
      <c r="AA27" s="282"/>
      <c r="AB27" s="282"/>
      <c r="AC27" s="282"/>
      <c r="AD27" s="282"/>
      <c r="AE27" s="282"/>
    </row>
    <row r="28" spans="2:45" x14ac:dyDescent="0.2">
      <c r="D28" s="204"/>
      <c r="F28" s="167"/>
      <c r="I28" s="260"/>
      <c r="J28" s="260"/>
      <c r="K28" s="260"/>
      <c r="L28" s="260"/>
      <c r="M28" s="282"/>
      <c r="N28" s="282"/>
      <c r="O28" s="260"/>
      <c r="P28" s="260"/>
      <c r="Q28" s="260"/>
      <c r="R28" s="260"/>
      <c r="S28" s="260"/>
      <c r="T28" s="260"/>
      <c r="U28" s="260"/>
      <c r="V28" s="282"/>
      <c r="W28" s="282"/>
      <c r="X28" s="282"/>
      <c r="Y28" s="282"/>
      <c r="Z28" s="282"/>
      <c r="AA28" s="282"/>
      <c r="AB28" s="282"/>
      <c r="AC28" s="282"/>
      <c r="AD28" s="282"/>
      <c r="AE28" s="282"/>
      <c r="AF28" s="282"/>
      <c r="AG28" s="282"/>
      <c r="AH28" s="282"/>
      <c r="AI28" s="282"/>
      <c r="AJ28" s="282"/>
    </row>
    <row r="29" spans="2:45" x14ac:dyDescent="0.2">
      <c r="B29" s="167" t="s">
        <v>483</v>
      </c>
      <c r="D29" s="208">
        <v>0.04</v>
      </c>
      <c r="F29" s="170"/>
      <c r="I29" s="340">
        <v>1.14E-2</v>
      </c>
      <c r="J29" s="341">
        <v>9.2800000000000001E-3</v>
      </c>
      <c r="K29" s="341">
        <v>1.159E-2</v>
      </c>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row>
    <row r="30" spans="2:45" x14ac:dyDescent="0.2">
      <c r="D30" s="211"/>
      <c r="E30" s="219"/>
      <c r="F30" s="219"/>
      <c r="G30" s="219"/>
      <c r="H30" s="219"/>
      <c r="I30" s="342">
        <f>$D$29</f>
        <v>0.04</v>
      </c>
      <c r="J30" s="342">
        <f>$D$29</f>
        <v>0.04</v>
      </c>
      <c r="K30" s="342">
        <f>$D$29</f>
        <v>0.04</v>
      </c>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row>
    <row r="31" spans="2:45" x14ac:dyDescent="0.2">
      <c r="B31" s="167" t="s">
        <v>482</v>
      </c>
      <c r="C31" s="168"/>
      <c r="D31" s="332">
        <v>0.01</v>
      </c>
      <c r="I31" s="340">
        <v>4.3200000000000002E-2</v>
      </c>
      <c r="J31" s="341">
        <v>4.3299999999999998E-2</v>
      </c>
      <c r="K31" s="341">
        <v>4.0419999999999998E-2</v>
      </c>
    </row>
    <row r="32" spans="2:45" x14ac:dyDescent="0.2">
      <c r="C32" s="168"/>
      <c r="D32" s="211"/>
      <c r="E32" s="219"/>
      <c r="F32" s="219"/>
      <c r="G32" s="219"/>
      <c r="H32" s="219"/>
      <c r="I32" s="342">
        <f>$D$31</f>
        <v>0.01</v>
      </c>
      <c r="J32" s="342">
        <f>$D$31</f>
        <v>0.01</v>
      </c>
      <c r="K32" s="342">
        <f>$D$31</f>
        <v>0.01</v>
      </c>
    </row>
    <row r="33" spans="2:12" x14ac:dyDescent="0.2">
      <c r="B33" s="167" t="s">
        <v>484</v>
      </c>
      <c r="C33" s="168"/>
      <c r="D33" s="332">
        <v>0.05</v>
      </c>
      <c r="I33" s="343" t="s">
        <v>509</v>
      </c>
      <c r="J33" s="343" t="s">
        <v>509</v>
      </c>
      <c r="K33" s="343" t="s">
        <v>509</v>
      </c>
    </row>
    <row r="34" spans="2:12" x14ac:dyDescent="0.2">
      <c r="C34" s="168"/>
      <c r="D34" s="211"/>
      <c r="E34" s="219"/>
      <c r="F34" s="219"/>
      <c r="G34" s="219"/>
      <c r="H34" s="219"/>
      <c r="I34" s="342">
        <f>$D$33</f>
        <v>0.05</v>
      </c>
      <c r="J34" s="342">
        <f>$D$33</f>
        <v>0.05</v>
      </c>
      <c r="K34" s="342">
        <f>$D$33</f>
        <v>0.05</v>
      </c>
    </row>
    <row r="35" spans="2:12" x14ac:dyDescent="0.2">
      <c r="B35" s="167" t="s">
        <v>485</v>
      </c>
      <c r="C35" s="168"/>
      <c r="D35" s="211" t="s">
        <v>486</v>
      </c>
      <c r="I35" s="344">
        <v>28.24</v>
      </c>
      <c r="J35" s="344">
        <v>14.85</v>
      </c>
      <c r="K35" s="344">
        <v>15.2</v>
      </c>
    </row>
    <row r="36" spans="2:12" x14ac:dyDescent="0.2">
      <c r="C36" s="168"/>
      <c r="D36" s="211"/>
      <c r="F36" s="167"/>
      <c r="I36" s="345" t="str">
        <f>$D$35</f>
        <v>2x</v>
      </c>
      <c r="J36" s="345" t="str">
        <f>$D$35</f>
        <v>2x</v>
      </c>
      <c r="K36" s="345" t="str">
        <f>$D$35</f>
        <v>2x</v>
      </c>
    </row>
    <row r="37" spans="2:12" x14ac:dyDescent="0.2">
      <c r="B37" s="167" t="s">
        <v>487</v>
      </c>
      <c r="C37" s="168"/>
      <c r="D37" s="249">
        <v>1000000</v>
      </c>
      <c r="F37" s="167"/>
      <c r="I37" s="349">
        <v>930138.07</v>
      </c>
      <c r="J37" s="349">
        <v>918263.82</v>
      </c>
      <c r="K37" s="349">
        <v>925713.82</v>
      </c>
    </row>
    <row r="38" spans="2:12" x14ac:dyDescent="0.2">
      <c r="C38" s="168"/>
      <c r="D38" s="211"/>
      <c r="F38" s="167"/>
      <c r="I38" s="346">
        <f>$D$37</f>
        <v>1000000</v>
      </c>
      <c r="J38" s="346">
        <f>$D$37</f>
        <v>1000000</v>
      </c>
      <c r="K38" s="346">
        <f>$D$37</f>
        <v>1000000</v>
      </c>
    </row>
    <row r="39" spans="2:12" x14ac:dyDescent="0.2">
      <c r="C39" s="168"/>
      <c r="F39" s="167"/>
    </row>
    <row r="40" spans="2:12" x14ac:dyDescent="0.2">
      <c r="C40" s="168"/>
      <c r="F40" s="167"/>
    </row>
    <row r="41" spans="2:12" x14ac:dyDescent="0.2">
      <c r="C41" s="168"/>
      <c r="F41" s="167"/>
    </row>
    <row r="42" spans="2:12" x14ac:dyDescent="0.2">
      <c r="C42" s="168"/>
      <c r="F42" s="167"/>
    </row>
    <row r="43" spans="2:12" x14ac:dyDescent="0.2">
      <c r="C43" s="174"/>
      <c r="F43" s="167"/>
      <c r="L43" s="170"/>
    </row>
    <row r="44" spans="2:12" x14ac:dyDescent="0.2">
      <c r="C44" s="168"/>
      <c r="F44" s="167"/>
    </row>
    <row r="45" spans="2:12" x14ac:dyDescent="0.2">
      <c r="C45" s="168"/>
      <c r="F45" s="167"/>
    </row>
    <row r="46" spans="2:12" x14ac:dyDescent="0.2">
      <c r="C46" s="168"/>
      <c r="F46" s="167"/>
    </row>
    <row r="47" spans="2:12" x14ac:dyDescent="0.2">
      <c r="C47" s="168"/>
      <c r="F47" s="167"/>
    </row>
    <row r="48" spans="2:12"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B56" s="261"/>
      <c r="C56" s="168"/>
      <c r="E56" s="170"/>
      <c r="F56" s="167"/>
    </row>
    <row r="57" spans="2:6" x14ac:dyDescent="0.2">
      <c r="C57" s="168"/>
      <c r="F57" s="167"/>
    </row>
    <row r="58" spans="2:6" x14ac:dyDescent="0.2">
      <c r="C58" s="168"/>
      <c r="F58" s="167"/>
    </row>
    <row r="59" spans="2:6" x14ac:dyDescent="0.2">
      <c r="C59" s="168"/>
      <c r="F59" s="167"/>
    </row>
    <row r="60" spans="2:6" x14ac:dyDescent="0.2">
      <c r="C60" s="168"/>
      <c r="F60" s="167"/>
    </row>
    <row r="61" spans="2:6" x14ac:dyDescent="0.2">
      <c r="C61" s="168"/>
      <c r="F61" s="167"/>
    </row>
    <row r="62" spans="2:6" x14ac:dyDescent="0.2">
      <c r="C62" s="285"/>
      <c r="F62" s="167"/>
    </row>
    <row r="63" spans="2:6" x14ac:dyDescent="0.2">
      <c r="C63" s="168"/>
      <c r="F63" s="167"/>
    </row>
    <row r="64" spans="2:6"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s="220" customFormat="1" ht="11.25" x14ac:dyDescent="0.2">
      <c r="A70" s="17" t="s">
        <v>74</v>
      </c>
      <c r="B70" s="17"/>
      <c r="C70" s="17"/>
      <c r="D70" s="18"/>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row>
    <row r="71" spans="1:45" x14ac:dyDescent="0.2">
      <c r="C71" s="168"/>
      <c r="F71" s="167"/>
    </row>
    <row r="73" spans="1:45" x14ac:dyDescent="0.2">
      <c r="D73" s="221"/>
    </row>
    <row r="76" spans="1:45" x14ac:dyDescent="0.2">
      <c r="C76" s="259">
        <v>62068</v>
      </c>
      <c r="D76" s="286"/>
    </row>
    <row r="77" spans="1:45" x14ac:dyDescent="0.2">
      <c r="C77" s="259">
        <v>62068</v>
      </c>
      <c r="D77" s="286"/>
    </row>
    <row r="78" spans="1:45" x14ac:dyDescent="0.2">
      <c r="C78" s="259">
        <v>62068</v>
      </c>
      <c r="D78" s="286"/>
    </row>
    <row r="79" spans="1:45" x14ac:dyDescent="0.2">
      <c r="C79" s="259">
        <v>62068</v>
      </c>
      <c r="D79" s="287"/>
    </row>
    <row r="80" spans="1:45" x14ac:dyDescent="0.2">
      <c r="C80" s="259">
        <v>31034</v>
      </c>
      <c r="D80" s="157"/>
    </row>
    <row r="81" spans="3:4" x14ac:dyDescent="0.2">
      <c r="C81" s="259">
        <v>0</v>
      </c>
      <c r="D81" s="157"/>
    </row>
    <row r="82" spans="3:4" x14ac:dyDescent="0.2">
      <c r="C82" s="259"/>
      <c r="D82" s="157"/>
    </row>
    <row r="83" spans="3:4" x14ac:dyDescent="0.2">
      <c r="C83" s="259"/>
      <c r="D83" s="157"/>
    </row>
    <row r="84" spans="3:4" x14ac:dyDescent="0.2">
      <c r="C84" s="259"/>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D99" s="157"/>
    </row>
    <row r="100" spans="3:4" x14ac:dyDescent="0.2">
      <c r="D100" s="157"/>
    </row>
  </sheetData>
  <hyperlinks>
    <hyperlink ref="K6" r:id="rId1" display="Julian.Cook@nationalplant.com.au" xr:uid="{4750AF3C-07A2-4B69-BEDA-83B18F5CC73D}"/>
  </hyperlinks>
  <pageMargins left="0.70866141732283472" right="0.70866141732283472" top="0.74803149606299213" bottom="0.74803149606299213" header="0.31496062992125984" footer="0.31496062992125984"/>
  <pageSetup scale="46"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951B-660D-401A-8BD7-F3C8AB8F60DF}">
  <sheetPr codeName="Sheet29">
    <pageSetUpPr fitToPage="1"/>
  </sheetPr>
  <dimension ref="A1:AS103"/>
  <sheetViews>
    <sheetView showGridLines="0" zoomScale="85" zoomScaleNormal="85" workbookViewId="0">
      <pane xSplit="8" ySplit="12" topLeftCell="I13" activePane="bottomRight" state="frozen"/>
      <selection activeCell="C14" sqref="C14"/>
      <selection pane="topRight" activeCell="C14" sqref="C14"/>
      <selection pane="bottomLeft" activeCell="C14" sqref="C14"/>
      <selection pane="bottomRight" activeCell="AV36" sqref="AV36"/>
    </sheetView>
  </sheetViews>
  <sheetFormatPr defaultColWidth="7"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2.33203125" style="167" bestFit="1" customWidth="1"/>
    <col min="14" max="14" width="14.83203125" style="167" customWidth="1"/>
    <col min="15" max="15" width="15.1640625" style="167" bestFit="1" customWidth="1"/>
    <col min="16" max="16" width="10.6640625" style="167" customWidth="1"/>
    <col min="17" max="18" width="15.1640625" style="167" bestFit="1" customWidth="1"/>
    <col min="19" max="45" width="12.33203125" style="167" bestFit="1" customWidth="1"/>
    <col min="46" max="16384" width="7" style="167"/>
  </cols>
  <sheetData>
    <row r="1" spans="1:45" x14ac:dyDescent="0.2">
      <c r="A1" s="167" t="s">
        <v>490</v>
      </c>
    </row>
    <row r="2" spans="1:45" ht="25.5" x14ac:dyDescent="0.35">
      <c r="B2" s="169" t="s">
        <v>120</v>
      </c>
    </row>
    <row r="4" spans="1:45" ht="25.5" x14ac:dyDescent="0.2">
      <c r="B4" s="170" t="s">
        <v>121</v>
      </c>
      <c r="C4" s="301" t="s">
        <v>491</v>
      </c>
      <c r="E4" s="170" t="s">
        <v>177</v>
      </c>
      <c r="I4" s="170" t="s">
        <v>234</v>
      </c>
      <c r="J4" s="168"/>
    </row>
    <row r="5" spans="1:45" x14ac:dyDescent="0.2">
      <c r="B5" s="170" t="s">
        <v>124</v>
      </c>
      <c r="C5" s="235" t="s">
        <v>492</v>
      </c>
      <c r="E5" s="172" t="s">
        <v>174</v>
      </c>
      <c r="G5" s="253">
        <v>0</v>
      </c>
      <c r="I5" s="170" t="s">
        <v>235</v>
      </c>
      <c r="K5" s="174" t="s">
        <v>236</v>
      </c>
      <c r="L5" s="174"/>
      <c r="N5" s="170" t="s">
        <v>237</v>
      </c>
    </row>
    <row r="6" spans="1:45" x14ac:dyDescent="0.2">
      <c r="B6" s="170" t="s">
        <v>125</v>
      </c>
      <c r="C6" s="175">
        <v>44770</v>
      </c>
      <c r="E6" s="172" t="s">
        <v>175</v>
      </c>
      <c r="G6" s="253">
        <v>0</v>
      </c>
      <c r="I6" s="167" t="s">
        <v>493</v>
      </c>
      <c r="K6" s="254" t="s">
        <v>494</v>
      </c>
      <c r="L6" s="174"/>
      <c r="N6" s="167" t="s">
        <v>495</v>
      </c>
    </row>
    <row r="7" spans="1:45" x14ac:dyDescent="0.2">
      <c r="B7" s="170" t="s">
        <v>126</v>
      </c>
      <c r="C7" s="175">
        <v>45852</v>
      </c>
      <c r="E7" s="172" t="s">
        <v>176</v>
      </c>
      <c r="G7" s="253">
        <v>0</v>
      </c>
      <c r="K7" s="25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44773</v>
      </c>
      <c r="J12" s="180">
        <f t="shared" ref="J12:AS12" si="0">EOMONTH(I12,1)</f>
        <v>44804</v>
      </c>
      <c r="K12" s="180">
        <f t="shared" si="0"/>
        <v>44834</v>
      </c>
      <c r="L12" s="180">
        <f t="shared" si="0"/>
        <v>44865</v>
      </c>
      <c r="M12" s="180">
        <f t="shared" si="0"/>
        <v>44895</v>
      </c>
      <c r="N12" s="180">
        <f t="shared" si="0"/>
        <v>44926</v>
      </c>
      <c r="O12" s="180">
        <f t="shared" si="0"/>
        <v>44957</v>
      </c>
      <c r="P12" s="180">
        <f t="shared" si="0"/>
        <v>44985</v>
      </c>
      <c r="Q12" s="180">
        <f t="shared" si="0"/>
        <v>45016</v>
      </c>
      <c r="R12" s="180">
        <f t="shared" si="0"/>
        <v>45046</v>
      </c>
      <c r="S12" s="180">
        <f t="shared" si="0"/>
        <v>45077</v>
      </c>
      <c r="T12" s="180">
        <f t="shared" si="0"/>
        <v>45107</v>
      </c>
      <c r="U12" s="180">
        <f t="shared" si="0"/>
        <v>45138</v>
      </c>
      <c r="V12" s="180">
        <f t="shared" si="0"/>
        <v>45169</v>
      </c>
      <c r="W12" s="180">
        <f t="shared" si="0"/>
        <v>45199</v>
      </c>
      <c r="X12" s="180">
        <f t="shared" si="0"/>
        <v>45230</v>
      </c>
      <c r="Y12" s="180">
        <f t="shared" si="0"/>
        <v>45260</v>
      </c>
      <c r="Z12" s="180">
        <f t="shared" si="0"/>
        <v>45291</v>
      </c>
      <c r="AA12" s="180">
        <f t="shared" si="0"/>
        <v>45322</v>
      </c>
      <c r="AB12" s="180">
        <f t="shared" si="0"/>
        <v>45351</v>
      </c>
      <c r="AC12" s="180">
        <f t="shared" si="0"/>
        <v>45382</v>
      </c>
      <c r="AD12" s="180">
        <f t="shared" si="0"/>
        <v>45412</v>
      </c>
      <c r="AE12" s="180">
        <f t="shared" si="0"/>
        <v>45443</v>
      </c>
      <c r="AF12" s="180">
        <f t="shared" si="0"/>
        <v>45473</v>
      </c>
      <c r="AG12" s="180">
        <f t="shared" si="0"/>
        <v>45504</v>
      </c>
      <c r="AH12" s="180">
        <f t="shared" si="0"/>
        <v>45535</v>
      </c>
      <c r="AI12" s="180">
        <f t="shared" si="0"/>
        <v>45565</v>
      </c>
      <c r="AJ12" s="180">
        <f t="shared" si="0"/>
        <v>45596</v>
      </c>
      <c r="AK12" s="180">
        <f t="shared" si="0"/>
        <v>45626</v>
      </c>
      <c r="AL12" s="180">
        <f t="shared" si="0"/>
        <v>45657</v>
      </c>
      <c r="AM12" s="180">
        <f t="shared" si="0"/>
        <v>45688</v>
      </c>
      <c r="AN12" s="180">
        <f t="shared" si="0"/>
        <v>45716</v>
      </c>
      <c r="AO12" s="180">
        <f t="shared" si="0"/>
        <v>45747</v>
      </c>
      <c r="AP12" s="180">
        <f t="shared" si="0"/>
        <v>45777</v>
      </c>
      <c r="AQ12" s="180">
        <f t="shared" si="0"/>
        <v>45808</v>
      </c>
      <c r="AR12" s="180">
        <f t="shared" si="0"/>
        <v>45838</v>
      </c>
      <c r="AS12" s="180">
        <f t="shared" si="0"/>
        <v>45869</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0</v>
      </c>
      <c r="R13" s="181">
        <f t="shared" ca="1" si="1"/>
        <v>0</v>
      </c>
      <c r="S13" s="181">
        <f t="shared" ca="1" si="1"/>
        <v>0</v>
      </c>
      <c r="T13" s="181">
        <f t="shared" ca="1" si="1"/>
        <v>0</v>
      </c>
      <c r="U13" s="181">
        <f t="shared" ca="1" si="1"/>
        <v>0</v>
      </c>
      <c r="V13" s="181">
        <f t="shared" ca="1" si="1"/>
        <v>0</v>
      </c>
      <c r="W13" s="181">
        <f t="shared" ca="1" si="1"/>
        <v>0</v>
      </c>
      <c r="X13" s="181">
        <f t="shared" ca="1" si="1"/>
        <v>0</v>
      </c>
      <c r="Y13" s="181">
        <f t="shared" ca="1" si="1"/>
        <v>0</v>
      </c>
      <c r="Z13" s="181">
        <f t="shared" ca="1" si="1"/>
        <v>0</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127.5" x14ac:dyDescent="0.2">
      <c r="B14" s="183" t="s">
        <v>139</v>
      </c>
      <c r="C14" s="183" t="s">
        <v>496</v>
      </c>
      <c r="D14" s="183" t="s">
        <v>477</v>
      </c>
      <c r="E14" s="184" t="s">
        <v>497</v>
      </c>
      <c r="F14" s="184" t="s">
        <v>137</v>
      </c>
      <c r="G14" s="183" t="s">
        <v>498</v>
      </c>
      <c r="H14" s="185">
        <f>COUNTIF(I14:Z14,"Not received" )</f>
        <v>0</v>
      </c>
      <c r="I14" s="233" t="s">
        <v>158</v>
      </c>
      <c r="J14" s="233" t="s">
        <v>158</v>
      </c>
      <c r="K14" s="233" t="s">
        <v>158</v>
      </c>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2"/>
      <c r="F15" s="182"/>
      <c r="G15" s="181"/>
      <c r="H15" s="182"/>
      <c r="I15" s="334"/>
      <c r="J15" s="266"/>
      <c r="K15" s="334"/>
      <c r="L15" s="273"/>
      <c r="M15" s="334"/>
      <c r="N15" s="334"/>
      <c r="O15" s="334"/>
      <c r="P15" s="334"/>
      <c r="Q15" s="334"/>
      <c r="R15" s="334"/>
      <c r="S15" s="266"/>
      <c r="T15" s="334"/>
      <c r="U15" s="334"/>
      <c r="V15" s="334"/>
      <c r="W15" s="334"/>
      <c r="X15" s="334"/>
      <c r="Y15" s="334"/>
      <c r="Z15" s="334"/>
      <c r="AA15" s="334"/>
      <c r="AB15" s="334"/>
      <c r="AC15" s="334"/>
      <c r="AD15" s="334"/>
      <c r="AE15" s="266"/>
      <c r="AF15" s="334"/>
      <c r="AG15" s="334"/>
      <c r="AH15" s="334"/>
      <c r="AI15" s="334"/>
      <c r="AJ15" s="334"/>
      <c r="AK15" s="334"/>
      <c r="AL15" s="334"/>
      <c r="AM15" s="334"/>
      <c r="AN15" s="334"/>
      <c r="AO15" s="334"/>
      <c r="AP15" s="334"/>
      <c r="AQ15" s="334"/>
      <c r="AR15" s="334"/>
      <c r="AS15" s="275"/>
    </row>
    <row r="16" spans="1:45" ht="140.25" x14ac:dyDescent="0.2">
      <c r="B16" s="183" t="s">
        <v>139</v>
      </c>
      <c r="C16" s="183" t="s">
        <v>500</v>
      </c>
      <c r="D16" s="183" t="s">
        <v>478</v>
      </c>
      <c r="E16" s="184" t="s">
        <v>501</v>
      </c>
      <c r="F16" s="184" t="s">
        <v>156</v>
      </c>
      <c r="G16" s="183" t="s">
        <v>502</v>
      </c>
      <c r="H16" s="185">
        <f>COUNTIF(I16:Z16,"Not received" )</f>
        <v>0</v>
      </c>
      <c r="I16" s="289"/>
      <c r="J16" s="289"/>
      <c r="K16" s="233" t="s">
        <v>158</v>
      </c>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140.25" x14ac:dyDescent="0.2">
      <c r="B18" s="183" t="s">
        <v>139</v>
      </c>
      <c r="C18" s="183" t="s">
        <v>503</v>
      </c>
      <c r="D18" s="183" t="s">
        <v>478</v>
      </c>
      <c r="E18" s="184" t="s">
        <v>504</v>
      </c>
      <c r="F18" s="184" t="s">
        <v>479</v>
      </c>
      <c r="G18" s="183" t="s">
        <v>505</v>
      </c>
      <c r="H18" s="185">
        <f>COUNTIF(I18:Z18,"Not received" )</f>
        <v>0</v>
      </c>
      <c r="I18" s="289"/>
      <c r="J18" s="289"/>
      <c r="K18" s="289"/>
      <c r="L18" s="272"/>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165.75" x14ac:dyDescent="0.2">
      <c r="B20" s="183" t="s">
        <v>153</v>
      </c>
      <c r="C20" s="183" t="s">
        <v>154</v>
      </c>
      <c r="D20" s="183" t="s">
        <v>192</v>
      </c>
      <c r="E20" s="184">
        <v>17.2</v>
      </c>
      <c r="F20" s="184" t="s">
        <v>506</v>
      </c>
      <c r="G20" s="183" t="s">
        <v>507</v>
      </c>
      <c r="H20" s="185">
        <f>COUNTIF(I20:Z20,"Not received" )</f>
        <v>0</v>
      </c>
      <c r="I20" s="289"/>
      <c r="J20" s="289"/>
      <c r="K20" s="233" t="s">
        <v>158</v>
      </c>
      <c r="L20" s="272"/>
      <c r="M20" s="256"/>
      <c r="N20" s="256"/>
      <c r="O20" s="317"/>
      <c r="P20" s="289"/>
      <c r="Q20" s="289"/>
      <c r="R20" s="289"/>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x14ac:dyDescent="0.2">
      <c r="B23" s="197"/>
      <c r="C23" s="197"/>
      <c r="D23" s="197"/>
      <c r="E23" s="197"/>
      <c r="F23" s="198"/>
      <c r="G23" s="122" t="s">
        <v>173</v>
      </c>
      <c r="H23" s="123">
        <f>SUM(H14:H21)</f>
        <v>0</v>
      </c>
      <c r="I23" s="197"/>
      <c r="J23" s="197"/>
    </row>
    <row r="27" spans="2:45" x14ac:dyDescent="0.2">
      <c r="B27" s="199" t="s">
        <v>168</v>
      </c>
      <c r="C27" s="200"/>
      <c r="D27" s="200" t="s">
        <v>163</v>
      </c>
      <c r="E27" s="200"/>
      <c r="F27" s="201"/>
      <c r="G27" s="200"/>
      <c r="H27" s="200"/>
      <c r="I27" s="180">
        <f t="shared" ref="I27:AJ27" si="2">I12</f>
        <v>44773</v>
      </c>
      <c r="J27" s="180">
        <f t="shared" si="2"/>
        <v>44804</v>
      </c>
      <c r="K27" s="180">
        <f t="shared" si="2"/>
        <v>44834</v>
      </c>
      <c r="L27" s="180">
        <f t="shared" si="2"/>
        <v>44865</v>
      </c>
      <c r="M27" s="180">
        <f t="shared" si="2"/>
        <v>44895</v>
      </c>
      <c r="N27" s="180">
        <f t="shared" si="2"/>
        <v>44926</v>
      </c>
      <c r="O27" s="180">
        <f t="shared" si="2"/>
        <v>44957</v>
      </c>
      <c r="P27" s="180">
        <f t="shared" si="2"/>
        <v>44985</v>
      </c>
      <c r="Q27" s="180">
        <f t="shared" si="2"/>
        <v>45016</v>
      </c>
      <c r="R27" s="180">
        <f t="shared" si="2"/>
        <v>45046</v>
      </c>
      <c r="S27" s="180">
        <f t="shared" si="2"/>
        <v>45077</v>
      </c>
      <c r="T27" s="180">
        <f t="shared" si="2"/>
        <v>45107</v>
      </c>
      <c r="U27" s="180">
        <f t="shared" si="2"/>
        <v>45138</v>
      </c>
      <c r="V27" s="180">
        <f t="shared" si="2"/>
        <v>45169</v>
      </c>
      <c r="W27" s="180">
        <f t="shared" si="2"/>
        <v>45199</v>
      </c>
      <c r="X27" s="180">
        <f t="shared" si="2"/>
        <v>45230</v>
      </c>
      <c r="Y27" s="180">
        <f t="shared" si="2"/>
        <v>45260</v>
      </c>
      <c r="Z27" s="180">
        <f t="shared" si="2"/>
        <v>45291</v>
      </c>
      <c r="AA27" s="180">
        <f t="shared" si="2"/>
        <v>45322</v>
      </c>
      <c r="AB27" s="180">
        <f t="shared" si="2"/>
        <v>45351</v>
      </c>
      <c r="AC27" s="180">
        <f t="shared" si="2"/>
        <v>45382</v>
      </c>
      <c r="AD27" s="180">
        <f t="shared" si="2"/>
        <v>45412</v>
      </c>
      <c r="AE27" s="180">
        <f t="shared" si="2"/>
        <v>45443</v>
      </c>
      <c r="AF27" s="180">
        <f t="shared" si="2"/>
        <v>45473</v>
      </c>
      <c r="AG27" s="180">
        <f t="shared" si="2"/>
        <v>45504</v>
      </c>
      <c r="AH27" s="180">
        <f t="shared" si="2"/>
        <v>45535</v>
      </c>
      <c r="AI27" s="180">
        <f t="shared" si="2"/>
        <v>45565</v>
      </c>
      <c r="AJ27" s="180">
        <f t="shared" si="2"/>
        <v>45596</v>
      </c>
      <c r="AK27" s="180">
        <f t="shared" ref="AK27:AR27" si="3">AK12</f>
        <v>45626</v>
      </c>
      <c r="AL27" s="180">
        <f t="shared" si="3"/>
        <v>45657</v>
      </c>
      <c r="AM27" s="180">
        <f t="shared" si="3"/>
        <v>45688</v>
      </c>
      <c r="AN27" s="180">
        <f t="shared" si="3"/>
        <v>45716</v>
      </c>
      <c r="AO27" s="180">
        <f t="shared" si="3"/>
        <v>45747</v>
      </c>
      <c r="AP27" s="180">
        <f t="shared" si="3"/>
        <v>45777</v>
      </c>
      <c r="AQ27" s="180">
        <f t="shared" si="3"/>
        <v>45808</v>
      </c>
      <c r="AR27" s="180">
        <f t="shared" si="3"/>
        <v>45838</v>
      </c>
      <c r="AS27" s="180">
        <f>AS12</f>
        <v>45869</v>
      </c>
    </row>
    <row r="28" spans="2:45" x14ac:dyDescent="0.2">
      <c r="D28" s="261"/>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row>
    <row r="29" spans="2:45" x14ac:dyDescent="0.2">
      <c r="B29" s="167" t="s">
        <v>518</v>
      </c>
      <c r="D29" s="249">
        <v>2000000</v>
      </c>
      <c r="J29" s="281"/>
      <c r="K29" s="347">
        <f>1100000+892318.91+431336.53</f>
        <v>2423655.4400000004</v>
      </c>
      <c r="L29" s="281"/>
      <c r="M29" s="281"/>
      <c r="N29" s="281"/>
      <c r="O29" s="282"/>
      <c r="P29" s="282"/>
      <c r="Q29" s="282"/>
      <c r="R29" s="282"/>
      <c r="S29" s="282"/>
      <c r="T29" s="282"/>
      <c r="U29" s="284"/>
      <c r="V29" s="284"/>
      <c r="W29" s="282"/>
      <c r="X29" s="282"/>
      <c r="Y29" s="282"/>
      <c r="Z29" s="282"/>
      <c r="AA29" s="282"/>
      <c r="AB29" s="282"/>
      <c r="AC29" s="282"/>
      <c r="AD29" s="282"/>
      <c r="AE29" s="282"/>
    </row>
    <row r="30" spans="2:45" x14ac:dyDescent="0.2">
      <c r="D30" s="339"/>
      <c r="I30" s="281">
        <f>$D$29</f>
        <v>2000000</v>
      </c>
      <c r="J30" s="281">
        <f t="shared" ref="J30:AS30" si="4">$D$29</f>
        <v>2000000</v>
      </c>
      <c r="K30" s="281">
        <f t="shared" si="4"/>
        <v>2000000</v>
      </c>
      <c r="L30" s="281">
        <f t="shared" si="4"/>
        <v>2000000</v>
      </c>
      <c r="M30" s="281">
        <f t="shared" si="4"/>
        <v>2000000</v>
      </c>
      <c r="N30" s="281">
        <f t="shared" si="4"/>
        <v>2000000</v>
      </c>
      <c r="O30" s="281">
        <f t="shared" si="4"/>
        <v>2000000</v>
      </c>
      <c r="P30" s="281">
        <f t="shared" si="4"/>
        <v>2000000</v>
      </c>
      <c r="Q30" s="281">
        <f t="shared" si="4"/>
        <v>2000000</v>
      </c>
      <c r="R30" s="281">
        <f t="shared" si="4"/>
        <v>2000000</v>
      </c>
      <c r="S30" s="281">
        <f t="shared" si="4"/>
        <v>2000000</v>
      </c>
      <c r="T30" s="281">
        <f t="shared" si="4"/>
        <v>2000000</v>
      </c>
      <c r="U30" s="281">
        <f t="shared" si="4"/>
        <v>2000000</v>
      </c>
      <c r="V30" s="281">
        <f t="shared" si="4"/>
        <v>2000000</v>
      </c>
      <c r="W30" s="281">
        <f t="shared" si="4"/>
        <v>2000000</v>
      </c>
      <c r="X30" s="281">
        <f t="shared" si="4"/>
        <v>2000000</v>
      </c>
      <c r="Y30" s="281">
        <f t="shared" si="4"/>
        <v>2000000</v>
      </c>
      <c r="Z30" s="281">
        <f t="shared" si="4"/>
        <v>2000000</v>
      </c>
      <c r="AA30" s="281">
        <f t="shared" si="4"/>
        <v>2000000</v>
      </c>
      <c r="AB30" s="281">
        <f t="shared" si="4"/>
        <v>2000000</v>
      </c>
      <c r="AC30" s="281">
        <f t="shared" si="4"/>
        <v>2000000</v>
      </c>
      <c r="AD30" s="281">
        <f t="shared" si="4"/>
        <v>2000000</v>
      </c>
      <c r="AE30" s="281">
        <f t="shared" si="4"/>
        <v>2000000</v>
      </c>
      <c r="AF30" s="281">
        <f t="shared" si="4"/>
        <v>2000000</v>
      </c>
      <c r="AG30" s="281">
        <f t="shared" si="4"/>
        <v>2000000</v>
      </c>
      <c r="AH30" s="281">
        <f t="shared" si="4"/>
        <v>2000000</v>
      </c>
      <c r="AI30" s="281">
        <f t="shared" si="4"/>
        <v>2000000</v>
      </c>
      <c r="AJ30" s="281">
        <f t="shared" si="4"/>
        <v>2000000</v>
      </c>
      <c r="AK30" s="281">
        <f t="shared" si="4"/>
        <v>2000000</v>
      </c>
      <c r="AL30" s="281">
        <f t="shared" si="4"/>
        <v>2000000</v>
      </c>
      <c r="AM30" s="281">
        <f t="shared" si="4"/>
        <v>2000000</v>
      </c>
      <c r="AN30" s="281">
        <f t="shared" si="4"/>
        <v>2000000</v>
      </c>
      <c r="AO30" s="281">
        <f t="shared" si="4"/>
        <v>2000000</v>
      </c>
      <c r="AP30" s="281">
        <f t="shared" si="4"/>
        <v>2000000</v>
      </c>
      <c r="AQ30" s="281">
        <f t="shared" si="4"/>
        <v>2000000</v>
      </c>
      <c r="AR30" s="281">
        <f t="shared" si="4"/>
        <v>2000000</v>
      </c>
      <c r="AS30" s="281">
        <f t="shared" si="4"/>
        <v>2000000</v>
      </c>
    </row>
    <row r="31" spans="2:45" x14ac:dyDescent="0.2">
      <c r="D31" s="335"/>
      <c r="F31" s="167"/>
      <c r="I31" s="260"/>
      <c r="J31" s="260"/>
      <c r="K31" s="260"/>
      <c r="L31" s="260"/>
      <c r="M31" s="282"/>
      <c r="N31" s="282"/>
      <c r="O31" s="260"/>
      <c r="P31" s="260"/>
      <c r="Q31" s="260"/>
      <c r="R31" s="260"/>
      <c r="S31" s="260"/>
      <c r="T31" s="260"/>
      <c r="U31" s="260"/>
      <c r="V31" s="282"/>
      <c r="W31" s="282"/>
      <c r="X31" s="282"/>
      <c r="Y31" s="282"/>
      <c r="Z31" s="282"/>
      <c r="AA31" s="282"/>
      <c r="AB31" s="282"/>
      <c r="AC31" s="282"/>
      <c r="AD31" s="282"/>
      <c r="AE31" s="282"/>
      <c r="AF31" s="282"/>
      <c r="AG31" s="282"/>
      <c r="AH31" s="282"/>
      <c r="AI31" s="282"/>
      <c r="AJ31" s="282"/>
    </row>
    <row r="32" spans="2:45" x14ac:dyDescent="0.2">
      <c r="B32" s="167" t="s">
        <v>519</v>
      </c>
      <c r="D32" s="336"/>
      <c r="F32" s="170"/>
      <c r="I32" s="282"/>
      <c r="J32" s="282"/>
      <c r="K32" s="225" t="s">
        <v>520</v>
      </c>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row>
    <row r="33" spans="3:36" x14ac:dyDescent="0.2">
      <c r="D33" s="337"/>
      <c r="E33" s="219"/>
      <c r="F33" s="219"/>
      <c r="G33" s="219"/>
      <c r="H33" s="219"/>
      <c r="I33" s="207"/>
      <c r="J33" s="207"/>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3:36" x14ac:dyDescent="0.2">
      <c r="C34" s="168"/>
      <c r="D34" s="338"/>
    </row>
    <row r="35" spans="3:36" x14ac:dyDescent="0.2">
      <c r="C35" s="168"/>
      <c r="D35" s="337"/>
      <c r="E35" s="219"/>
      <c r="F35" s="219"/>
      <c r="G35" s="219"/>
      <c r="H35" s="219"/>
      <c r="I35" s="219"/>
      <c r="J35" s="219"/>
    </row>
    <row r="36" spans="3:36" x14ac:dyDescent="0.2">
      <c r="C36" s="168"/>
      <c r="D36" s="338"/>
    </row>
    <row r="37" spans="3:36" x14ac:dyDescent="0.2">
      <c r="C37" s="168"/>
      <c r="D37" s="337"/>
      <c r="E37" s="219"/>
      <c r="F37" s="219"/>
      <c r="G37" s="219"/>
      <c r="H37" s="219"/>
      <c r="I37" s="219"/>
      <c r="J37" s="219"/>
    </row>
    <row r="38" spans="3:36" x14ac:dyDescent="0.2">
      <c r="C38" s="168"/>
      <c r="D38" s="337"/>
    </row>
    <row r="39" spans="3:36" x14ac:dyDescent="0.2">
      <c r="C39" s="168"/>
      <c r="D39" s="337"/>
      <c r="F39" s="167"/>
    </row>
    <row r="40" spans="3:36" x14ac:dyDescent="0.2">
      <c r="C40" s="168"/>
      <c r="D40" s="339"/>
      <c r="F40" s="167"/>
    </row>
    <row r="41" spans="3:36" x14ac:dyDescent="0.2">
      <c r="C41" s="168"/>
      <c r="D41" s="337"/>
      <c r="F41" s="167"/>
    </row>
    <row r="42" spans="3:36" x14ac:dyDescent="0.2">
      <c r="C42" s="168"/>
      <c r="F42" s="167"/>
    </row>
    <row r="43" spans="3:36" x14ac:dyDescent="0.2">
      <c r="C43" s="168"/>
      <c r="F43" s="167"/>
    </row>
    <row r="44" spans="3:36" x14ac:dyDescent="0.2">
      <c r="C44" s="168"/>
      <c r="F44" s="167"/>
    </row>
    <row r="45" spans="3:36" x14ac:dyDescent="0.2">
      <c r="C45" s="168"/>
      <c r="F45" s="167"/>
    </row>
    <row r="46" spans="3:36" x14ac:dyDescent="0.2">
      <c r="C46" s="174"/>
      <c r="F46" s="167"/>
      <c r="L46" s="170"/>
    </row>
    <row r="47" spans="3:36" x14ac:dyDescent="0.2">
      <c r="C47" s="168"/>
      <c r="F47" s="167"/>
    </row>
    <row r="48" spans="3:36" x14ac:dyDescent="0.2">
      <c r="C48" s="168"/>
      <c r="F48" s="167"/>
    </row>
    <row r="49" spans="2:6" x14ac:dyDescent="0.2">
      <c r="C49" s="168"/>
      <c r="F49" s="167"/>
    </row>
    <row r="50" spans="2:6" x14ac:dyDescent="0.2">
      <c r="C50" s="168"/>
      <c r="F50" s="167"/>
    </row>
    <row r="51" spans="2:6" x14ac:dyDescent="0.2">
      <c r="C51" s="168"/>
      <c r="F51" s="167"/>
    </row>
    <row r="52" spans="2:6" x14ac:dyDescent="0.2">
      <c r="C52" s="168"/>
      <c r="F52" s="167"/>
    </row>
    <row r="53" spans="2:6" x14ac:dyDescent="0.2">
      <c r="C53" s="168"/>
      <c r="F53" s="167"/>
    </row>
    <row r="54" spans="2:6" x14ac:dyDescent="0.2">
      <c r="C54" s="168"/>
      <c r="F54" s="167"/>
    </row>
    <row r="55" spans="2:6" x14ac:dyDescent="0.2">
      <c r="C55" s="168"/>
      <c r="F55" s="167"/>
    </row>
    <row r="56" spans="2:6" x14ac:dyDescent="0.2">
      <c r="C56" s="168"/>
      <c r="F56" s="167"/>
    </row>
    <row r="57" spans="2:6" x14ac:dyDescent="0.2">
      <c r="C57" s="168"/>
      <c r="F57" s="167"/>
    </row>
    <row r="58" spans="2:6" x14ac:dyDescent="0.2">
      <c r="C58" s="168"/>
      <c r="F58" s="167"/>
    </row>
    <row r="59" spans="2:6" x14ac:dyDescent="0.2">
      <c r="B59" s="261"/>
      <c r="C59" s="168"/>
      <c r="E59" s="170"/>
      <c r="F59" s="167"/>
    </row>
    <row r="60" spans="2:6" x14ac:dyDescent="0.2">
      <c r="C60" s="168"/>
      <c r="F60" s="167"/>
    </row>
    <row r="61" spans="2:6" x14ac:dyDescent="0.2">
      <c r="C61" s="168"/>
      <c r="F61" s="167"/>
    </row>
    <row r="62" spans="2:6" x14ac:dyDescent="0.2">
      <c r="C62" s="168"/>
      <c r="F62" s="167"/>
    </row>
    <row r="63" spans="2:6" x14ac:dyDescent="0.2">
      <c r="C63" s="168"/>
      <c r="F63" s="167"/>
    </row>
    <row r="64" spans="2:6" x14ac:dyDescent="0.2">
      <c r="C64" s="168"/>
      <c r="F64" s="167"/>
    </row>
    <row r="65" spans="1:45" x14ac:dyDescent="0.2">
      <c r="C65" s="285"/>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s="220" customFormat="1" ht="11.25" x14ac:dyDescent="0.2">
      <c r="A73" s="17" t="s">
        <v>74</v>
      </c>
      <c r="B73" s="17"/>
      <c r="C73" s="17"/>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row>
    <row r="74" spans="1:45" x14ac:dyDescent="0.2">
      <c r="C74" s="168"/>
      <c r="F74" s="167"/>
    </row>
    <row r="76" spans="1:45" x14ac:dyDescent="0.2">
      <c r="D76" s="221"/>
    </row>
    <row r="79" spans="1:45" x14ac:dyDescent="0.2">
      <c r="C79" s="259">
        <v>62068</v>
      </c>
      <c r="D79" s="286"/>
    </row>
    <row r="80" spans="1:45" x14ac:dyDescent="0.2">
      <c r="C80" s="259">
        <v>62068</v>
      </c>
      <c r="D80" s="286"/>
    </row>
    <row r="81" spans="3:4" x14ac:dyDescent="0.2">
      <c r="C81" s="259">
        <v>62068</v>
      </c>
      <c r="D81" s="286"/>
    </row>
    <row r="82" spans="3:4" x14ac:dyDescent="0.2">
      <c r="C82" s="259">
        <v>62068</v>
      </c>
      <c r="D82" s="287"/>
    </row>
    <row r="83" spans="3:4" x14ac:dyDescent="0.2">
      <c r="C83" s="259">
        <v>31034</v>
      </c>
      <c r="D83" s="157"/>
    </row>
    <row r="84" spans="3:4" x14ac:dyDescent="0.2">
      <c r="C84" s="259">
        <v>0</v>
      </c>
      <c r="D84" s="157"/>
    </row>
    <row r="85" spans="3:4" x14ac:dyDescent="0.2">
      <c r="C85" s="259"/>
      <c r="D85" s="157"/>
    </row>
    <row r="86" spans="3:4" x14ac:dyDescent="0.2">
      <c r="C86" s="259"/>
      <c r="D86" s="157"/>
    </row>
    <row r="87" spans="3:4" x14ac:dyDescent="0.2">
      <c r="C87" s="259"/>
      <c r="D87" s="157"/>
    </row>
    <row r="88" spans="3:4" x14ac:dyDescent="0.2">
      <c r="C88" s="259"/>
      <c r="D88" s="157"/>
    </row>
    <row r="89" spans="3:4" x14ac:dyDescent="0.2">
      <c r="C89" s="259"/>
      <c r="D89" s="157"/>
    </row>
    <row r="90" spans="3:4" x14ac:dyDescent="0.2">
      <c r="C90" s="259"/>
      <c r="D90" s="157"/>
    </row>
    <row r="91" spans="3:4" x14ac:dyDescent="0.2">
      <c r="C91" s="259"/>
      <c r="D91" s="157"/>
    </row>
    <row r="92" spans="3:4" x14ac:dyDescent="0.2">
      <c r="C92" s="259"/>
      <c r="D92" s="157"/>
    </row>
    <row r="93" spans="3:4" x14ac:dyDescent="0.2">
      <c r="C93" s="259"/>
      <c r="D93" s="157"/>
    </row>
    <row r="94" spans="3:4" x14ac:dyDescent="0.2">
      <c r="C94" s="259"/>
      <c r="D94" s="157"/>
    </row>
    <row r="95" spans="3:4" x14ac:dyDescent="0.2">
      <c r="C95" s="259"/>
      <c r="D95" s="157"/>
    </row>
    <row r="96" spans="3:4"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D102" s="157"/>
    </row>
    <row r="103" spans="3:4" x14ac:dyDescent="0.2">
      <c r="D103" s="157"/>
    </row>
  </sheetData>
  <hyperlinks>
    <hyperlink ref="K6" r:id="rId1" xr:uid="{E2E71E02-D343-42B9-BD31-D86A2DC5C5B7}"/>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1.2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AA11" activePane="bottomRight" state="frozen"/>
      <selection activeCell="L4" sqref="L4"/>
      <selection pane="topRight" activeCell="L4" sqref="L4"/>
      <selection pane="bottomLeft" activeCell="L4" sqref="L4"/>
      <selection pane="bottomRight" activeCell="AD42" sqref="AD42"/>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20" width="9.83203125" style="65" hidden="1" customWidth="1"/>
    <col min="21" max="32" width="9.83203125" style="65" customWidth="1"/>
    <col min="33" max="34" width="9.33203125" style="65"/>
    <col min="35" max="39" width="10.5" style="65" customWidth="1"/>
    <col min="40" max="16384" width="9.33203125" style="65"/>
  </cols>
  <sheetData>
    <row r="1" spans="1:40" x14ac:dyDescent="0.2">
      <c r="A1" s="152" t="s">
        <v>221</v>
      </c>
    </row>
    <row r="2" spans="1:40" ht="25.5" x14ac:dyDescent="0.35">
      <c r="B2" s="64" t="s">
        <v>120</v>
      </c>
    </row>
    <row r="4" spans="1:40" x14ac:dyDescent="0.2">
      <c r="B4" s="67" t="s">
        <v>121</v>
      </c>
      <c r="C4" s="121" t="s">
        <v>195</v>
      </c>
      <c r="E4" s="67" t="s">
        <v>177</v>
      </c>
      <c r="I4" s="67"/>
      <c r="J4" s="66"/>
    </row>
    <row r="5" spans="1:40" x14ac:dyDescent="0.2">
      <c r="B5" s="67" t="s">
        <v>121</v>
      </c>
      <c r="C5" s="121" t="s">
        <v>196</v>
      </c>
      <c r="E5" s="124" t="s">
        <v>174</v>
      </c>
      <c r="G5" s="131">
        <v>1</v>
      </c>
      <c r="I5" s="67"/>
      <c r="K5" s="69"/>
      <c r="L5" s="69"/>
      <c r="N5" s="67"/>
    </row>
    <row r="6" spans="1:40" x14ac:dyDescent="0.2">
      <c r="B6" s="67" t="s">
        <v>124</v>
      </c>
      <c r="C6" s="121" t="s">
        <v>306</v>
      </c>
      <c r="E6" s="124" t="s">
        <v>175</v>
      </c>
      <c r="G6" s="131">
        <v>1</v>
      </c>
      <c r="I6" s="116"/>
      <c r="K6" s="127"/>
      <c r="L6" s="111"/>
      <c r="N6" s="116"/>
    </row>
    <row r="7" spans="1:40" x14ac:dyDescent="0.2">
      <c r="B7" s="67" t="s">
        <v>125</v>
      </c>
      <c r="C7" s="144">
        <v>43617</v>
      </c>
      <c r="D7" s="72"/>
      <c r="E7" s="124" t="s">
        <v>176</v>
      </c>
      <c r="G7" s="131">
        <v>1</v>
      </c>
      <c r="I7" s="116"/>
      <c r="K7" s="127"/>
      <c r="L7" s="111"/>
      <c r="N7" s="117"/>
    </row>
    <row r="8" spans="1:40" x14ac:dyDescent="0.2">
      <c r="B8" s="67" t="s">
        <v>126</v>
      </c>
      <c r="C8" s="144">
        <v>44651</v>
      </c>
      <c r="D8" s="72"/>
      <c r="E8" s="72"/>
    </row>
    <row r="10" spans="1:40" ht="25.5" x14ac:dyDescent="0.2">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9.25" x14ac:dyDescent="0.2">
      <c r="B12" s="78" t="s">
        <v>139</v>
      </c>
      <c r="C12" s="145" t="s">
        <v>197</v>
      </c>
      <c r="D12" s="146" t="s">
        <v>198</v>
      </c>
      <c r="E12" s="147" t="s">
        <v>199</v>
      </c>
      <c r="F12" s="79" t="s">
        <v>143</v>
      </c>
      <c r="G12" s="145" t="s">
        <v>200</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201</v>
      </c>
      <c r="D14" s="149" t="s">
        <v>202</v>
      </c>
      <c r="E14" s="150" t="s">
        <v>203</v>
      </c>
      <c r="F14" s="150" t="s">
        <v>156</v>
      </c>
      <c r="G14" s="148" t="s">
        <v>204</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360</v>
      </c>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205</v>
      </c>
      <c r="D16" s="149" t="s">
        <v>206</v>
      </c>
      <c r="E16" s="150" t="s">
        <v>207</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209</v>
      </c>
      <c r="E18" s="79">
        <v>19.2</v>
      </c>
      <c r="F18" s="150" t="s">
        <v>208</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x14ac:dyDescent="0.2">
      <c r="B25" s="152" t="s">
        <v>229</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x14ac:dyDescent="0.2">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x14ac:dyDescent="0.2">
      <c r="B27" s="152" t="s">
        <v>230</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x14ac:dyDescent="0.2">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x14ac:dyDescent="0.2">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
      <c r="C31" s="66"/>
      <c r="F31" s="65"/>
      <c r="I31" s="162"/>
      <c r="J31" s="162"/>
      <c r="K31" s="162"/>
      <c r="L31" s="162"/>
      <c r="M31" s="162"/>
      <c r="N31" s="164"/>
      <c r="O31" s="164"/>
      <c r="P31" s="164"/>
      <c r="Q31" s="162"/>
      <c r="R31" s="162"/>
      <c r="S31" s="162"/>
      <c r="T31" s="162"/>
      <c r="U31" s="162"/>
      <c r="V31" s="162"/>
      <c r="AN31" s="167"/>
    </row>
    <row r="32" spans="2:40" x14ac:dyDescent="0.2">
      <c r="C32" s="67" t="str">
        <f>B27</f>
        <v>Interest Cover ratio</v>
      </c>
      <c r="F32" s="67" t="str">
        <f>B25</f>
        <v>Debt Service ratio</v>
      </c>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RowHeight="12.75" x14ac:dyDescent="0.2"/>
  <cols>
    <col min="1" max="1" width="3.83203125" style="65" customWidth="1"/>
    <col min="2" max="2" width="30.1640625" style="65" customWidth="1"/>
    <col min="3" max="3" width="29" style="65" customWidth="1"/>
    <col min="4" max="4" width="34.6640625" style="65" customWidth="1"/>
    <col min="5" max="5" width="12.5" style="65" customWidth="1"/>
    <col min="6" max="6" width="13.5" style="66" customWidth="1"/>
    <col min="7" max="8" width="15.83203125" style="65" customWidth="1"/>
    <col min="9" max="68" width="9.5" style="65" customWidth="1"/>
    <col min="69" max="16384" width="9.33203125" style="65"/>
  </cols>
  <sheetData>
    <row r="1" spans="1:68" x14ac:dyDescent="0.2">
      <c r="A1" s="65" t="s">
        <v>172</v>
      </c>
    </row>
    <row r="2" spans="1:68" ht="25.5" x14ac:dyDescent="0.35">
      <c r="B2" s="64" t="s">
        <v>120</v>
      </c>
    </row>
    <row r="4" spans="1:68" x14ac:dyDescent="0.2">
      <c r="B4" s="67" t="s">
        <v>121</v>
      </c>
      <c r="C4" s="68" t="s">
        <v>122</v>
      </c>
      <c r="E4" s="67" t="s">
        <v>181</v>
      </c>
      <c r="I4" s="67"/>
      <c r="J4" s="66"/>
    </row>
    <row r="5" spans="1:68" x14ac:dyDescent="0.2">
      <c r="B5" s="67" t="s">
        <v>121</v>
      </c>
      <c r="C5" s="68" t="s">
        <v>123</v>
      </c>
      <c r="E5" s="124" t="s">
        <v>174</v>
      </c>
      <c r="G5" s="131">
        <v>1</v>
      </c>
      <c r="I5" s="67"/>
      <c r="K5" s="69"/>
      <c r="L5" s="69"/>
      <c r="N5" s="67"/>
    </row>
    <row r="6" spans="1:68" x14ac:dyDescent="0.2">
      <c r="B6" s="67" t="s">
        <v>179</v>
      </c>
      <c r="C6" s="121" t="s">
        <v>306</v>
      </c>
      <c r="E6" s="124" t="s">
        <v>175</v>
      </c>
      <c r="G6" s="131">
        <v>1</v>
      </c>
      <c r="K6" s="70"/>
      <c r="L6" s="70"/>
      <c r="N6" s="71"/>
    </row>
    <row r="7" spans="1:68" x14ac:dyDescent="0.2">
      <c r="B7" s="67" t="s">
        <v>125</v>
      </c>
      <c r="C7" s="141">
        <v>42802</v>
      </c>
      <c r="D7" s="72"/>
      <c r="E7" s="124" t="s">
        <v>176</v>
      </c>
      <c r="G7" s="131">
        <v>1</v>
      </c>
      <c r="I7" s="72"/>
      <c r="K7" s="70"/>
      <c r="L7" s="70"/>
      <c r="N7" s="71"/>
    </row>
    <row r="8" spans="1:68" x14ac:dyDescent="0.2">
      <c r="B8" s="67" t="s">
        <v>126</v>
      </c>
      <c r="C8" s="141">
        <v>44628</v>
      </c>
      <c r="D8" s="72"/>
      <c r="E8" s="72"/>
    </row>
    <row r="9" spans="1:68" x14ac:dyDescent="0.2">
      <c r="C9" s="142"/>
    </row>
    <row r="10" spans="1:68" ht="25.5" x14ac:dyDescent="0.2">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1" x14ac:dyDescent="0.2">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223</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9.25" x14ac:dyDescent="0.2">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9.25" x14ac:dyDescent="0.2">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223</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40.25" x14ac:dyDescent="0.2">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231</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3.75" x14ac:dyDescent="0.2">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231</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9" thickBot="1" x14ac:dyDescent="0.25">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231</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x14ac:dyDescent="0.2">
      <c r="B24" s="93"/>
      <c r="C24" s="93"/>
      <c r="D24" s="93"/>
      <c r="E24" s="93"/>
      <c r="F24" s="94"/>
      <c r="G24" s="122" t="s">
        <v>173</v>
      </c>
      <c r="H24" s="123">
        <f ca="1">SUM(H12:H22)</f>
        <v>0</v>
      </c>
      <c r="I24" s="93"/>
      <c r="J24" s="93"/>
    </row>
    <row r="26" spans="2:68" x14ac:dyDescent="0.2">
      <c r="C26" s="66"/>
      <c r="F26" s="65"/>
    </row>
    <row r="27" spans="2:68" x14ac:dyDescent="0.2">
      <c r="C27" s="66"/>
      <c r="F27" s="65"/>
    </row>
    <row r="28" spans="2:68" x14ac:dyDescent="0.2">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x14ac:dyDescent="0.2">
      <c r="D29" s="98"/>
      <c r="I29" s="99"/>
      <c r="L29" s="99"/>
      <c r="Q29" s="99"/>
      <c r="T29" s="99"/>
      <c r="W29" s="99"/>
      <c r="Z29" s="99"/>
    </row>
    <row r="30" spans="2:68" x14ac:dyDescent="0.2">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x14ac:dyDescent="0.2">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x14ac:dyDescent="0.2">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x14ac:dyDescent="0.2">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x14ac:dyDescent="0.2">
      <c r="B34" s="65" t="s">
        <v>166</v>
      </c>
      <c r="D34" s="104">
        <v>0.8</v>
      </c>
      <c r="I34" s="105">
        <v>0.86</v>
      </c>
      <c r="J34" s="105">
        <v>0.92</v>
      </c>
      <c r="K34" s="105">
        <v>0.96</v>
      </c>
      <c r="L34" s="105">
        <v>0.89</v>
      </c>
      <c r="M34" s="105">
        <v>0.88</v>
      </c>
      <c r="N34" s="105">
        <v>0.84</v>
      </c>
      <c r="O34" s="105">
        <v>0.88</v>
      </c>
      <c r="P34" s="105">
        <v>0.88</v>
      </c>
      <c r="Q34" s="114">
        <v>0.87</v>
      </c>
      <c r="R34" s="114">
        <v>0.88</v>
      </c>
      <c r="Z34" s="105"/>
    </row>
    <row r="35" spans="2:26" x14ac:dyDescent="0.2">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x14ac:dyDescent="0.2">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
      <c r="C38" s="66"/>
      <c r="F38" s="65"/>
      <c r="J38" s="108"/>
    </row>
    <row r="39" spans="2:26" x14ac:dyDescent="0.2">
      <c r="C39" s="66"/>
      <c r="F39" s="65"/>
    </row>
    <row r="40" spans="2:26" x14ac:dyDescent="0.2">
      <c r="C40" s="67" t="str">
        <f>B30</f>
        <v>Serviceability ratio</v>
      </c>
      <c r="F40" s="67" t="str">
        <f>B32</f>
        <v>Valuation ratio</v>
      </c>
    </row>
    <row r="41" spans="2:26" x14ac:dyDescent="0.2">
      <c r="C41" s="66"/>
      <c r="E41" s="110"/>
      <c r="F41" s="110"/>
      <c r="G41" s="110"/>
      <c r="H41" s="110"/>
      <c r="I41" s="110"/>
      <c r="J41" s="110"/>
    </row>
    <row r="42" spans="2:26" x14ac:dyDescent="0.2">
      <c r="C42" s="66"/>
    </row>
    <row r="43" spans="2:26" x14ac:dyDescent="0.2">
      <c r="C43" s="66"/>
      <c r="E43" s="110"/>
      <c r="F43" s="110"/>
      <c r="G43" s="110"/>
      <c r="H43" s="110"/>
      <c r="I43" s="110"/>
      <c r="J43" s="110"/>
    </row>
    <row r="44" spans="2:26" x14ac:dyDescent="0.2">
      <c r="C44" s="66"/>
    </row>
    <row r="45" spans="2:26" x14ac:dyDescent="0.2">
      <c r="C45" s="66"/>
      <c r="E45" s="110"/>
      <c r="F45" s="110"/>
      <c r="G45" s="110"/>
      <c r="H45" s="110"/>
      <c r="I45" s="110"/>
      <c r="J45" s="110"/>
    </row>
    <row r="46" spans="2:26" x14ac:dyDescent="0.2">
      <c r="C46" s="66"/>
    </row>
    <row r="47" spans="2:26" x14ac:dyDescent="0.2">
      <c r="C47" s="66"/>
      <c r="F47" s="65"/>
    </row>
    <row r="48" spans="2:26"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7" t="str">
        <f>B34</f>
        <v>Available container leased percentage</v>
      </c>
      <c r="F54" s="67" t="str">
        <f>B36</f>
        <v>Total containers lease percentage</v>
      </c>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69" x14ac:dyDescent="0.2">
      <c r="C65" s="66"/>
      <c r="F65" s="65"/>
    </row>
    <row r="66" spans="1:69" x14ac:dyDescent="0.2">
      <c r="C66" s="66"/>
      <c r="F66" s="65"/>
    </row>
    <row r="67" spans="1:69" x14ac:dyDescent="0.2">
      <c r="C67" s="66"/>
      <c r="F67" s="65"/>
    </row>
    <row r="68" spans="1:69" x14ac:dyDescent="0.2">
      <c r="C68" s="66"/>
      <c r="F68" s="65"/>
    </row>
    <row r="69" spans="1:69" s="3" customFormat="1" x14ac:dyDescent="0.2">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
      <c r="C70" s="66"/>
      <c r="F70" s="65"/>
    </row>
    <row r="71" spans="1:69" x14ac:dyDescent="0.2">
      <c r="C71" s="66"/>
      <c r="F71" s="65"/>
    </row>
    <row r="72" spans="1:69" x14ac:dyDescent="0.2">
      <c r="C72" s="66"/>
      <c r="F72" s="65"/>
    </row>
    <row r="73" spans="1:69" x14ac:dyDescent="0.2">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3" x14ac:dyDescent="0.2">
      <c r="A1" s="167" t="s">
        <v>331</v>
      </c>
    </row>
    <row r="2" spans="1:43" ht="25.5" x14ac:dyDescent="0.35">
      <c r="B2" s="169" t="s">
        <v>120</v>
      </c>
    </row>
    <row r="4" spans="1:43" x14ac:dyDescent="0.2">
      <c r="B4" s="170" t="s">
        <v>121</v>
      </c>
      <c r="C4" s="171" t="s">
        <v>331</v>
      </c>
      <c r="E4" s="170" t="s">
        <v>177</v>
      </c>
      <c r="I4" s="170" t="s">
        <v>234</v>
      </c>
      <c r="J4" s="168"/>
    </row>
    <row r="5" spans="1:43" x14ac:dyDescent="0.2">
      <c r="B5" s="170" t="s">
        <v>124</v>
      </c>
      <c r="C5" s="235" t="s">
        <v>306</v>
      </c>
      <c r="E5" s="172" t="s">
        <v>174</v>
      </c>
      <c r="G5" s="253">
        <v>1</v>
      </c>
      <c r="I5" s="170" t="s">
        <v>235</v>
      </c>
      <c r="K5" s="174" t="s">
        <v>236</v>
      </c>
      <c r="L5" s="174"/>
      <c r="N5" s="170"/>
    </row>
    <row r="6" spans="1:43" x14ac:dyDescent="0.2">
      <c r="B6" s="170" t="s">
        <v>125</v>
      </c>
      <c r="C6" s="175">
        <v>44341</v>
      </c>
      <c r="E6" s="172" t="s">
        <v>175</v>
      </c>
      <c r="G6" s="253">
        <v>1</v>
      </c>
      <c r="I6" s="167" t="s">
        <v>332</v>
      </c>
      <c r="J6" s="264"/>
      <c r="K6" s="265" t="s">
        <v>333</v>
      </c>
      <c r="L6" s="174"/>
    </row>
    <row r="7" spans="1:43" x14ac:dyDescent="0.2">
      <c r="B7" s="170" t="s">
        <v>126</v>
      </c>
      <c r="C7" s="175">
        <v>44706</v>
      </c>
      <c r="E7" s="172" t="s">
        <v>176</v>
      </c>
      <c r="G7" s="253">
        <v>1</v>
      </c>
      <c r="I7" s="170"/>
      <c r="K7" s="174"/>
      <c r="L7" s="174"/>
      <c r="N7" s="170"/>
    </row>
    <row r="8" spans="1:43" x14ac:dyDescent="0.2">
      <c r="F8" s="167"/>
      <c r="I8" s="225"/>
      <c r="J8" s="225"/>
      <c r="K8" s="127"/>
      <c r="L8" s="225"/>
      <c r="M8" s="225"/>
      <c r="N8" s="255"/>
    </row>
    <row r="9" spans="1:43" x14ac:dyDescent="0.2">
      <c r="D9" s="177"/>
      <c r="F9" s="167"/>
      <c r="I9" s="225"/>
      <c r="J9" s="225"/>
      <c r="K9" s="130"/>
      <c r="L9" s="225"/>
      <c r="M9" s="225"/>
      <c r="N9" s="255"/>
    </row>
    <row r="10" spans="1:43" x14ac:dyDescent="0.2">
      <c r="D10" s="177"/>
      <c r="E10" s="177"/>
    </row>
    <row r="12" spans="1:43" ht="25.5" x14ac:dyDescent="0.2">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row>
    <row r="14" spans="1:43" ht="76.5" x14ac:dyDescent="0.2">
      <c r="B14" s="183" t="s">
        <v>139</v>
      </c>
      <c r="C14" s="183" t="s">
        <v>334</v>
      </c>
      <c r="D14" s="183" t="s">
        <v>335</v>
      </c>
      <c r="E14" s="184" t="s">
        <v>336</v>
      </c>
      <c r="F14" s="184" t="s">
        <v>143</v>
      </c>
      <c r="G14" s="183" t="s">
        <v>337</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6.5" x14ac:dyDescent="0.2">
      <c r="B16" s="183" t="s">
        <v>139</v>
      </c>
      <c r="C16" s="183" t="s">
        <v>338</v>
      </c>
      <c r="D16" s="183" t="s">
        <v>335</v>
      </c>
      <c r="E16" s="184" t="s">
        <v>339</v>
      </c>
      <c r="F16" s="184" t="s">
        <v>324</v>
      </c>
      <c r="G16" s="183" t="s">
        <v>340</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1" x14ac:dyDescent="0.2">
      <c r="B18" s="183" t="s">
        <v>139</v>
      </c>
      <c r="C18" s="183" t="s">
        <v>341</v>
      </c>
      <c r="D18" s="183" t="s">
        <v>145</v>
      </c>
      <c r="E18" s="184" t="s">
        <v>342</v>
      </c>
      <c r="F18" s="184" t="s">
        <v>137</v>
      </c>
      <c r="G18" s="183" t="s">
        <v>343</v>
      </c>
      <c r="H18" s="185">
        <f>COUNTIF(I18:X18,"Not received" )</f>
        <v>0</v>
      </c>
      <c r="I18" s="187"/>
      <c r="J18" s="126" t="s">
        <v>158</v>
      </c>
      <c r="K18" s="126" t="s">
        <v>158</v>
      </c>
      <c r="L18" s="126" t="s">
        <v>158</v>
      </c>
      <c r="M18" s="126" t="s">
        <v>158</v>
      </c>
      <c r="N18" s="126" t="s">
        <v>158</v>
      </c>
      <c r="O18" s="126" t="s">
        <v>158</v>
      </c>
      <c r="P18" s="126" t="s">
        <v>158</v>
      </c>
      <c r="Q18" s="126" t="s">
        <v>158</v>
      </c>
      <c r="R18" s="191" t="s">
        <v>223</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4.75" x14ac:dyDescent="0.2">
      <c r="B20" s="183" t="s">
        <v>344</v>
      </c>
      <c r="C20" s="183" t="s">
        <v>345</v>
      </c>
      <c r="D20" s="183" t="s">
        <v>145</v>
      </c>
      <c r="E20" s="184" t="s">
        <v>346</v>
      </c>
      <c r="F20" s="184" t="s">
        <v>347</v>
      </c>
      <c r="G20" s="183" t="s">
        <v>348</v>
      </c>
      <c r="H20" s="185">
        <f>COUNTIF(I20:X20,"Not received" )</f>
        <v>0</v>
      </c>
      <c r="I20" s="256"/>
      <c r="J20" s="126" t="s">
        <v>158</v>
      </c>
      <c r="K20" s="126" t="s">
        <v>158</v>
      </c>
      <c r="L20" s="126" t="s">
        <v>158</v>
      </c>
      <c r="M20" s="126" t="s">
        <v>158</v>
      </c>
      <c r="N20" s="126" t="s">
        <v>158</v>
      </c>
      <c r="O20" s="126" t="s">
        <v>158</v>
      </c>
      <c r="P20" s="126" t="s">
        <v>158</v>
      </c>
      <c r="Q20" s="126" t="s">
        <v>158</v>
      </c>
      <c r="R20" s="191" t="s">
        <v>223</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6.5" x14ac:dyDescent="0.2">
      <c r="B22" s="183" t="s">
        <v>349</v>
      </c>
      <c r="C22" s="183" t="s">
        <v>350</v>
      </c>
      <c r="D22" s="183" t="s">
        <v>145</v>
      </c>
      <c r="E22" s="184" t="s">
        <v>351</v>
      </c>
      <c r="F22" s="184" t="s">
        <v>137</v>
      </c>
      <c r="G22" s="183" t="s">
        <v>352</v>
      </c>
      <c r="H22" s="185">
        <f>COUNTIF(I22:X22,"Not received" )</f>
        <v>0</v>
      </c>
      <c r="I22" s="187"/>
      <c r="J22" s="126" t="s">
        <v>158</v>
      </c>
      <c r="K22" s="126" t="s">
        <v>158</v>
      </c>
      <c r="L22" s="126" t="s">
        <v>158</v>
      </c>
      <c r="M22" s="126" t="s">
        <v>158</v>
      </c>
      <c r="N22" s="126" t="s">
        <v>158</v>
      </c>
      <c r="O22" s="126" t="s">
        <v>158</v>
      </c>
      <c r="P22" s="126" t="s">
        <v>158</v>
      </c>
      <c r="Q22" s="126" t="s">
        <v>158</v>
      </c>
      <c r="R22" s="191" t="s">
        <v>223</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9.25" x14ac:dyDescent="0.2">
      <c r="B24" s="183" t="s">
        <v>353</v>
      </c>
      <c r="C24" s="183" t="s">
        <v>354</v>
      </c>
      <c r="D24" s="183" t="s">
        <v>145</v>
      </c>
      <c r="E24" s="184" t="s">
        <v>355</v>
      </c>
      <c r="F24" s="184" t="s">
        <v>145</v>
      </c>
      <c r="G24" s="183" t="s">
        <v>356</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x14ac:dyDescent="0.2">
      <c r="B26" s="197"/>
      <c r="C26" s="197"/>
      <c r="D26" s="197"/>
      <c r="E26" s="197"/>
      <c r="F26" s="198"/>
      <c r="G26" s="122" t="s">
        <v>173</v>
      </c>
      <c r="H26" s="123">
        <f>SUM(H14:H18)</f>
        <v>0</v>
      </c>
      <c r="J26" s="263"/>
    </row>
    <row r="28" spans="2:45" x14ac:dyDescent="0.2">
      <c r="B28" s="167" t="s">
        <v>357</v>
      </c>
    </row>
    <row r="30" spans="2:45" x14ac:dyDescent="0.2">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
      <c r="I31" s="203"/>
      <c r="Q31" s="203"/>
      <c r="T31" s="203"/>
      <c r="W31" s="203"/>
      <c r="Z31" s="203"/>
    </row>
    <row r="32" spans="2:45" x14ac:dyDescent="0.2">
      <c r="I32" s="206"/>
      <c r="J32" s="206"/>
      <c r="K32" s="206"/>
      <c r="V32" s="157"/>
      <c r="W32" s="157"/>
    </row>
    <row r="33" spans="1:36" x14ac:dyDescent="0.2">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
      <c r="I34" s="257"/>
      <c r="J34" s="257"/>
      <c r="K34" s="257"/>
      <c r="L34" s="257"/>
      <c r="M34" s="257"/>
      <c r="N34" s="257"/>
      <c r="O34" s="257"/>
      <c r="Z34" s="206"/>
      <c r="AA34" s="206"/>
    </row>
    <row r="35" spans="1:36" x14ac:dyDescent="0.2">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idden="1" x14ac:dyDescent="0.2">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idden="1" x14ac:dyDescent="0.2">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
      <c r="C38" s="168"/>
      <c r="F38" s="167"/>
      <c r="I38" s="260"/>
      <c r="J38" s="260"/>
      <c r="K38" s="260"/>
      <c r="L38" s="260"/>
      <c r="M38" s="260"/>
      <c r="N38" s="260"/>
      <c r="O38" s="260"/>
      <c r="P38" s="260"/>
      <c r="Q38" s="260"/>
      <c r="R38" s="260"/>
      <c r="S38" s="260"/>
      <c r="T38" s="260"/>
      <c r="U38" s="260"/>
    </row>
    <row r="39" spans="1:36" x14ac:dyDescent="0.2">
      <c r="C39" s="170"/>
      <c r="F39" s="170"/>
    </row>
    <row r="40" spans="1:36" x14ac:dyDescent="0.2">
      <c r="C40" s="168"/>
      <c r="E40" s="219"/>
      <c r="F40" s="219"/>
      <c r="G40" s="219"/>
      <c r="H40" s="219"/>
      <c r="I40" s="219"/>
      <c r="J40" s="219"/>
    </row>
    <row r="41" spans="1:36" x14ac:dyDescent="0.2">
      <c r="C41" s="168"/>
    </row>
    <row r="42" spans="1:36" x14ac:dyDescent="0.2">
      <c r="C42" s="168"/>
      <c r="E42" s="219"/>
      <c r="F42" s="219"/>
      <c r="G42" s="219"/>
      <c r="H42" s="219"/>
      <c r="I42" s="219"/>
      <c r="J42" s="219"/>
    </row>
    <row r="43" spans="1:36" x14ac:dyDescent="0.2">
      <c r="C43" s="168"/>
    </row>
    <row r="44" spans="1:36" x14ac:dyDescent="0.2">
      <c r="C44" s="168"/>
      <c r="E44" s="219"/>
      <c r="F44" s="219"/>
      <c r="G44" s="219"/>
      <c r="H44" s="219"/>
      <c r="I44" s="219"/>
      <c r="J44" s="219"/>
    </row>
    <row r="45" spans="1:36" x14ac:dyDescent="0.2">
      <c r="C45" s="168"/>
    </row>
    <row r="46" spans="1:36" x14ac:dyDescent="0.2">
      <c r="C46" s="168"/>
      <c r="F46" s="167"/>
    </row>
    <row r="47" spans="1:36" x14ac:dyDescent="0.2">
      <c r="C47" s="168"/>
      <c r="F47" s="167"/>
    </row>
    <row r="48" spans="1:36" x14ac:dyDescent="0.2">
      <c r="C48" s="168"/>
      <c r="F48" s="167"/>
    </row>
    <row r="49" spans="3:12" x14ac:dyDescent="0.2">
      <c r="C49" s="168"/>
      <c r="F49" s="167"/>
    </row>
    <row r="50" spans="3:12" x14ac:dyDescent="0.2">
      <c r="C50" s="168"/>
      <c r="F50" s="167"/>
    </row>
    <row r="51" spans="3:12" x14ac:dyDescent="0.2">
      <c r="C51" s="168"/>
      <c r="F51" s="167"/>
    </row>
    <row r="52" spans="3:12" hidden="1" x14ac:dyDescent="0.2">
      <c r="C52" s="168"/>
      <c r="F52" s="167"/>
    </row>
    <row r="53" spans="3:12" hidden="1" x14ac:dyDescent="0.2">
      <c r="C53" s="174">
        <f>B36</f>
        <v>0</v>
      </c>
      <c r="F53" s="167"/>
      <c r="L53" s="170" t="e">
        <f>#REF!</f>
        <v>#REF!</v>
      </c>
    </row>
    <row r="54" spans="3:12" hidden="1" x14ac:dyDescent="0.2">
      <c r="C54" s="168"/>
      <c r="F54" s="167"/>
    </row>
    <row r="55" spans="3:12" hidden="1" x14ac:dyDescent="0.2">
      <c r="C55" s="168"/>
      <c r="F55" s="167"/>
    </row>
    <row r="56" spans="3:12" hidden="1" x14ac:dyDescent="0.2">
      <c r="C56" s="168"/>
      <c r="F56" s="167"/>
    </row>
    <row r="57" spans="3:12" hidden="1" x14ac:dyDescent="0.2">
      <c r="C57" s="168"/>
      <c r="F57" s="167"/>
    </row>
    <row r="58" spans="3:12" hidden="1" x14ac:dyDescent="0.2">
      <c r="C58" s="168"/>
      <c r="F58" s="167"/>
    </row>
    <row r="59" spans="3:12" hidden="1" x14ac:dyDescent="0.2">
      <c r="C59" s="168"/>
      <c r="F59" s="167"/>
    </row>
    <row r="60" spans="3:12" hidden="1" x14ac:dyDescent="0.2">
      <c r="C60" s="168"/>
      <c r="F60" s="167"/>
    </row>
    <row r="61" spans="3:12" hidden="1" x14ac:dyDescent="0.2">
      <c r="C61" s="168"/>
      <c r="F61" s="167"/>
    </row>
    <row r="62" spans="3:12" hidden="1" x14ac:dyDescent="0.2">
      <c r="C62" s="168"/>
      <c r="F62" s="167"/>
    </row>
    <row r="63" spans="3:12" hidden="1" x14ac:dyDescent="0.2">
      <c r="C63" s="168"/>
      <c r="F63" s="167"/>
    </row>
    <row r="64" spans="3:12" hidden="1" x14ac:dyDescent="0.2">
      <c r="C64" s="168"/>
      <c r="F64" s="167"/>
    </row>
    <row r="65" spans="1:45" x14ac:dyDescent="0.2">
      <c r="C65" s="168"/>
      <c r="F65" s="167"/>
    </row>
    <row r="66" spans="1:45" x14ac:dyDescent="0.2">
      <c r="B66" s="261"/>
      <c r="C66" s="168"/>
      <c r="E66" s="170"/>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x14ac:dyDescent="0.2">
      <c r="C76" s="168"/>
      <c r="F76" s="167"/>
    </row>
    <row r="77" spans="1:45" x14ac:dyDescent="0.2">
      <c r="C77" s="168"/>
      <c r="F77" s="167"/>
    </row>
    <row r="78" spans="1:45" x14ac:dyDescent="0.2">
      <c r="C78" s="168"/>
      <c r="F78" s="167"/>
    </row>
    <row r="79" spans="1:45" x14ac:dyDescent="0.2">
      <c r="C79" s="168"/>
      <c r="F79" s="167"/>
    </row>
    <row r="80" spans="1:45" s="220" customFormat="1" ht="11.25"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
      <c r="C81" s="168"/>
      <c r="F81" s="167"/>
    </row>
    <row r="83" spans="3:6" x14ac:dyDescent="0.2">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3" style="167" customWidth="1"/>
    <col min="6" max="6" width="13.5" style="168" customWidth="1"/>
    <col min="7" max="8" width="15.83203125" style="167" customWidth="1"/>
    <col min="9" max="24" width="9.6640625" style="167" hidden="1" customWidth="1"/>
    <col min="25" max="33" width="9.6640625" style="167" customWidth="1"/>
    <col min="34" max="16384" width="9.33203125" style="167"/>
  </cols>
  <sheetData>
    <row r="1" spans="1:45" x14ac:dyDescent="0.2">
      <c r="A1" s="167" t="s">
        <v>278</v>
      </c>
    </row>
    <row r="2" spans="1:45" ht="25.5" x14ac:dyDescent="0.35">
      <c r="B2" s="169" t="s">
        <v>120</v>
      </c>
    </row>
    <row r="4" spans="1:45" x14ac:dyDescent="0.2">
      <c r="B4" s="170" t="s">
        <v>121</v>
      </c>
      <c r="C4" s="235" t="s">
        <v>279</v>
      </c>
      <c r="E4" s="170" t="s">
        <v>181</v>
      </c>
      <c r="I4" s="170" t="s">
        <v>234</v>
      </c>
      <c r="J4" s="168"/>
    </row>
    <row r="5" spans="1:45" x14ac:dyDescent="0.2">
      <c r="B5" s="170"/>
      <c r="C5" s="235"/>
      <c r="E5" s="172" t="s">
        <v>174</v>
      </c>
      <c r="G5" s="173">
        <v>1</v>
      </c>
      <c r="I5" s="170" t="s">
        <v>235</v>
      </c>
      <c r="K5" s="174" t="s">
        <v>236</v>
      </c>
      <c r="L5" s="174"/>
      <c r="N5" s="170" t="s">
        <v>237</v>
      </c>
    </row>
    <row r="6" spans="1:45" x14ac:dyDescent="0.2">
      <c r="B6" s="170" t="s">
        <v>179</v>
      </c>
      <c r="C6" s="121" t="s">
        <v>306</v>
      </c>
      <c r="E6" s="172" t="s">
        <v>175</v>
      </c>
      <c r="G6" s="173">
        <v>1</v>
      </c>
      <c r="I6" s="236" t="s">
        <v>280</v>
      </c>
      <c r="K6" s="127" t="s">
        <v>281</v>
      </c>
      <c r="L6" s="237"/>
      <c r="N6" s="227" t="s">
        <v>282</v>
      </c>
    </row>
    <row r="7" spans="1:45" x14ac:dyDescent="0.2">
      <c r="B7" s="170" t="s">
        <v>125</v>
      </c>
      <c r="C7" s="175">
        <v>43171</v>
      </c>
      <c r="D7" s="177"/>
      <c r="E7" s="172" t="s">
        <v>176</v>
      </c>
      <c r="G7" s="173">
        <v>1</v>
      </c>
      <c r="I7" s="237"/>
      <c r="K7" s="237"/>
      <c r="L7" s="237"/>
      <c r="N7" s="237"/>
    </row>
    <row r="8" spans="1:45" x14ac:dyDescent="0.2">
      <c r="B8" s="170" t="s">
        <v>126</v>
      </c>
      <c r="C8" s="175">
        <v>44266</v>
      </c>
      <c r="D8" s="177"/>
      <c r="E8" s="177"/>
    </row>
    <row r="9" spans="1:45" x14ac:dyDescent="0.2">
      <c r="B9" s="170"/>
      <c r="C9" s="175"/>
    </row>
    <row r="10" spans="1:45" ht="25.5" x14ac:dyDescent="0.2">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8.25" x14ac:dyDescent="0.2">
      <c r="B12" s="183" t="s">
        <v>139</v>
      </c>
      <c r="C12" s="183" t="s">
        <v>283</v>
      </c>
      <c r="D12" s="183" t="s">
        <v>284</v>
      </c>
      <c r="E12" s="184" t="s">
        <v>285</v>
      </c>
      <c r="F12" s="184" t="s">
        <v>143</v>
      </c>
      <c r="G12" s="183" t="s">
        <v>144</v>
      </c>
      <c r="H12" s="185">
        <f ca="1">COUNTIFS($I$11:$U$11,"1",I12:U12,"Not received")</f>
        <v>1</v>
      </c>
      <c r="I12" s="184" t="s">
        <v>145</v>
      </c>
      <c r="J12" s="184" t="s">
        <v>145</v>
      </c>
      <c r="K12" s="184" t="s">
        <v>145</v>
      </c>
      <c r="L12" s="184" t="s">
        <v>145</v>
      </c>
      <c r="M12" s="184" t="s">
        <v>145</v>
      </c>
      <c r="N12" s="184" t="s">
        <v>145</v>
      </c>
      <c r="O12" s="187" t="s">
        <v>286</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9.25" x14ac:dyDescent="0.2">
      <c r="B14" s="183" t="s">
        <v>139</v>
      </c>
      <c r="C14" s="183" t="s">
        <v>287</v>
      </c>
      <c r="D14" s="183" t="s">
        <v>284</v>
      </c>
      <c r="E14" s="184" t="s">
        <v>288</v>
      </c>
      <c r="F14" s="184" t="s">
        <v>156</v>
      </c>
      <c r="G14" s="183" t="s">
        <v>289</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231</v>
      </c>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5" x14ac:dyDescent="0.2">
      <c r="B16" s="183" t="s">
        <v>290</v>
      </c>
      <c r="C16" s="183" t="s">
        <v>291</v>
      </c>
      <c r="D16" s="183" t="s">
        <v>292</v>
      </c>
      <c r="E16" s="184" t="s">
        <v>293</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231</v>
      </c>
    </row>
    <row r="17" spans="2:45" x14ac:dyDescent="0.2">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8.25" x14ac:dyDescent="0.2">
      <c r="B18" s="183" t="s">
        <v>294</v>
      </c>
      <c r="C18" s="183" t="s">
        <v>295</v>
      </c>
      <c r="D18" s="183" t="s">
        <v>145</v>
      </c>
      <c r="E18" s="184" t="s">
        <v>296</v>
      </c>
      <c r="F18" s="184" t="s">
        <v>145</v>
      </c>
      <c r="G18" s="192" t="s">
        <v>297</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51.75" thickBot="1" x14ac:dyDescent="0.25">
      <c r="B20" s="195" t="s">
        <v>149</v>
      </c>
      <c r="C20" s="195" t="s">
        <v>298</v>
      </c>
      <c r="D20" s="195" t="s">
        <v>299</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231</v>
      </c>
    </row>
    <row r="21" spans="2:45" x14ac:dyDescent="0.2">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x14ac:dyDescent="0.2">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
      <c r="B23" s="197"/>
      <c r="C23" s="197"/>
      <c r="D23" s="197"/>
      <c r="E23" s="197"/>
      <c r="F23" s="198"/>
      <c r="G23" s="197"/>
      <c r="H23" s="197"/>
    </row>
    <row r="24" spans="2:45" x14ac:dyDescent="0.2">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x14ac:dyDescent="0.2">
      <c r="D25" s="202"/>
      <c r="T25" s="203"/>
      <c r="W25" s="203"/>
      <c r="Y25" s="203"/>
    </row>
    <row r="26" spans="2:45" x14ac:dyDescent="0.2">
      <c r="B26" s="167" t="s">
        <v>300</v>
      </c>
      <c r="D26" s="161">
        <v>1.1000000000000001</v>
      </c>
      <c r="Q26" s="242"/>
      <c r="Y26" s="241">
        <v>1.5</v>
      </c>
      <c r="Z26" s="241">
        <v>2</v>
      </c>
      <c r="AA26" s="241">
        <v>1.4</v>
      </c>
      <c r="AB26" s="242">
        <v>0.9</v>
      </c>
      <c r="AC26" s="242">
        <v>0.7</v>
      </c>
      <c r="AD26" s="242">
        <v>1.3</v>
      </c>
      <c r="AE26" s="242">
        <v>2.4</v>
      </c>
    </row>
    <row r="27" spans="2:45" x14ac:dyDescent="0.2">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x14ac:dyDescent="0.2">
      <c r="B28" s="167" t="s">
        <v>262</v>
      </c>
      <c r="D28" s="161">
        <v>2</v>
      </c>
      <c r="Q28" s="245"/>
      <c r="Y28" s="244">
        <v>1.49</v>
      </c>
      <c r="Z28" s="244">
        <v>1.98</v>
      </c>
      <c r="AA28" s="244">
        <v>1.38</v>
      </c>
      <c r="AB28" s="244">
        <v>0.93</v>
      </c>
      <c r="AC28" s="244">
        <v>0.67</v>
      </c>
      <c r="AD28" s="245">
        <v>1.27</v>
      </c>
      <c r="AE28" s="245">
        <v>2.4</v>
      </c>
    </row>
    <row r="29" spans="2:45" x14ac:dyDescent="0.2">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x14ac:dyDescent="0.2">
      <c r="B30" s="167" t="s">
        <v>301</v>
      </c>
      <c r="D30" s="211" t="s">
        <v>302</v>
      </c>
      <c r="Q30" s="245"/>
      <c r="Y30" s="244">
        <v>3.55</v>
      </c>
      <c r="Z30" s="244">
        <v>2.81</v>
      </c>
      <c r="AA30" s="244">
        <v>4.12</v>
      </c>
      <c r="AB30" s="244">
        <v>6.26</v>
      </c>
      <c r="AC30" s="244">
        <v>9.15</v>
      </c>
      <c r="AD30" s="245">
        <v>4.1100000000000003</v>
      </c>
      <c r="AE30" s="245">
        <v>2.5</v>
      </c>
    </row>
    <row r="31" spans="2:45" x14ac:dyDescent="0.2">
      <c r="D31" s="211"/>
      <c r="Q31" s="243"/>
      <c r="Y31" s="243">
        <v>6.5</v>
      </c>
      <c r="Z31" s="243">
        <v>5.5</v>
      </c>
      <c r="AA31" s="243">
        <v>5</v>
      </c>
      <c r="AB31" s="243">
        <v>5</v>
      </c>
      <c r="AC31" s="243">
        <v>4</v>
      </c>
      <c r="AD31" s="243">
        <v>4</v>
      </c>
      <c r="AE31" s="243">
        <v>4</v>
      </c>
    </row>
    <row r="32" spans="2:45" x14ac:dyDescent="0.2">
      <c r="C32" s="168"/>
      <c r="F32" s="167"/>
      <c r="I32" s="242"/>
      <c r="J32" s="246"/>
      <c r="K32" s="242"/>
      <c r="L32" s="242"/>
      <c r="M32" s="242"/>
      <c r="N32" s="242"/>
      <c r="O32" s="242"/>
      <c r="P32" s="242"/>
      <c r="Q32" s="242"/>
    </row>
    <row r="33" spans="3:17" x14ac:dyDescent="0.2">
      <c r="C33" s="168"/>
      <c r="F33" s="167"/>
      <c r="I33" s="242"/>
      <c r="J33" s="242"/>
      <c r="K33" s="242"/>
      <c r="L33" s="242"/>
      <c r="M33" s="242"/>
      <c r="N33" s="242"/>
      <c r="O33" s="242"/>
      <c r="P33" s="242"/>
      <c r="Q33" s="242"/>
    </row>
    <row r="34" spans="3:17" x14ac:dyDescent="0.2">
      <c r="C34" s="170" t="str">
        <f>B28</f>
        <v>Interest cover</v>
      </c>
      <c r="F34" s="170" t="str">
        <f>B26</f>
        <v>Cash flow cover</v>
      </c>
      <c r="I34" s="242"/>
      <c r="J34" s="242"/>
      <c r="K34" s="242"/>
      <c r="L34" s="242"/>
      <c r="M34" s="242"/>
      <c r="N34" s="242"/>
      <c r="O34" s="242"/>
      <c r="P34" s="242"/>
      <c r="Q34" s="242"/>
    </row>
    <row r="35" spans="3:17" x14ac:dyDescent="0.2">
      <c r="C35" s="168"/>
      <c r="E35" s="219"/>
      <c r="F35" s="219"/>
      <c r="G35" s="219"/>
      <c r="H35" s="219"/>
      <c r="I35" s="219"/>
      <c r="J35" s="219"/>
    </row>
    <row r="36" spans="3:17" x14ac:dyDescent="0.2">
      <c r="C36" s="168"/>
    </row>
    <row r="37" spans="3:17" x14ac:dyDescent="0.2">
      <c r="C37" s="168"/>
      <c r="E37" s="219"/>
      <c r="F37" s="219"/>
      <c r="G37" s="219"/>
      <c r="H37" s="219"/>
      <c r="I37" s="219"/>
      <c r="J37" s="219"/>
    </row>
    <row r="38" spans="3:17" x14ac:dyDescent="0.2">
      <c r="C38" s="168"/>
      <c r="L38" s="167" t="s">
        <v>264</v>
      </c>
    </row>
    <row r="39" spans="3:17" x14ac:dyDescent="0.2">
      <c r="C39" s="168"/>
      <c r="E39" s="219"/>
      <c r="F39" s="219"/>
      <c r="G39" s="219"/>
      <c r="H39" s="219"/>
      <c r="I39" s="219"/>
      <c r="J39" s="219"/>
    </row>
    <row r="40" spans="3:17" x14ac:dyDescent="0.2">
      <c r="C40" s="168"/>
    </row>
    <row r="41" spans="3:17" x14ac:dyDescent="0.2">
      <c r="C41" s="168"/>
      <c r="F41" s="167"/>
    </row>
    <row r="42" spans="3:17" x14ac:dyDescent="0.2">
      <c r="C42" s="168"/>
      <c r="F42" s="167"/>
    </row>
    <row r="43" spans="3:17" x14ac:dyDescent="0.2">
      <c r="C43" s="168"/>
      <c r="F43" s="167"/>
    </row>
    <row r="44" spans="3:17" x14ac:dyDescent="0.2">
      <c r="C44" s="168"/>
      <c r="F44" s="167"/>
    </row>
    <row r="45" spans="3:17" x14ac:dyDescent="0.2">
      <c r="C45" s="168"/>
      <c r="F45" s="167"/>
    </row>
    <row r="46" spans="3:17" x14ac:dyDescent="0.2">
      <c r="C46" s="168"/>
      <c r="F46" s="167"/>
    </row>
    <row r="47" spans="3:17" x14ac:dyDescent="0.2">
      <c r="C47" s="168"/>
      <c r="F47" s="167"/>
    </row>
    <row r="48" spans="3:17" x14ac:dyDescent="0.2">
      <c r="C48" s="170" t="str">
        <f>B30</f>
        <v>Gearing ratio</v>
      </c>
      <c r="F48" s="170"/>
    </row>
    <row r="49" spans="1:33" x14ac:dyDescent="0.2">
      <c r="C49" s="168"/>
      <c r="F49" s="167"/>
    </row>
    <row r="50" spans="1:33" x14ac:dyDescent="0.2">
      <c r="C50" s="168"/>
      <c r="F50" s="167"/>
    </row>
    <row r="51" spans="1:33" x14ac:dyDescent="0.2">
      <c r="C51" s="168"/>
      <c r="F51" s="167"/>
    </row>
    <row r="52" spans="1:33" x14ac:dyDescent="0.2">
      <c r="C52" s="168"/>
      <c r="F52" s="167"/>
    </row>
    <row r="53" spans="1:33" x14ac:dyDescent="0.2">
      <c r="C53" s="168"/>
      <c r="F53" s="167"/>
    </row>
    <row r="54" spans="1:33" x14ac:dyDescent="0.2">
      <c r="C54" s="168"/>
      <c r="F54" s="167"/>
    </row>
    <row r="55" spans="1:33" x14ac:dyDescent="0.2">
      <c r="C55" s="168"/>
      <c r="F55" s="167"/>
    </row>
    <row r="56" spans="1:33" x14ac:dyDescent="0.2">
      <c r="C56" s="168"/>
      <c r="F56" s="167"/>
    </row>
    <row r="57" spans="1:33" x14ac:dyDescent="0.2">
      <c r="C57" s="168"/>
      <c r="F57" s="167"/>
    </row>
    <row r="58" spans="1:33" x14ac:dyDescent="0.2">
      <c r="C58" s="168"/>
      <c r="F58" s="167"/>
    </row>
    <row r="59" spans="1:33" x14ac:dyDescent="0.2">
      <c r="C59" s="168"/>
      <c r="F59" s="167"/>
    </row>
    <row r="60" spans="1:33" x14ac:dyDescent="0.2">
      <c r="B60" s="197"/>
      <c r="C60" s="197"/>
      <c r="D60" s="197"/>
      <c r="E60" s="197"/>
      <c r="F60" s="198"/>
      <c r="G60" s="197"/>
      <c r="H60" s="197"/>
    </row>
    <row r="61" spans="1:33" s="220" customFormat="1" ht="11.25"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4"/>
  <sheetViews>
    <sheetView zoomScaleNormal="100" workbookViewId="0">
      <selection activeCell="E16" sqref="E16"/>
    </sheetView>
  </sheetViews>
  <sheetFormatPr defaultColWidth="0" defaultRowHeight="11.25" x14ac:dyDescent="0.2"/>
  <cols>
    <col min="1" max="2" width="2.83203125" style="3" customWidth="1"/>
    <col min="3" max="3" width="7.6640625" style="3" bestFit="1" customWidth="1"/>
    <col min="4" max="4" width="14.1640625" style="16" customWidth="1"/>
    <col min="5" max="5" width="34.1640625" style="3" bestFit="1" customWidth="1"/>
    <col min="6" max="7" width="22.5" style="3" customWidth="1"/>
    <col min="8" max="9" width="11.83203125" style="3" customWidth="1"/>
    <col min="10" max="10" width="9.33203125" style="3" customWidth="1"/>
    <col min="11" max="13" width="0" style="3" hidden="1" customWidth="1"/>
    <col min="14" max="16384" width="9.33203125" style="3" hidden="1"/>
  </cols>
  <sheetData>
    <row r="1" spans="1:10" ht="15.75" x14ac:dyDescent="0.2">
      <c r="A1" s="2" t="s">
        <v>75</v>
      </c>
      <c r="B1" s="2"/>
      <c r="C1" s="2"/>
      <c r="D1" s="9"/>
      <c r="E1" s="2"/>
      <c r="F1" s="2"/>
      <c r="G1" s="2"/>
      <c r="H1" s="2"/>
      <c r="I1" s="2"/>
      <c r="J1" s="2"/>
    </row>
    <row r="2" spans="1:10" ht="12.75"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193</v>
      </c>
      <c r="E7" s="55" t="s">
        <v>224</v>
      </c>
      <c r="F7" t="s">
        <v>228</v>
      </c>
    </row>
    <row r="8" spans="1:10" x14ac:dyDescent="0.2">
      <c r="C8" s="16">
        <v>2</v>
      </c>
      <c r="D8" t="s">
        <v>441</v>
      </c>
      <c r="E8" s="55" t="s">
        <v>442</v>
      </c>
      <c r="F8" t="s">
        <v>228</v>
      </c>
      <c r="G8"/>
    </row>
    <row r="9" spans="1:10" x14ac:dyDescent="0.2">
      <c r="C9" s="223">
        <f t="shared" ref="C9:C22" si="0">C8+1</f>
        <v>3</v>
      </c>
      <c r="D9" t="s">
        <v>330</v>
      </c>
      <c r="E9" s="55" t="s">
        <v>330</v>
      </c>
      <c r="F9" t="s">
        <v>228</v>
      </c>
      <c r="G9"/>
    </row>
    <row r="10" spans="1:10" x14ac:dyDescent="0.2">
      <c r="C10" s="223">
        <f t="shared" si="0"/>
        <v>4</v>
      </c>
      <c r="D10" s="234" t="s">
        <v>358</v>
      </c>
      <c r="E10" s="56" t="s">
        <v>359</v>
      </c>
      <c r="F10" t="s">
        <v>228</v>
      </c>
    </row>
    <row r="11" spans="1:10" x14ac:dyDescent="0.2">
      <c r="C11" s="223">
        <f t="shared" si="0"/>
        <v>5</v>
      </c>
      <c r="D11" s="234" t="s">
        <v>365</v>
      </c>
      <c r="E11" s="56" t="s">
        <v>365</v>
      </c>
      <c r="F11" t="s">
        <v>228</v>
      </c>
    </row>
    <row r="12" spans="1:10" x14ac:dyDescent="0.2">
      <c r="C12" s="223">
        <f t="shared" si="0"/>
        <v>6</v>
      </c>
      <c r="D12" s="234" t="s">
        <v>362</v>
      </c>
      <c r="E12" s="56" t="s">
        <v>362</v>
      </c>
      <c r="F12" t="s">
        <v>228</v>
      </c>
    </row>
    <row r="13" spans="1:10" x14ac:dyDescent="0.2">
      <c r="C13" s="223">
        <f t="shared" si="0"/>
        <v>7</v>
      </c>
      <c r="D13" s="234" t="s">
        <v>414</v>
      </c>
      <c r="E13" s="56" t="s">
        <v>414</v>
      </c>
      <c r="F13" t="s">
        <v>228</v>
      </c>
    </row>
    <row r="14" spans="1:10" x14ac:dyDescent="0.2">
      <c r="C14" s="223">
        <f t="shared" si="0"/>
        <v>8</v>
      </c>
      <c r="D14" s="234" t="s">
        <v>458</v>
      </c>
      <c r="E14" s="56" t="s">
        <v>458</v>
      </c>
      <c r="F14" t="s">
        <v>228</v>
      </c>
    </row>
    <row r="15" spans="1:10" x14ac:dyDescent="0.2">
      <c r="C15" s="223">
        <f t="shared" si="0"/>
        <v>9</v>
      </c>
      <c r="D15" s="234" t="s">
        <v>459</v>
      </c>
      <c r="E15" s="56" t="s">
        <v>459</v>
      </c>
      <c r="F15" t="s">
        <v>228</v>
      </c>
    </row>
    <row r="16" spans="1:10" x14ac:dyDescent="0.2">
      <c r="C16" s="223">
        <f t="shared" si="0"/>
        <v>10</v>
      </c>
      <c r="D16" s="234" t="s">
        <v>474</v>
      </c>
      <c r="E16" s="56" t="s">
        <v>474</v>
      </c>
      <c r="F16" t="s">
        <v>228</v>
      </c>
    </row>
    <row r="17" spans="3:7" x14ac:dyDescent="0.2">
      <c r="C17" s="223">
        <f t="shared" si="0"/>
        <v>11</v>
      </c>
      <c r="D17" s="234" t="s">
        <v>221</v>
      </c>
      <c r="E17" s="55" t="s">
        <v>225</v>
      </c>
      <c r="F17" t="s">
        <v>223</v>
      </c>
    </row>
    <row r="18" spans="3:7" x14ac:dyDescent="0.2">
      <c r="C18" s="223">
        <f t="shared" si="0"/>
        <v>12</v>
      </c>
      <c r="D18" t="s">
        <v>278</v>
      </c>
      <c r="E18" s="56" t="s">
        <v>278</v>
      </c>
      <c r="F18" t="s">
        <v>223</v>
      </c>
    </row>
    <row r="19" spans="3:7" x14ac:dyDescent="0.2">
      <c r="C19" s="223">
        <f t="shared" si="0"/>
        <v>13</v>
      </c>
      <c r="D19" s="234" t="s">
        <v>266</v>
      </c>
      <c r="E19" s="56" t="s">
        <v>276</v>
      </c>
      <c r="F19" t="s">
        <v>223</v>
      </c>
    </row>
    <row r="20" spans="3:7" x14ac:dyDescent="0.2">
      <c r="C20" s="223">
        <f t="shared" si="0"/>
        <v>14</v>
      </c>
      <c r="D20" t="s">
        <v>169</v>
      </c>
      <c r="E20" s="56" t="s">
        <v>226</v>
      </c>
      <c r="F20" t="s">
        <v>223</v>
      </c>
    </row>
    <row r="21" spans="3:7" x14ac:dyDescent="0.2">
      <c r="C21" s="223">
        <f t="shared" si="0"/>
        <v>15</v>
      </c>
      <c r="D21" s="224" t="s">
        <v>232</v>
      </c>
      <c r="E21" s="56" t="s">
        <v>265</v>
      </c>
      <c r="F21" t="s">
        <v>223</v>
      </c>
    </row>
    <row r="22" spans="3:7" x14ac:dyDescent="0.2">
      <c r="C22" s="223">
        <f t="shared" si="0"/>
        <v>16</v>
      </c>
      <c r="D22" t="s">
        <v>222</v>
      </c>
      <c r="E22" s="55" t="s">
        <v>210</v>
      </c>
      <c r="F22" t="s">
        <v>223</v>
      </c>
      <c r="G22"/>
    </row>
    <row r="23" spans="3:7" x14ac:dyDescent="0.2">
      <c r="C23" s="16"/>
      <c r="D23" s="3"/>
      <c r="E23" s="56"/>
    </row>
    <row r="24" spans="3:7" x14ac:dyDescent="0.2">
      <c r="C24" s="16"/>
      <c r="D24" s="3"/>
      <c r="E24" s="56"/>
    </row>
    <row r="25" spans="3:7" x14ac:dyDescent="0.2">
      <c r="C25" s="16"/>
      <c r="D25" s="3"/>
      <c r="E25" s="56"/>
    </row>
    <row r="26" spans="3:7" x14ac:dyDescent="0.2">
      <c r="C26" s="16"/>
      <c r="D26" s="3"/>
      <c r="E26" s="56"/>
    </row>
    <row r="27" spans="3:7" x14ac:dyDescent="0.2">
      <c r="C27" s="16"/>
      <c r="D27" s="3"/>
      <c r="E27" s="56"/>
      <c r="F27"/>
      <c r="G27"/>
    </row>
    <row r="28" spans="3:7" x14ac:dyDescent="0.2">
      <c r="C28" s="16"/>
      <c r="D28" s="3"/>
      <c r="E28" s="56"/>
    </row>
    <row r="29" spans="3:7" x14ac:dyDescent="0.2">
      <c r="C29" s="16"/>
      <c r="D29" s="3"/>
      <c r="E29" s="56"/>
    </row>
    <row r="30" spans="3:7" x14ac:dyDescent="0.2">
      <c r="C30" s="16"/>
      <c r="D30" s="3"/>
      <c r="E30" s="56"/>
    </row>
    <row r="31" spans="3:7" x14ac:dyDescent="0.2">
      <c r="C31" s="16"/>
      <c r="D31" s="3"/>
      <c r="E31" s="56"/>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1" spans="1:10" x14ac:dyDescent="0.2">
      <c r="C41" s="16"/>
      <c r="D41" s="3"/>
      <c r="E41" s="56"/>
    </row>
    <row r="42" spans="1:10" x14ac:dyDescent="0.2">
      <c r="C42" s="16"/>
      <c r="D42" s="3"/>
      <c r="E42" s="56"/>
    </row>
    <row r="44" spans="1:10" x14ac:dyDescent="0.2">
      <c r="A44" s="17" t="s">
        <v>74</v>
      </c>
      <c r="B44" s="17"/>
      <c r="C44" s="17"/>
      <c r="D44" s="18"/>
      <c r="E44" s="17"/>
      <c r="F44" s="17"/>
      <c r="G44" s="17"/>
      <c r="H44" s="17"/>
      <c r="I44" s="17"/>
      <c r="J44" s="17"/>
    </row>
  </sheetData>
  <hyperlinks>
    <hyperlink ref="E7" location="Koh!A1" display="Koh Australia" xr:uid="{51D9255F-BA12-4B55-9143-55BCE5E24FA6}"/>
    <hyperlink ref="E17" location="Pharmacies!A1" display="Project Super - Pharmacies" xr:uid="{B5A676B6-63B4-4C72-A8C9-E6188F105E63}"/>
    <hyperlink ref="E22" location="SPC!A1" display="Shepparton Partners Collective" xr:uid="{4B632175-9828-470C-9525-2E5644423D48}"/>
    <hyperlink ref="E20" location="'TCI &amp; SCR'!A1" display="Tradecorp &amp; Shipping Container Rentals" xr:uid="{5E35E5A9-863B-4476-BF54-23CA7A735913}"/>
    <hyperlink ref="E21" location="SCL!Print_Area" display="Shipping Container Leasing" xr:uid="{54C07E89-BBAD-4D8A-9D03-A76AC0BBB64F}"/>
    <hyperlink ref="E19" location="Pybar!Print_Area" display="Pybar/Divair" xr:uid="{E03F69FE-C891-4B30-9B66-02A5F638B6C3}"/>
    <hyperlink ref="E18"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 ref="E15:E16" location="CSD!Print_Area" display="Consolidated Tin Mines" xr:uid="{CBC898F4-29D3-424C-A541-FCAE8D76215C}"/>
    <hyperlink ref="E15" location="NPE!Print_Area" display="FBR (Herbie)" xr:uid="{C59E3B84-8257-42F7-A319-756E1189CE53}"/>
    <hyperlink ref="E16" location="Wagepay!Print_Area" display="Wagepay" xr:uid="{E541FD05-07D1-406C-8C3B-2F4E589D25CA}"/>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14" width="8.83203125" style="167" customWidth="1"/>
    <col min="15" max="15" width="9.5" style="167" customWidth="1"/>
    <col min="16" max="68" width="8.83203125" style="167" customWidth="1"/>
    <col min="69" max="16384" width="9.33203125" style="167"/>
  </cols>
  <sheetData>
    <row r="1" spans="1:68" x14ac:dyDescent="0.2">
      <c r="A1" s="167" t="s">
        <v>266</v>
      </c>
    </row>
    <row r="2" spans="1:68" ht="25.5" x14ac:dyDescent="0.35">
      <c r="B2" s="169" t="s">
        <v>120</v>
      </c>
    </row>
    <row r="4" spans="1:68" x14ac:dyDescent="0.2">
      <c r="B4" s="170" t="s">
        <v>121</v>
      </c>
      <c r="C4" s="171" t="s">
        <v>277</v>
      </c>
      <c r="E4" s="170" t="s">
        <v>177</v>
      </c>
      <c r="I4" s="170" t="s">
        <v>234</v>
      </c>
      <c r="J4" s="168"/>
    </row>
    <row r="5" spans="1:68" x14ac:dyDescent="0.2">
      <c r="B5" s="170" t="s">
        <v>121</v>
      </c>
      <c r="C5" s="171" t="s">
        <v>277</v>
      </c>
      <c r="E5" s="172" t="s">
        <v>174</v>
      </c>
      <c r="G5" s="173">
        <v>1</v>
      </c>
      <c r="I5" s="170" t="s">
        <v>235</v>
      </c>
      <c r="K5" s="174" t="s">
        <v>236</v>
      </c>
      <c r="L5" s="174"/>
      <c r="N5" s="170" t="s">
        <v>237</v>
      </c>
    </row>
    <row r="6" spans="1:68" x14ac:dyDescent="0.2">
      <c r="B6" s="170" t="s">
        <v>124</v>
      </c>
      <c r="C6" s="121" t="s">
        <v>306</v>
      </c>
      <c r="E6" s="172" t="s">
        <v>175</v>
      </c>
      <c r="G6" s="173">
        <v>1</v>
      </c>
      <c r="I6" s="225" t="s">
        <v>267</v>
      </c>
      <c r="J6" s="225"/>
      <c r="K6" s="226" t="s">
        <v>268</v>
      </c>
      <c r="L6" s="225"/>
      <c r="M6" s="225"/>
      <c r="N6" s="227" t="s">
        <v>269</v>
      </c>
      <c r="O6" s="225"/>
      <c r="P6" s="225"/>
    </row>
    <row r="7" spans="1:68" x14ac:dyDescent="0.2">
      <c r="B7" s="170" t="s">
        <v>125</v>
      </c>
      <c r="C7" s="228">
        <v>43891</v>
      </c>
      <c r="D7" s="177"/>
      <c r="E7" s="172" t="s">
        <v>176</v>
      </c>
      <c r="G7" s="173">
        <v>1</v>
      </c>
      <c r="I7" s="225"/>
      <c r="J7" s="225"/>
      <c r="K7" s="225"/>
      <c r="L7" s="225"/>
      <c r="M7" s="225"/>
      <c r="N7" s="225"/>
      <c r="O7" s="225"/>
      <c r="P7" s="225"/>
    </row>
    <row r="8" spans="1:68" x14ac:dyDescent="0.2">
      <c r="B8" s="170" t="s">
        <v>126</v>
      </c>
      <c r="C8" s="228">
        <v>44256</v>
      </c>
      <c r="D8" s="177"/>
      <c r="E8" s="177"/>
    </row>
    <row r="10" spans="1:68" ht="25.5" x14ac:dyDescent="0.2">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0</v>
      </c>
      <c r="AT11" s="181">
        <f t="shared" ca="1" si="1"/>
        <v>0</v>
      </c>
      <c r="AU11" s="181">
        <f t="shared" ca="1" si="1"/>
        <v>0</v>
      </c>
      <c r="AV11" s="181">
        <f t="shared" ca="1" si="1"/>
        <v>0</v>
      </c>
      <c r="AW11" s="181">
        <f t="shared" ca="1" si="1"/>
        <v>0</v>
      </c>
      <c r="AX11" s="181">
        <f t="shared" ca="1" si="1"/>
        <v>0</v>
      </c>
      <c r="AY11" s="181">
        <f t="shared" ca="1" si="1"/>
        <v>0</v>
      </c>
      <c r="AZ11" s="181">
        <f t="shared" ca="1" si="1"/>
        <v>0</v>
      </c>
      <c r="BA11" s="181">
        <f t="shared" ca="1" si="1"/>
        <v>0</v>
      </c>
      <c r="BB11" s="181">
        <f t="shared" ca="1" si="1"/>
        <v>0</v>
      </c>
      <c r="BC11" s="181">
        <f t="shared" ca="1" si="1"/>
        <v>0</v>
      </c>
      <c r="BD11" s="181">
        <f t="shared" ca="1" si="1"/>
        <v>0</v>
      </c>
      <c r="BE11" s="181">
        <f t="shared" ca="1" si="1"/>
        <v>0</v>
      </c>
      <c r="BF11" s="181">
        <f t="shared" ca="1" si="1"/>
        <v>0</v>
      </c>
      <c r="BG11" s="181">
        <f t="shared" ca="1" si="1"/>
        <v>0</v>
      </c>
      <c r="BH11" s="181">
        <f t="shared" ca="1" si="1"/>
        <v>0</v>
      </c>
      <c r="BI11" s="181">
        <f t="shared" ca="1" si="1"/>
        <v>0</v>
      </c>
      <c r="BJ11" s="181">
        <f t="shared" ca="1" si="1"/>
        <v>0</v>
      </c>
      <c r="BK11" s="181">
        <f t="shared" ca="1" si="1"/>
        <v>0</v>
      </c>
      <c r="BL11" s="181">
        <f t="shared" ca="1" si="1"/>
        <v>0</v>
      </c>
      <c r="BM11" s="181">
        <f t="shared" ca="1" si="1"/>
        <v>0</v>
      </c>
      <c r="BN11" s="181">
        <f t="shared" ca="1" si="1"/>
        <v>0</v>
      </c>
      <c r="BO11" s="181">
        <f t="shared" ca="1" si="1"/>
        <v>0</v>
      </c>
      <c r="BP11" s="181">
        <f t="shared" ca="1" si="1"/>
        <v>0</v>
      </c>
    </row>
    <row r="12" spans="1:68" x14ac:dyDescent="0.2">
      <c r="B12" s="183" t="s">
        <v>139</v>
      </c>
      <c r="C12" s="183" t="s">
        <v>270</v>
      </c>
      <c r="D12" s="183" t="s">
        <v>271</v>
      </c>
      <c r="E12" s="184" t="s">
        <v>272</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9" thickBot="1" x14ac:dyDescent="0.25">
      <c r="B15" s="195" t="s">
        <v>139</v>
      </c>
      <c r="C15" s="195" t="s">
        <v>273</v>
      </c>
      <c r="D15" s="195"/>
      <c r="E15" s="230" t="s">
        <v>274</v>
      </c>
      <c r="F15" s="230" t="s">
        <v>156</v>
      </c>
      <c r="G15" s="231" t="s">
        <v>220</v>
      </c>
      <c r="H15" s="232">
        <f>COUNTIF(I15:Z15,"Not received" )</f>
        <v>0</v>
      </c>
      <c r="I15" s="233" t="s">
        <v>158</v>
      </c>
      <c r="J15" s="195"/>
      <c r="K15" s="195"/>
      <c r="L15" s="233" t="s">
        <v>158</v>
      </c>
      <c r="M15" s="195"/>
      <c r="N15" s="195"/>
      <c r="O15" s="233" t="s">
        <v>158</v>
      </c>
      <c r="P15" s="195"/>
      <c r="Q15" s="195"/>
      <c r="R15" s="233" t="s">
        <v>158</v>
      </c>
      <c r="S15" s="195"/>
      <c r="T15" s="195"/>
      <c r="U15" s="154" t="s">
        <v>231</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x14ac:dyDescent="0.2">
      <c r="B17" s="197"/>
      <c r="C17" s="197"/>
      <c r="D17" s="197"/>
      <c r="E17" s="197"/>
      <c r="F17" s="198"/>
      <c r="G17" s="122" t="s">
        <v>173</v>
      </c>
      <c r="H17" s="123">
        <f>SUM(H12:H16)</f>
        <v>0</v>
      </c>
      <c r="I17" s="197"/>
      <c r="J17" s="197"/>
    </row>
    <row r="19" spans="1:68" x14ac:dyDescent="0.2">
      <c r="B19" s="167" t="s">
        <v>275</v>
      </c>
    </row>
    <row r="21" spans="1:68" x14ac:dyDescent="0.2">
      <c r="C21" s="168"/>
      <c r="F21" s="167"/>
    </row>
    <row r="22" spans="1:68" x14ac:dyDescent="0.2">
      <c r="C22" s="168"/>
      <c r="F22" s="167"/>
    </row>
    <row r="23" spans="1:68" s="220" customFormat="1" ht="11.25"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
      <c r="C24" s="168"/>
      <c r="F24" s="167"/>
    </row>
    <row r="26" spans="1:68" x14ac:dyDescent="0.2">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RowHeight="12.75" x14ac:dyDescent="0.2"/>
  <cols>
    <col min="1" max="1" width="3.83203125" style="167" customWidth="1"/>
    <col min="2" max="2" width="26.5" style="167" customWidth="1"/>
    <col min="3" max="3" width="29" style="167" customWidth="1"/>
    <col min="4" max="4" width="34.6640625" style="167" customWidth="1"/>
    <col min="5" max="5" width="12.5" style="167" customWidth="1"/>
    <col min="6" max="6" width="13.5" style="168" customWidth="1"/>
    <col min="7" max="8" width="15.83203125" style="167" customWidth="1"/>
    <col min="9" max="23" width="10.1640625" style="167" customWidth="1"/>
    <col min="24" max="66" width="8.83203125" style="167" customWidth="1"/>
    <col min="67" max="16384" width="9.33203125" style="167"/>
  </cols>
  <sheetData>
    <row r="1" spans="1:66" x14ac:dyDescent="0.2">
      <c r="A1" s="167" t="s">
        <v>232</v>
      </c>
    </row>
    <row r="2" spans="1:66" ht="25.5" x14ac:dyDescent="0.35">
      <c r="B2" s="169" t="s">
        <v>120</v>
      </c>
    </row>
    <row r="4" spans="1:66" x14ac:dyDescent="0.2">
      <c r="B4" s="170" t="s">
        <v>121</v>
      </c>
      <c r="C4" s="171" t="s">
        <v>233</v>
      </c>
      <c r="E4" s="170" t="s">
        <v>177</v>
      </c>
      <c r="I4" s="170" t="s">
        <v>234</v>
      </c>
      <c r="J4" s="168"/>
    </row>
    <row r="5" spans="1:66" x14ac:dyDescent="0.2">
      <c r="B5" s="170" t="s">
        <v>124</v>
      </c>
      <c r="C5" s="121" t="s">
        <v>306</v>
      </c>
      <c r="E5" s="172" t="s">
        <v>174</v>
      </c>
      <c r="G5" s="173">
        <v>1</v>
      </c>
      <c r="I5" s="170" t="s">
        <v>235</v>
      </c>
      <c r="K5" s="174" t="s">
        <v>236</v>
      </c>
      <c r="L5" s="174"/>
      <c r="N5" s="170" t="s">
        <v>237</v>
      </c>
    </row>
    <row r="6" spans="1:66" x14ac:dyDescent="0.2">
      <c r="B6" s="170" t="s">
        <v>125</v>
      </c>
      <c r="C6" s="175">
        <v>43724</v>
      </c>
      <c r="E6" s="172" t="s">
        <v>175</v>
      </c>
      <c r="G6" s="173">
        <v>1</v>
      </c>
      <c r="I6" s="167" t="s">
        <v>238</v>
      </c>
      <c r="K6" s="70" t="s">
        <v>239</v>
      </c>
      <c r="L6" s="70"/>
      <c r="N6" s="176" t="s">
        <v>240</v>
      </c>
    </row>
    <row r="7" spans="1:66" x14ac:dyDescent="0.2">
      <c r="B7" s="170" t="s">
        <v>126</v>
      </c>
      <c r="C7" s="175">
        <v>44454</v>
      </c>
      <c r="D7" s="177"/>
      <c r="E7" s="172" t="s">
        <v>176</v>
      </c>
      <c r="G7" s="173">
        <v>1</v>
      </c>
      <c r="I7" s="177" t="s">
        <v>241</v>
      </c>
      <c r="K7" s="70" t="s">
        <v>242</v>
      </c>
      <c r="L7" s="70"/>
      <c r="N7" s="176" t="s">
        <v>243</v>
      </c>
    </row>
    <row r="8" spans="1:66" x14ac:dyDescent="0.2">
      <c r="D8" s="177"/>
      <c r="E8" s="177"/>
    </row>
    <row r="10" spans="1:66" ht="25.5" x14ac:dyDescent="0.2">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1" x14ac:dyDescent="0.2">
      <c r="B12" s="183" t="s">
        <v>133</v>
      </c>
      <c r="C12" s="183" t="s">
        <v>134</v>
      </c>
      <c r="D12" s="183" t="s">
        <v>135</v>
      </c>
      <c r="E12" s="184" t="s">
        <v>244</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223</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9.25" x14ac:dyDescent="0.2">
      <c r="B14" s="183" t="s">
        <v>139</v>
      </c>
      <c r="C14" s="183" t="s">
        <v>140</v>
      </c>
      <c r="D14" s="183" t="s">
        <v>141</v>
      </c>
      <c r="E14" s="184" t="s">
        <v>245</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223</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9.25" x14ac:dyDescent="0.2">
      <c r="B16" s="183" t="s">
        <v>139</v>
      </c>
      <c r="C16" s="183" t="s">
        <v>146</v>
      </c>
      <c r="D16" s="183" t="s">
        <v>141</v>
      </c>
      <c r="E16" s="184" t="s">
        <v>246</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223</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9.25" x14ac:dyDescent="0.2">
      <c r="B18" s="183" t="s">
        <v>139</v>
      </c>
      <c r="C18" s="183" t="s">
        <v>247</v>
      </c>
      <c r="D18" s="183" t="s">
        <v>141</v>
      </c>
      <c r="E18" s="184" t="s">
        <v>248</v>
      </c>
      <c r="F18" s="184" t="s">
        <v>137</v>
      </c>
      <c r="G18" s="183" t="s">
        <v>204</v>
      </c>
      <c r="H18" s="185">
        <f>COUNTIF(I18:Z18,"Not received" )</f>
        <v>0</v>
      </c>
      <c r="I18" s="189"/>
      <c r="J18" s="189"/>
      <c r="K18" s="189"/>
      <c r="L18" s="189"/>
      <c r="M18" s="189"/>
      <c r="N18" s="189"/>
      <c r="O18" s="189"/>
      <c r="P18" s="189"/>
      <c r="Q18" s="189"/>
      <c r="R18" s="189"/>
      <c r="S18" s="189"/>
      <c r="T18" s="189"/>
      <c r="U18" s="189"/>
      <c r="V18" s="189"/>
      <c r="W18" s="191" t="s">
        <v>223</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40.25" x14ac:dyDescent="0.2">
      <c r="B20" s="183" t="s">
        <v>149</v>
      </c>
      <c r="C20" s="183" t="s">
        <v>150</v>
      </c>
      <c r="D20" s="183" t="s">
        <v>151</v>
      </c>
      <c r="E20" s="184" t="s">
        <v>249</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223</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3.75" x14ac:dyDescent="0.2">
      <c r="B22" s="183" t="s">
        <v>153</v>
      </c>
      <c r="C22" s="183" t="s">
        <v>154</v>
      </c>
      <c r="D22" s="183" t="s">
        <v>155</v>
      </c>
      <c r="E22" s="184" t="s">
        <v>250</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223</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8.25" x14ac:dyDescent="0.2">
      <c r="B24" s="183" t="s">
        <v>159</v>
      </c>
      <c r="C24" s="183" t="s">
        <v>160</v>
      </c>
      <c r="D24" s="183" t="s">
        <v>161</v>
      </c>
      <c r="E24" s="184" t="s">
        <v>251</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223</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8.25" x14ac:dyDescent="0.2">
      <c r="B26" s="183" t="s">
        <v>159</v>
      </c>
      <c r="C26" s="183" t="s">
        <v>252</v>
      </c>
      <c r="D26" s="183" t="s">
        <v>161</v>
      </c>
      <c r="E26" s="184" t="s">
        <v>253</v>
      </c>
      <c r="F26" s="184" t="s">
        <v>254</v>
      </c>
      <c r="G26" s="192">
        <v>43496</v>
      </c>
      <c r="H26" s="185">
        <f>COUNTIF(I26:Z26,"Not received" )</f>
        <v>0</v>
      </c>
      <c r="I26" s="183"/>
      <c r="J26" s="183"/>
      <c r="K26" s="183"/>
      <c r="L26" s="187"/>
      <c r="M26" s="183"/>
      <c r="N26" s="183"/>
      <c r="O26" s="183"/>
      <c r="P26" s="183"/>
      <c r="Q26" s="183"/>
      <c r="R26" s="183"/>
      <c r="S26" s="183"/>
      <c r="T26" s="183"/>
      <c r="U26" s="183"/>
      <c r="V26" s="183"/>
      <c r="W26" s="191" t="s">
        <v>223</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41" thickBot="1" x14ac:dyDescent="0.25">
      <c r="B28" s="183" t="s">
        <v>255</v>
      </c>
      <c r="C28" s="183" t="s">
        <v>256</v>
      </c>
      <c r="D28" s="183" t="s">
        <v>145</v>
      </c>
      <c r="E28" s="184" t="s">
        <v>257</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223</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8.25" x14ac:dyDescent="0.2">
      <c r="B30" s="183" t="s">
        <v>258</v>
      </c>
      <c r="C30" s="183" t="s">
        <v>259</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223</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x14ac:dyDescent="0.2">
      <c r="B32" s="197"/>
      <c r="C32" s="197"/>
      <c r="D32" s="197"/>
      <c r="E32" s="197"/>
      <c r="F32" s="198"/>
      <c r="G32" s="122" t="s">
        <v>173</v>
      </c>
      <c r="H32" s="123">
        <f>SUM(H12:H31)</f>
        <v>0</v>
      </c>
      <c r="I32" s="197"/>
      <c r="J32" s="197"/>
    </row>
    <row r="36" spans="2:66" x14ac:dyDescent="0.2">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x14ac:dyDescent="0.2">
      <c r="D37" s="202"/>
      <c r="I37" s="203"/>
      <c r="Q37" s="203"/>
      <c r="T37" s="203"/>
      <c r="W37" s="203"/>
      <c r="Z37" s="203"/>
    </row>
    <row r="38" spans="2:66" x14ac:dyDescent="0.2">
      <c r="B38" s="167" t="s">
        <v>260</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x14ac:dyDescent="0.2">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x14ac:dyDescent="0.2">
      <c r="B40" s="167" t="s">
        <v>261</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x14ac:dyDescent="0.2">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x14ac:dyDescent="0.2">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x14ac:dyDescent="0.2">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x14ac:dyDescent="0.2">
      <c r="B44" s="167" t="s">
        <v>262</v>
      </c>
      <c r="D44" s="213" t="s">
        <v>263</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x14ac:dyDescent="0.2">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
      <c r="C46" s="168"/>
      <c r="F46" s="167"/>
      <c r="J46" s="218"/>
    </row>
    <row r="47" spans="2:66" x14ac:dyDescent="0.2">
      <c r="C47" s="168"/>
      <c r="F47" s="167"/>
    </row>
    <row r="48" spans="2:66" x14ac:dyDescent="0.2">
      <c r="C48" s="170" t="str">
        <f>B38</f>
        <v>Net lease income</v>
      </c>
      <c r="F48" s="170" t="str">
        <f>B40</f>
        <v>LVR</v>
      </c>
    </row>
    <row r="49" spans="3:12" x14ac:dyDescent="0.2">
      <c r="C49" s="168"/>
      <c r="E49" s="219"/>
      <c r="F49" s="219"/>
      <c r="G49" s="219"/>
      <c r="H49" s="219"/>
      <c r="I49" s="219"/>
      <c r="J49" s="219"/>
    </row>
    <row r="50" spans="3:12" x14ac:dyDescent="0.2">
      <c r="C50" s="168"/>
    </row>
    <row r="51" spans="3:12" x14ac:dyDescent="0.2">
      <c r="C51" s="168"/>
      <c r="E51" s="219"/>
      <c r="F51" s="219"/>
      <c r="G51" s="219"/>
      <c r="H51" s="219"/>
      <c r="I51" s="219"/>
      <c r="J51" s="219"/>
    </row>
    <row r="52" spans="3:12" x14ac:dyDescent="0.2">
      <c r="C52" s="168"/>
      <c r="L52" s="167" t="s">
        <v>264</v>
      </c>
    </row>
    <row r="53" spans="3:12" x14ac:dyDescent="0.2">
      <c r="C53" s="168"/>
      <c r="E53" s="219"/>
      <c r="F53" s="219"/>
      <c r="G53" s="219"/>
      <c r="H53" s="219"/>
      <c r="I53" s="219"/>
      <c r="J53" s="219"/>
    </row>
    <row r="54" spans="3:12" x14ac:dyDescent="0.2">
      <c r="C54" s="168"/>
    </row>
    <row r="55" spans="3:12" x14ac:dyDescent="0.2">
      <c r="C55" s="168"/>
      <c r="F55" s="167"/>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70" t="str">
        <f>B42</f>
        <v>Available container leased percentage</v>
      </c>
      <c r="F62" s="170" t="str">
        <f>B44</f>
        <v>Interest cover</v>
      </c>
    </row>
    <row r="63" spans="3:12" x14ac:dyDescent="0.2">
      <c r="C63" s="168"/>
      <c r="F63" s="167"/>
    </row>
    <row r="64" spans="3:12" x14ac:dyDescent="0.2">
      <c r="C64" s="168"/>
      <c r="F64" s="167"/>
    </row>
    <row r="65" spans="1:66" x14ac:dyDescent="0.2">
      <c r="C65" s="168"/>
      <c r="F65" s="167"/>
    </row>
    <row r="66" spans="1:66" x14ac:dyDescent="0.2">
      <c r="C66" s="168"/>
      <c r="F66" s="167"/>
    </row>
    <row r="67" spans="1:66" x14ac:dyDescent="0.2">
      <c r="C67" s="168"/>
      <c r="F67" s="167"/>
    </row>
    <row r="68" spans="1:66" x14ac:dyDescent="0.2">
      <c r="C68" s="168"/>
      <c r="F68" s="167"/>
    </row>
    <row r="69" spans="1:66" x14ac:dyDescent="0.2">
      <c r="C69" s="168"/>
      <c r="F69" s="167"/>
    </row>
    <row r="70" spans="1:66" x14ac:dyDescent="0.2">
      <c r="C70" s="168"/>
      <c r="F70" s="167"/>
    </row>
    <row r="71" spans="1:66" x14ac:dyDescent="0.2">
      <c r="C71" s="168"/>
      <c r="F71" s="167"/>
    </row>
    <row r="72" spans="1:66" x14ac:dyDescent="0.2">
      <c r="C72" s="168"/>
      <c r="F72" s="167"/>
    </row>
    <row r="73" spans="1:66" x14ac:dyDescent="0.2">
      <c r="C73" s="168"/>
      <c r="F73" s="167"/>
    </row>
    <row r="74" spans="1:66" x14ac:dyDescent="0.2">
      <c r="C74" s="168"/>
      <c r="F74" s="167"/>
    </row>
    <row r="75" spans="1:66" s="220" customFormat="1" ht="11.25"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
      <c r="C76" s="168"/>
      <c r="F76" s="167"/>
    </row>
    <row r="78" spans="1:66" x14ac:dyDescent="0.2">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2.5" style="65" customWidth="1"/>
    <col min="6" max="6" width="13.5" style="66" customWidth="1"/>
    <col min="7" max="8" width="15.83203125" style="65" customWidth="1"/>
    <col min="9" max="16" width="8.83203125" style="65" customWidth="1"/>
    <col min="17" max="17" width="9.5" style="65" customWidth="1"/>
    <col min="18" max="68" width="8.83203125" style="65" customWidth="1"/>
    <col min="69" max="16384" width="9.33203125" style="65"/>
  </cols>
  <sheetData>
    <row r="1" spans="1:68" x14ac:dyDescent="0.2">
      <c r="A1" s="152" t="s">
        <v>222</v>
      </c>
    </row>
    <row r="2" spans="1:68" ht="25.5" x14ac:dyDescent="0.35">
      <c r="B2" s="64" t="s">
        <v>120</v>
      </c>
    </row>
    <row r="4" spans="1:68" x14ac:dyDescent="0.2">
      <c r="B4" s="67" t="s">
        <v>121</v>
      </c>
      <c r="C4" s="121" t="s">
        <v>210</v>
      </c>
      <c r="E4" s="67" t="s">
        <v>177</v>
      </c>
      <c r="I4" s="67"/>
      <c r="J4" s="66"/>
    </row>
    <row r="5" spans="1:68" x14ac:dyDescent="0.2">
      <c r="B5" s="67" t="s">
        <v>121</v>
      </c>
      <c r="C5" s="121" t="str">
        <f>C4</f>
        <v>Shepparton Partners Collective</v>
      </c>
      <c r="E5" s="124" t="s">
        <v>174</v>
      </c>
      <c r="G5" s="131">
        <v>1</v>
      </c>
      <c r="I5" s="67"/>
      <c r="K5" s="69"/>
      <c r="L5" s="69"/>
      <c r="N5" s="67"/>
    </row>
    <row r="6" spans="1:68" x14ac:dyDescent="0.2">
      <c r="B6" s="67" t="s">
        <v>124</v>
      </c>
      <c r="C6" s="121" t="s">
        <v>306</v>
      </c>
      <c r="E6" s="124" t="s">
        <v>175</v>
      </c>
      <c r="G6" s="131">
        <v>1</v>
      </c>
      <c r="I6" s="116"/>
      <c r="K6" s="127"/>
      <c r="L6" s="111"/>
      <c r="N6" s="116"/>
    </row>
    <row r="7" spans="1:68" x14ac:dyDescent="0.2">
      <c r="B7" s="67" t="s">
        <v>125</v>
      </c>
      <c r="C7" s="144">
        <v>43617</v>
      </c>
      <c r="D7" s="72"/>
      <c r="E7" s="124" t="s">
        <v>176</v>
      </c>
      <c r="G7" s="131">
        <v>1</v>
      </c>
      <c r="I7" s="116"/>
      <c r="K7" s="127"/>
      <c r="L7" s="111"/>
      <c r="N7" s="117"/>
    </row>
    <row r="8" spans="1:68" x14ac:dyDescent="0.2">
      <c r="B8" s="67" t="s">
        <v>126</v>
      </c>
      <c r="C8" s="144">
        <v>44348</v>
      </c>
      <c r="D8" s="72"/>
      <c r="E8" s="72"/>
    </row>
    <row r="10" spans="1:68" ht="25.5" x14ac:dyDescent="0.2">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0</v>
      </c>
      <c r="BC11" s="76">
        <f t="shared" ca="1" si="1"/>
        <v>0</v>
      </c>
      <c r="BD11" s="76">
        <f t="shared" ca="1" si="1"/>
        <v>0</v>
      </c>
      <c r="BE11" s="76">
        <f t="shared" ca="1" si="1"/>
        <v>0</v>
      </c>
      <c r="BF11" s="76">
        <f t="shared" ca="1" si="1"/>
        <v>0</v>
      </c>
      <c r="BG11" s="76">
        <f t="shared" ca="1" si="1"/>
        <v>0</v>
      </c>
      <c r="BH11" s="76">
        <f t="shared" ca="1" si="1"/>
        <v>0</v>
      </c>
      <c r="BI11" s="76">
        <f t="shared" ca="1" si="1"/>
        <v>0</v>
      </c>
      <c r="BJ11" s="76">
        <f t="shared" ca="1" si="1"/>
        <v>0</v>
      </c>
      <c r="BK11" s="76">
        <f t="shared" ca="1" si="1"/>
        <v>0</v>
      </c>
      <c r="BL11" s="76">
        <f t="shared" ca="1" si="1"/>
        <v>0</v>
      </c>
      <c r="BM11" s="76">
        <f t="shared" ca="1" si="1"/>
        <v>0</v>
      </c>
      <c r="BN11" s="76">
        <f t="shared" ca="1" si="1"/>
        <v>0</v>
      </c>
      <c r="BO11" s="76">
        <f t="shared" ca="1" si="1"/>
        <v>0</v>
      </c>
      <c r="BP11" s="76">
        <f t="shared" ca="1" si="1"/>
        <v>0</v>
      </c>
    </row>
    <row r="12" spans="1:68" ht="76.5" x14ac:dyDescent="0.2">
      <c r="B12" s="78" t="s">
        <v>139</v>
      </c>
      <c r="C12" s="148" t="s">
        <v>211</v>
      </c>
      <c r="D12" s="149" t="s">
        <v>213</v>
      </c>
      <c r="E12" s="150" t="s">
        <v>212</v>
      </c>
      <c r="F12" s="79" t="s">
        <v>143</v>
      </c>
      <c r="G12" s="148" t="s">
        <v>144</v>
      </c>
      <c r="H12" s="80">
        <f>COUNTIF(I12:Z12,"Not received" )</f>
        <v>0</v>
      </c>
      <c r="I12" s="79"/>
      <c r="J12" s="79"/>
      <c r="K12" s="118"/>
      <c r="L12" s="79"/>
      <c r="M12" s="79"/>
      <c r="N12" s="79"/>
      <c r="O12" s="79"/>
      <c r="P12" s="79"/>
      <c r="Q12" s="154" t="s">
        <v>223</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6.5" x14ac:dyDescent="0.2">
      <c r="B14" s="78" t="s">
        <v>139</v>
      </c>
      <c r="C14" s="148" t="s">
        <v>216</v>
      </c>
      <c r="D14" s="149" t="s">
        <v>213</v>
      </c>
      <c r="E14" s="150" t="s">
        <v>214</v>
      </c>
      <c r="F14" s="150" t="s">
        <v>156</v>
      </c>
      <c r="G14" s="151" t="s">
        <v>220</v>
      </c>
      <c r="H14" s="80">
        <f>COUNTIF(I14:Z14,"Not received" )</f>
        <v>0</v>
      </c>
      <c r="I14" s="81"/>
      <c r="J14" s="81"/>
      <c r="K14" s="81"/>
      <c r="L14" s="120" t="s">
        <v>158</v>
      </c>
      <c r="M14" s="81"/>
      <c r="N14" s="81"/>
      <c r="O14" s="81"/>
      <c r="P14" s="81"/>
      <c r="Q14" s="154" t="s">
        <v>223</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
      <c r="B16" s="148" t="s">
        <v>9</v>
      </c>
      <c r="C16" s="148" t="s">
        <v>217</v>
      </c>
      <c r="D16" s="149" t="s">
        <v>219</v>
      </c>
      <c r="E16" s="79">
        <v>19.399999999999999</v>
      </c>
      <c r="F16" s="150" t="s">
        <v>143</v>
      </c>
      <c r="G16" s="148" t="s">
        <v>218</v>
      </c>
      <c r="H16" s="80">
        <f>COUNTIF(I16:Z16,"Not received" )</f>
        <v>0</v>
      </c>
      <c r="I16" s="78"/>
      <c r="J16" s="78"/>
      <c r="K16" s="78"/>
      <c r="L16" s="78"/>
      <c r="M16" s="78"/>
      <c r="N16" s="78"/>
      <c r="O16" s="78"/>
      <c r="P16" s="78"/>
      <c r="Q16" s="154" t="s">
        <v>223</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1" x14ac:dyDescent="0.2">
      <c r="B18" s="78" t="s">
        <v>153</v>
      </c>
      <c r="C18" s="78" t="s">
        <v>154</v>
      </c>
      <c r="D18" s="148" t="s">
        <v>215</v>
      </c>
      <c r="E18" s="79">
        <v>19.2</v>
      </c>
      <c r="F18" s="150" t="s">
        <v>208</v>
      </c>
      <c r="G18" s="150" t="s">
        <v>145</v>
      </c>
      <c r="H18" s="80">
        <f>COUNTIF(I18:Z18,"Not received" )</f>
        <v>0</v>
      </c>
      <c r="I18" s="81"/>
      <c r="J18" s="79"/>
      <c r="K18" s="79"/>
      <c r="L18" s="81"/>
      <c r="M18" s="79"/>
      <c r="N18" s="79"/>
      <c r="O18" s="81"/>
      <c r="P18" s="79"/>
      <c r="Q18" s="154" t="s">
        <v>223</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x14ac:dyDescent="0.2">
      <c r="B20" s="93"/>
      <c r="C20" s="93"/>
      <c r="D20" s="93"/>
      <c r="E20" s="93"/>
      <c r="F20" s="94"/>
      <c r="G20" s="122" t="s">
        <v>173</v>
      </c>
      <c r="H20" s="123">
        <f>SUM(H12:H19)</f>
        <v>0</v>
      </c>
      <c r="I20" s="93"/>
      <c r="J20" s="93"/>
    </row>
    <row r="23" spans="1:68" x14ac:dyDescent="0.2">
      <c r="C23" s="66"/>
      <c r="F23" s="65"/>
    </row>
    <row r="24" spans="1:68" s="3" customFormat="1" ht="11.25"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
      <c r="C25" s="66"/>
      <c r="F25" s="65"/>
    </row>
    <row r="27" spans="1:68" x14ac:dyDescent="0.2">
      <c r="D27" s="115"/>
    </row>
    <row r="69" spans="17:17" x14ac:dyDescent="0.2">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1.25" x14ac:dyDescent="0.2"/>
  <cols>
    <col min="1" max="2" width="3.83203125" style="3" customWidth="1"/>
    <col min="3" max="3" width="21.5" style="3" customWidth="1"/>
    <col min="4" max="4" width="2.83203125" style="3" customWidth="1"/>
    <col min="5" max="5" width="74.5" style="3" customWidth="1"/>
    <col min="6" max="6" width="2.83203125" style="3" customWidth="1"/>
    <col min="7" max="7" width="23.1640625" style="3" customWidth="1"/>
    <col min="8" max="8" width="2.83203125" style="3" customWidth="1"/>
    <col min="9" max="9" width="81.1640625" style="3" customWidth="1"/>
    <col min="10" max="10" width="9.33203125" style="3" customWidth="1"/>
    <col min="11" max="11" width="13.6640625" style="3" customWidth="1"/>
    <col min="12" max="13" width="9.33203125" style="3" customWidth="1"/>
    <col min="14" max="16384" width="9.33203125" style="3" hidden="1"/>
  </cols>
  <sheetData>
    <row r="1" spans="1:13" ht="15.75" x14ac:dyDescent="0.2">
      <c r="A1" s="2" t="s">
        <v>39</v>
      </c>
      <c r="B1" s="2"/>
      <c r="C1" s="2"/>
      <c r="D1" s="2"/>
      <c r="E1" s="2"/>
      <c r="F1" s="2"/>
      <c r="G1" s="2"/>
      <c r="H1" s="2"/>
      <c r="I1" s="2"/>
      <c r="J1" s="2"/>
      <c r="K1" s="2"/>
      <c r="L1" s="2"/>
      <c r="M1" s="2"/>
    </row>
    <row r="2" spans="1:13" ht="12.75"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227</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75" x14ac:dyDescent="0.2">
      <c r="C34" s="60" t="s">
        <v>0</v>
      </c>
      <c r="E34" s="3" t="s">
        <v>38</v>
      </c>
      <c r="G34" s="27" t="s">
        <v>10</v>
      </c>
      <c r="I34" t="s">
        <v>108</v>
      </c>
    </row>
    <row r="36" spans="3:9" ht="12.75" x14ac:dyDescent="0.2">
      <c r="C36" s="61" t="s">
        <v>1</v>
      </c>
      <c r="E36" s="3" t="s">
        <v>63</v>
      </c>
      <c r="G36" s="28" t="s">
        <v>11</v>
      </c>
      <c r="I36" t="s">
        <v>85</v>
      </c>
    </row>
    <row r="38" spans="3:9"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1.25" x14ac:dyDescent="0.2"/>
  <cols>
    <col min="2" max="2" width="6.5" customWidth="1"/>
    <col min="3" max="3" width="28" customWidth="1"/>
    <col min="4" max="5" width="18.1640625" customWidth="1"/>
    <col min="6" max="6" width="17.83203125" customWidth="1"/>
    <col min="8" max="8" width="11.6640625" customWidth="1"/>
  </cols>
  <sheetData>
    <row r="4" spans="2:9" ht="25.5" x14ac:dyDescent="0.2">
      <c r="B4" s="73" t="s">
        <v>364</v>
      </c>
      <c r="C4" s="73" t="s">
        <v>361</v>
      </c>
      <c r="D4" s="73" t="s">
        <v>363</v>
      </c>
      <c r="E4" s="73"/>
      <c r="F4" s="73" t="s">
        <v>431</v>
      </c>
      <c r="H4" s="73" t="s">
        <v>410</v>
      </c>
    </row>
    <row r="5" spans="2:9" x14ac:dyDescent="0.2">
      <c r="B5" s="293">
        <v>1</v>
      </c>
      <c r="C5" t="s">
        <v>362</v>
      </c>
      <c r="D5" t="s">
        <v>366</v>
      </c>
      <c r="F5" s="270">
        <v>19388250</v>
      </c>
      <c r="H5">
        <v>48</v>
      </c>
      <c r="I5" s="298"/>
    </row>
    <row r="6" spans="2:9" x14ac:dyDescent="0.2">
      <c r="B6" s="293">
        <f>B5+1</f>
        <v>2</v>
      </c>
      <c r="C6" t="s">
        <v>365</v>
      </c>
      <c r="D6" t="s">
        <v>366</v>
      </c>
      <c r="F6" s="270">
        <v>11500000</v>
      </c>
      <c r="H6">
        <v>24</v>
      </c>
      <c r="I6" s="298"/>
    </row>
    <row r="7" spans="2:9" x14ac:dyDescent="0.2">
      <c r="B7" s="293">
        <f>B6+1</f>
        <v>3</v>
      </c>
      <c r="C7" t="s">
        <v>193</v>
      </c>
      <c r="D7" t="s">
        <v>367</v>
      </c>
      <c r="F7" s="270">
        <v>5000000</v>
      </c>
      <c r="H7">
        <v>24</v>
      </c>
      <c r="I7" s="298"/>
    </row>
    <row r="8" spans="2:9" x14ac:dyDescent="0.2">
      <c r="B8" s="293">
        <f>B7+1</f>
        <v>4</v>
      </c>
      <c r="C8" t="s">
        <v>221</v>
      </c>
      <c r="D8" t="s">
        <v>367</v>
      </c>
      <c r="F8" s="270">
        <v>23000000</v>
      </c>
      <c r="H8">
        <v>24</v>
      </c>
      <c r="I8" s="298"/>
    </row>
    <row r="9" spans="2:9" x14ac:dyDescent="0.2">
      <c r="B9" s="293">
        <f>B8+1</f>
        <v>5</v>
      </c>
      <c r="C9" t="s">
        <v>330</v>
      </c>
      <c r="D9" t="s">
        <v>367</v>
      </c>
      <c r="F9" s="270">
        <v>780000</v>
      </c>
      <c r="H9">
        <v>24</v>
      </c>
      <c r="I9" s="298"/>
    </row>
    <row r="10" spans="2:9" x14ac:dyDescent="0.2">
      <c r="B10" s="293">
        <f>B9+1</f>
        <v>6</v>
      </c>
      <c r="C10" t="s">
        <v>414</v>
      </c>
      <c r="D10" t="s">
        <v>366</v>
      </c>
      <c r="F10" s="270">
        <v>964438</v>
      </c>
      <c r="H10">
        <v>24</v>
      </c>
      <c r="I10" s="298"/>
    </row>
    <row r="11" spans="2:9" s="268" customFormat="1" x14ac:dyDescent="0.2">
      <c r="B11" s="294"/>
      <c r="C11" s="269" t="s">
        <v>173</v>
      </c>
      <c r="D11" s="269"/>
      <c r="E11" s="269"/>
      <c r="F11" s="271">
        <f>SUM(F5:F10)</f>
        <v>60632688</v>
      </c>
    </row>
    <row r="13" spans="2:9" ht="25.5" x14ac:dyDescent="0.2">
      <c r="C13" s="73" t="s">
        <v>361</v>
      </c>
      <c r="D13" s="295" t="s">
        <v>368</v>
      </c>
      <c r="E13" s="73" t="s">
        <v>431</v>
      </c>
      <c r="F13" s="73" t="s">
        <v>406</v>
      </c>
    </row>
    <row r="14" spans="2:9" x14ac:dyDescent="0.2">
      <c r="C14" t="str">
        <f>D5</f>
        <v>Asset Backed</v>
      </c>
      <c r="D14" s="296">
        <f>COUNTIF($D$5:$D$10,C14)</f>
        <v>3</v>
      </c>
      <c r="E14" s="270">
        <f>SUMIF($D$5:$D$10,$C$14,$F$5:$F$10)</f>
        <v>31852688</v>
      </c>
      <c r="F14" s="291">
        <f>E14/E16</f>
        <v>0.52533854346025366</v>
      </c>
      <c r="G14" s="270"/>
    </row>
    <row r="15" spans="2:9" x14ac:dyDescent="0.2">
      <c r="C15" t="str">
        <f>D7</f>
        <v>Cash Flow</v>
      </c>
      <c r="D15" s="296">
        <f>COUNTIF($D$5:$D$10,C15)</f>
        <v>3</v>
      </c>
      <c r="E15" s="270">
        <f>SUMIF($D$5:$D$10,$C$15,$F$5:$F$10)</f>
        <v>28780000</v>
      </c>
      <c r="F15" s="291">
        <f>E15/E16</f>
        <v>0.47466145653974634</v>
      </c>
      <c r="G15" s="270"/>
    </row>
    <row r="16" spans="2:9" x14ac:dyDescent="0.2">
      <c r="C16" s="269" t="s">
        <v>173</v>
      </c>
      <c r="D16" s="297">
        <f>SUM(D14:D15)</f>
        <v>6</v>
      </c>
      <c r="E16" s="271">
        <f>SUM(E14:E15)</f>
        <v>60632688</v>
      </c>
      <c r="F16" s="292">
        <f>SUM(F14:F15)</f>
        <v>1</v>
      </c>
      <c r="G16" s="270"/>
    </row>
    <row r="19" spans="3:6" ht="25.5" x14ac:dyDescent="0.2">
      <c r="C19" s="73" t="s">
        <v>409</v>
      </c>
      <c r="D19" s="73" t="s">
        <v>368</v>
      </c>
      <c r="E19" s="73" t="s">
        <v>431</v>
      </c>
      <c r="F19" s="73" t="s">
        <v>406</v>
      </c>
    </row>
    <row r="20" spans="3:6" x14ac:dyDescent="0.2">
      <c r="C20" s="298" t="s">
        <v>407</v>
      </c>
      <c r="D20" s="296">
        <f>COUNTIF($I$5:$I$10,C20)</f>
        <v>0</v>
      </c>
      <c r="E20" s="296">
        <f>SUMIF($I$5:$I$10,C20,$F$5:$F$10)</f>
        <v>0</v>
      </c>
      <c r="F20" s="299">
        <f>E20/$E$25</f>
        <v>0</v>
      </c>
    </row>
    <row r="21" spans="3:6" x14ac:dyDescent="0.2">
      <c r="C21" s="298" t="s">
        <v>411</v>
      </c>
      <c r="D21" s="296">
        <v>1</v>
      </c>
      <c r="E21" s="296">
        <f>SUMIF($I$5:$I$10,C21,$F$5:$F$10)</f>
        <v>0</v>
      </c>
      <c r="F21" s="299">
        <f>E21/$E$25</f>
        <v>0</v>
      </c>
    </row>
    <row r="22" spans="3:6" x14ac:dyDescent="0.2">
      <c r="C22" s="298" t="s">
        <v>412</v>
      </c>
      <c r="D22" s="296">
        <f>COUNTIF($I$5:$I$10,C22)</f>
        <v>0</v>
      </c>
      <c r="E22" s="296">
        <f>SUMIF($I$5:$I$10,C22,$F$5:$F$10)</f>
        <v>0</v>
      </c>
      <c r="F22" s="299">
        <f>E22/$E$25</f>
        <v>0</v>
      </c>
    </row>
    <row r="23" spans="3:6" x14ac:dyDescent="0.2">
      <c r="C23" s="298" t="s">
        <v>413</v>
      </c>
      <c r="D23" s="296">
        <v>4</v>
      </c>
      <c r="E23" s="296">
        <f>SUM(F6:F10)</f>
        <v>41244438</v>
      </c>
      <c r="F23" s="299">
        <f>E23/$E$25</f>
        <v>0.68023436467141285</v>
      </c>
    </row>
    <row r="24" spans="3:6" x14ac:dyDescent="0.2">
      <c r="C24" s="298" t="s">
        <v>408</v>
      </c>
      <c r="D24" s="296">
        <v>1</v>
      </c>
      <c r="E24" s="296">
        <f>F5</f>
        <v>19388250</v>
      </c>
      <c r="F24" s="299">
        <f>E24/$E$25</f>
        <v>0.31976563532858709</v>
      </c>
    </row>
    <row r="25" spans="3:6" x14ac:dyDescent="0.2">
      <c r="C25" s="269" t="s">
        <v>173</v>
      </c>
      <c r="D25" s="297">
        <f>SUM(D20:D24)</f>
        <v>6</v>
      </c>
      <c r="E25" s="297">
        <f>SUM(E20:E24)</f>
        <v>60632688</v>
      </c>
      <c r="F25" s="300">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1.2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BB62"/>
  <sheetViews>
    <sheetView showGridLines="0" zoomScaleNormal="100" workbookViewId="0">
      <pane xSplit="8" ySplit="10" topLeftCell="AM11" activePane="bottomRight" state="frozen"/>
      <selection activeCell="L4" sqref="L4"/>
      <selection pane="topRight" activeCell="L4" sqref="L4"/>
      <selection pane="bottomLeft" activeCell="L4" sqref="L4"/>
      <selection pane="bottomRight" activeCell="Q42" sqref="Q42"/>
    </sheetView>
  </sheetViews>
  <sheetFormatPr defaultColWidth="9.33203125" defaultRowHeight="12.75" x14ac:dyDescent="0.2"/>
  <cols>
    <col min="1" max="1" width="3.83203125" style="65" customWidth="1"/>
    <col min="2" max="2" width="26.5" style="65" customWidth="1"/>
    <col min="3" max="3" width="29" style="65" customWidth="1"/>
    <col min="4" max="4" width="34.6640625" style="65" customWidth="1"/>
    <col min="5" max="5" width="12.1640625" style="65" customWidth="1"/>
    <col min="6" max="6" width="13.5" style="66" customWidth="1"/>
    <col min="7" max="8" width="15.83203125" style="65" customWidth="1"/>
    <col min="9" max="27" width="10.6640625" style="65" customWidth="1"/>
    <col min="28" max="33" width="10.1640625" style="65" customWidth="1"/>
    <col min="34" max="44" width="10.5" style="65" bestFit="1" customWidth="1"/>
    <col min="45" max="54" width="10.5" style="65" customWidth="1"/>
    <col min="55" max="68" width="9.33203125" style="65" customWidth="1"/>
    <col min="69" max="16384" width="9.33203125" style="65"/>
  </cols>
  <sheetData>
    <row r="1" spans="1:54" x14ac:dyDescent="0.2">
      <c r="A1" s="128" t="s">
        <v>182</v>
      </c>
    </row>
    <row r="2" spans="1:54" ht="25.5" x14ac:dyDescent="0.35">
      <c r="B2" s="64" t="s">
        <v>120</v>
      </c>
    </row>
    <row r="4" spans="1:54" x14ac:dyDescent="0.2">
      <c r="B4" s="67" t="s">
        <v>121</v>
      </c>
      <c r="C4" s="121" t="s">
        <v>182</v>
      </c>
      <c r="E4" s="67" t="s">
        <v>177</v>
      </c>
      <c r="I4" s="67"/>
      <c r="J4" s="66"/>
    </row>
    <row r="5" spans="1:54" x14ac:dyDescent="0.2">
      <c r="B5" s="67" t="s">
        <v>121</v>
      </c>
      <c r="C5" s="121" t="s">
        <v>185</v>
      </c>
      <c r="E5" s="124" t="s">
        <v>174</v>
      </c>
      <c r="G5" s="131">
        <v>1</v>
      </c>
      <c r="I5" s="67"/>
      <c r="K5" s="69"/>
      <c r="L5" s="69"/>
      <c r="N5" s="67"/>
    </row>
    <row r="6" spans="1:54" x14ac:dyDescent="0.2">
      <c r="B6" s="67" t="s">
        <v>124</v>
      </c>
      <c r="C6" s="121" t="s">
        <v>306</v>
      </c>
      <c r="E6" s="124" t="s">
        <v>175</v>
      </c>
      <c r="G6" s="131">
        <v>1</v>
      </c>
      <c r="I6" s="116"/>
      <c r="J6" s="116"/>
      <c r="K6" s="130"/>
      <c r="L6" s="116"/>
      <c r="M6" s="116"/>
      <c r="N6" s="116"/>
    </row>
    <row r="7" spans="1:54" x14ac:dyDescent="0.2">
      <c r="B7" s="67" t="s">
        <v>125</v>
      </c>
      <c r="C7" s="129">
        <v>43448</v>
      </c>
      <c r="D7" s="72"/>
      <c r="E7" s="124" t="s">
        <v>176</v>
      </c>
      <c r="G7" s="131">
        <v>1</v>
      </c>
      <c r="I7" s="116"/>
      <c r="J7" s="116"/>
      <c r="K7" s="130"/>
      <c r="L7" s="116"/>
      <c r="M7" s="116"/>
      <c r="N7" s="116"/>
    </row>
    <row r="8" spans="1:54" x14ac:dyDescent="0.2">
      <c r="B8" s="67" t="s">
        <v>126</v>
      </c>
      <c r="C8" s="129">
        <v>44908</v>
      </c>
      <c r="D8" s="72"/>
      <c r="E8" s="72"/>
    </row>
    <row r="10" spans="1:54" ht="25.5" x14ac:dyDescent="0.2">
      <c r="B10" s="73" t="s">
        <v>127</v>
      </c>
      <c r="C10" s="73" t="s">
        <v>21</v>
      </c>
      <c r="D10" s="73" t="s">
        <v>128</v>
      </c>
      <c r="E10" s="73" t="s">
        <v>129</v>
      </c>
      <c r="F10" s="74" t="s">
        <v>130</v>
      </c>
      <c r="G10" s="73" t="s">
        <v>131</v>
      </c>
      <c r="H10" s="73" t="s">
        <v>132</v>
      </c>
      <c r="I10" s="75">
        <v>43465</v>
      </c>
      <c r="J10" s="75">
        <f t="shared" ref="J10:AY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c r="AY10" s="75">
        <f t="shared" si="0"/>
        <v>44742</v>
      </c>
      <c r="AZ10" s="75">
        <f>EOMONTH(AY10,1)</f>
        <v>44773</v>
      </c>
      <c r="BA10" s="75">
        <f>EOMONTH(AZ10,1)</f>
        <v>44804</v>
      </c>
      <c r="BB10" s="75">
        <f>EOMONTH(BA10,1)</f>
        <v>44834</v>
      </c>
    </row>
    <row r="11" spans="1:54" x14ac:dyDescent="0.2">
      <c r="B11" s="76"/>
      <c r="C11" s="76"/>
      <c r="D11" s="76"/>
      <c r="E11" s="76"/>
      <c r="F11" s="77"/>
      <c r="G11" s="76"/>
      <c r="H11" s="76"/>
      <c r="I11" s="76">
        <f t="shared" ref="I11:AS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ref="AT11:AY11" ca="1" si="2">IF(AT10&gt;TODAY(),0,1)</f>
        <v>1</v>
      </c>
      <c r="AU11" s="76">
        <f t="shared" ca="1" si="2"/>
        <v>1</v>
      </c>
      <c r="AV11" s="76">
        <f t="shared" ca="1" si="2"/>
        <v>1</v>
      </c>
      <c r="AW11" s="76">
        <f t="shared" ca="1" si="2"/>
        <v>1</v>
      </c>
      <c r="AX11" s="76">
        <f t="shared" ca="1" si="2"/>
        <v>1</v>
      </c>
      <c r="AY11" s="76">
        <f t="shared" ca="1" si="2"/>
        <v>1</v>
      </c>
      <c r="AZ11" s="76">
        <f ca="1">IF(AZ10&gt;TODAY(),0,1)</f>
        <v>1</v>
      </c>
      <c r="BA11" s="76">
        <f ca="1">IF(BA10&gt;TODAY(),0,1)</f>
        <v>1</v>
      </c>
      <c r="BB11" s="76">
        <f ca="1">IF(BB10&gt;TODAY(),0,1)</f>
        <v>1</v>
      </c>
    </row>
    <row r="12" spans="1:54" ht="89.25" x14ac:dyDescent="0.2">
      <c r="B12" s="78" t="s">
        <v>139</v>
      </c>
      <c r="C12" s="132" t="s">
        <v>191</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c r="AY12" s="83"/>
      <c r="AZ12" s="83"/>
      <c r="BA12" s="83"/>
      <c r="BB12" s="83"/>
    </row>
    <row r="13" spans="1:54"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row>
    <row r="14" spans="1:54" ht="89.25" x14ac:dyDescent="0.2">
      <c r="B14" s="78" t="s">
        <v>139</v>
      </c>
      <c r="C14" s="132" t="s">
        <v>194</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c r="AY14" s="126" t="s">
        <v>158</v>
      </c>
      <c r="AZ14" s="126" t="s">
        <v>158</v>
      </c>
      <c r="BA14" s="126" t="s">
        <v>158</v>
      </c>
      <c r="BB14" s="126" t="s">
        <v>158</v>
      </c>
    </row>
    <row r="15" spans="1:54"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row>
    <row r="16" spans="1:54" ht="38.25" x14ac:dyDescent="0.2">
      <c r="B16" s="132" t="s">
        <v>153</v>
      </c>
      <c r="C16" s="78" t="s">
        <v>154</v>
      </c>
      <c r="D16" s="132" t="s">
        <v>192</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c r="AY16" s="126" t="s">
        <v>158</v>
      </c>
      <c r="AZ16" s="126" t="s">
        <v>158</v>
      </c>
      <c r="BA16" s="126" t="s">
        <v>158</v>
      </c>
      <c r="BB16" s="126" t="s">
        <v>158</v>
      </c>
    </row>
    <row r="17" spans="1:54" x14ac:dyDescent="0.2">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row>
    <row r="18" spans="1:54" x14ac:dyDescent="0.2">
      <c r="B18" s="93"/>
      <c r="C18" s="93"/>
      <c r="D18" s="93"/>
      <c r="E18" s="93"/>
      <c r="F18" s="94"/>
      <c r="G18" s="122" t="s">
        <v>173</v>
      </c>
      <c r="H18" s="123">
        <f>SUM(H12:H17)</f>
        <v>0</v>
      </c>
      <c r="I18" s="93"/>
      <c r="J18" s="93"/>
    </row>
    <row r="22" spans="1:54" x14ac:dyDescent="0.2">
      <c r="B22" s="95" t="s">
        <v>168</v>
      </c>
      <c r="C22" s="96"/>
      <c r="D22" s="96" t="s">
        <v>163</v>
      </c>
      <c r="E22" s="96"/>
      <c r="F22" s="97"/>
      <c r="G22" s="96"/>
      <c r="H22" s="96"/>
      <c r="I22" s="75">
        <f>I10</f>
        <v>43465</v>
      </c>
      <c r="J22" s="75">
        <f t="shared" ref="J22:U22" si="3">J10</f>
        <v>43496</v>
      </c>
      <c r="K22" s="75">
        <f t="shared" si="3"/>
        <v>43524</v>
      </c>
      <c r="L22" s="75">
        <f t="shared" si="3"/>
        <v>43555</v>
      </c>
      <c r="M22" s="75">
        <f t="shared" si="3"/>
        <v>43585</v>
      </c>
      <c r="N22" s="75">
        <f t="shared" si="3"/>
        <v>43616</v>
      </c>
      <c r="O22" s="75">
        <f t="shared" si="3"/>
        <v>43646</v>
      </c>
      <c r="P22" s="75">
        <f t="shared" si="3"/>
        <v>43677</v>
      </c>
      <c r="Q22" s="75">
        <f t="shared" si="3"/>
        <v>43708</v>
      </c>
      <c r="R22" s="75">
        <f t="shared" si="3"/>
        <v>43738</v>
      </c>
      <c r="S22" s="75">
        <f t="shared" si="3"/>
        <v>43769</v>
      </c>
      <c r="T22" s="75">
        <f t="shared" si="3"/>
        <v>43799</v>
      </c>
      <c r="U22" s="75">
        <f t="shared" si="3"/>
        <v>43830</v>
      </c>
      <c r="V22" s="75">
        <f t="shared" ref="V22:AA22" si="4">V10</f>
        <v>43861</v>
      </c>
      <c r="W22" s="75">
        <f t="shared" si="4"/>
        <v>43890</v>
      </c>
      <c r="X22" s="75">
        <f t="shared" si="4"/>
        <v>43921</v>
      </c>
      <c r="Y22" s="75">
        <f t="shared" si="4"/>
        <v>43951</v>
      </c>
      <c r="Z22" s="75">
        <f t="shared" si="4"/>
        <v>43982</v>
      </c>
      <c r="AA22" s="75">
        <f t="shared" si="4"/>
        <v>44012</v>
      </c>
      <c r="AB22" s="75">
        <f t="shared" ref="AB22:AG22" si="5">AB10</f>
        <v>44043</v>
      </c>
      <c r="AC22" s="75">
        <f t="shared" si="5"/>
        <v>44074</v>
      </c>
      <c r="AD22" s="75">
        <f t="shared" si="5"/>
        <v>44104</v>
      </c>
      <c r="AE22" s="75">
        <f t="shared" si="5"/>
        <v>44135</v>
      </c>
      <c r="AF22" s="75">
        <f t="shared" si="5"/>
        <v>44165</v>
      </c>
      <c r="AG22" s="75">
        <f t="shared" si="5"/>
        <v>44196</v>
      </c>
      <c r="AH22" s="75">
        <f t="shared" ref="AH22:AM22" si="6">AH10</f>
        <v>44227</v>
      </c>
      <c r="AI22" s="75">
        <f t="shared" si="6"/>
        <v>44255</v>
      </c>
      <c r="AJ22" s="75">
        <f t="shared" si="6"/>
        <v>44286</v>
      </c>
      <c r="AK22" s="75">
        <f t="shared" si="6"/>
        <v>44316</v>
      </c>
      <c r="AL22" s="75">
        <f t="shared" si="6"/>
        <v>44347</v>
      </c>
      <c r="AM22" s="75">
        <f t="shared" si="6"/>
        <v>44377</v>
      </c>
      <c r="AN22" s="75">
        <f t="shared" ref="AN22:AU22" si="7">AN10</f>
        <v>44408</v>
      </c>
      <c r="AO22" s="75">
        <f t="shared" si="7"/>
        <v>44439</v>
      </c>
      <c r="AP22" s="75">
        <f t="shared" si="7"/>
        <v>44469</v>
      </c>
      <c r="AQ22" s="75">
        <f t="shared" si="7"/>
        <v>44500</v>
      </c>
      <c r="AR22" s="75">
        <f t="shared" si="7"/>
        <v>44530</v>
      </c>
      <c r="AS22" s="75">
        <f t="shared" si="7"/>
        <v>44561</v>
      </c>
      <c r="AT22" s="75">
        <f t="shared" si="7"/>
        <v>44592</v>
      </c>
      <c r="AU22" s="75">
        <f t="shared" si="7"/>
        <v>44620</v>
      </c>
      <c r="AV22" s="75">
        <f t="shared" ref="AV22:BB22" si="8">AV10</f>
        <v>44651</v>
      </c>
      <c r="AW22" s="75">
        <f t="shared" si="8"/>
        <v>44681</v>
      </c>
      <c r="AX22" s="75">
        <f t="shared" si="8"/>
        <v>44712</v>
      </c>
      <c r="AY22" s="75">
        <f t="shared" si="8"/>
        <v>44742</v>
      </c>
      <c r="AZ22" s="75">
        <f t="shared" si="8"/>
        <v>44773</v>
      </c>
      <c r="BA22" s="75">
        <f t="shared" si="8"/>
        <v>44804</v>
      </c>
      <c r="BB22" s="75">
        <f t="shared" si="8"/>
        <v>44834</v>
      </c>
    </row>
    <row r="23" spans="1:54" x14ac:dyDescent="0.2">
      <c r="D23" s="98"/>
      <c r="I23" s="99"/>
      <c r="Q23" s="99"/>
      <c r="T23" s="99"/>
      <c r="W23" s="99"/>
      <c r="Z23" s="99"/>
    </row>
    <row r="24" spans="1:54" x14ac:dyDescent="0.2">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51" t="s">
        <v>430</v>
      </c>
      <c r="AN24" s="351"/>
      <c r="AO24" s="351"/>
      <c r="AP24" s="351"/>
      <c r="AQ24" s="351"/>
      <c r="AR24" s="351"/>
      <c r="AS24" s="351"/>
      <c r="AT24" s="167">
        <v>0.61</v>
      </c>
      <c r="AU24" s="167">
        <v>0.65</v>
      </c>
      <c r="AV24" s="167">
        <v>0.71</v>
      </c>
      <c r="AW24" s="252">
        <v>0.71799999999999997</v>
      </c>
      <c r="AX24" s="167">
        <v>0.65</v>
      </c>
      <c r="AY24" s="167">
        <v>0.65</v>
      </c>
      <c r="AZ24" s="252">
        <v>0.67500000000000004</v>
      </c>
      <c r="BA24" s="252">
        <v>0.74</v>
      </c>
      <c r="BB24" s="252">
        <v>0.77</v>
      </c>
    </row>
    <row r="25" spans="1:54" x14ac:dyDescent="0.2">
      <c r="D25" s="112"/>
      <c r="I25" s="102">
        <f t="shared" ref="I25:AL25" si="9">$D$24</f>
        <v>0.5</v>
      </c>
      <c r="J25" s="102">
        <f t="shared" si="9"/>
        <v>0.5</v>
      </c>
      <c r="K25" s="102">
        <f t="shared" si="9"/>
        <v>0.5</v>
      </c>
      <c r="L25" s="102">
        <f t="shared" si="9"/>
        <v>0.5</v>
      </c>
      <c r="M25" s="102">
        <f t="shared" si="9"/>
        <v>0.5</v>
      </c>
      <c r="N25" s="102">
        <f t="shared" si="9"/>
        <v>0.5</v>
      </c>
      <c r="O25" s="102">
        <f t="shared" si="9"/>
        <v>0.5</v>
      </c>
      <c r="P25" s="102">
        <f t="shared" si="9"/>
        <v>0.5</v>
      </c>
      <c r="Q25" s="102">
        <f t="shared" si="9"/>
        <v>0.5</v>
      </c>
      <c r="R25" s="102">
        <f t="shared" si="9"/>
        <v>0.5</v>
      </c>
      <c r="S25" s="102">
        <f t="shared" si="9"/>
        <v>0.5</v>
      </c>
      <c r="T25" s="102">
        <f t="shared" si="9"/>
        <v>0.5</v>
      </c>
      <c r="U25" s="102">
        <f t="shared" si="9"/>
        <v>0.5</v>
      </c>
      <c r="V25" s="102">
        <f t="shared" si="9"/>
        <v>0.5</v>
      </c>
      <c r="W25" s="102">
        <f t="shared" si="9"/>
        <v>0.5</v>
      </c>
      <c r="X25" s="102">
        <f t="shared" si="9"/>
        <v>0.5</v>
      </c>
      <c r="Y25" s="102">
        <f t="shared" si="9"/>
        <v>0.5</v>
      </c>
      <c r="Z25" s="102">
        <f t="shared" si="9"/>
        <v>0.5</v>
      </c>
      <c r="AA25" s="102">
        <f t="shared" si="9"/>
        <v>0.5</v>
      </c>
      <c r="AB25" s="102">
        <f t="shared" si="9"/>
        <v>0.5</v>
      </c>
      <c r="AC25" s="102">
        <f t="shared" si="9"/>
        <v>0.5</v>
      </c>
      <c r="AD25" s="102">
        <f t="shared" si="9"/>
        <v>0.5</v>
      </c>
      <c r="AE25" s="102">
        <f t="shared" si="9"/>
        <v>0.5</v>
      </c>
      <c r="AF25" s="102">
        <f t="shared" si="9"/>
        <v>0.5</v>
      </c>
      <c r="AG25" s="102">
        <f t="shared" si="9"/>
        <v>0.5</v>
      </c>
      <c r="AH25" s="102">
        <f t="shared" si="9"/>
        <v>0.5</v>
      </c>
      <c r="AI25" s="102">
        <f t="shared" si="9"/>
        <v>0.5</v>
      </c>
      <c r="AJ25" s="102">
        <f t="shared" si="9"/>
        <v>0.5</v>
      </c>
      <c r="AK25" s="102">
        <f t="shared" si="9"/>
        <v>0.5</v>
      </c>
      <c r="AL25" s="102">
        <f t="shared" si="9"/>
        <v>0.5</v>
      </c>
      <c r="AM25" s="351"/>
      <c r="AN25" s="351"/>
      <c r="AO25" s="351"/>
      <c r="AP25" s="351"/>
      <c r="AQ25" s="351"/>
      <c r="AR25" s="351"/>
      <c r="AS25" s="351"/>
      <c r="AT25" s="102">
        <v>0.75</v>
      </c>
      <c r="AU25" s="102">
        <v>0.75</v>
      </c>
      <c r="AV25" s="102">
        <v>0.75</v>
      </c>
      <c r="AW25" s="207">
        <v>0.7</v>
      </c>
      <c r="AX25" s="207">
        <v>0.7</v>
      </c>
      <c r="AY25" s="207">
        <v>0.7</v>
      </c>
      <c r="AZ25" s="207">
        <v>0.65</v>
      </c>
      <c r="BA25" s="207">
        <v>0.65</v>
      </c>
      <c r="BB25" s="207">
        <v>0.65</v>
      </c>
    </row>
    <row r="26" spans="1:54" x14ac:dyDescent="0.2">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51"/>
      <c r="AN26" s="351"/>
      <c r="AO26" s="351"/>
      <c r="AP26" s="351"/>
      <c r="AQ26" s="351"/>
      <c r="AR26" s="351"/>
      <c r="AS26" s="351"/>
      <c r="AT26" s="167">
        <v>7.25</v>
      </c>
      <c r="AU26" s="167">
        <v>6.58</v>
      </c>
      <c r="AV26" s="167">
        <v>2.95</v>
      </c>
      <c r="AW26" s="167">
        <v>4.09</v>
      </c>
      <c r="AX26" s="167">
        <v>2.0499999999999998</v>
      </c>
      <c r="AY26" s="167">
        <v>3.2</v>
      </c>
      <c r="AZ26" s="167">
        <v>3.36</v>
      </c>
      <c r="BA26" s="167">
        <v>3.64</v>
      </c>
      <c r="BB26" s="167">
        <v>1.7</v>
      </c>
    </row>
    <row r="27" spans="1:54" x14ac:dyDescent="0.2">
      <c r="D27" s="113"/>
      <c r="I27" s="102">
        <f t="shared" ref="I27:AL27" si="10">$D$26</f>
        <v>1.1000000000000001</v>
      </c>
      <c r="J27" s="102">
        <f t="shared" si="10"/>
        <v>1.1000000000000001</v>
      </c>
      <c r="K27" s="102">
        <f t="shared" si="10"/>
        <v>1.1000000000000001</v>
      </c>
      <c r="L27" s="102">
        <f t="shared" si="10"/>
        <v>1.1000000000000001</v>
      </c>
      <c r="M27" s="102">
        <f t="shared" si="10"/>
        <v>1.1000000000000001</v>
      </c>
      <c r="N27" s="102">
        <f t="shared" si="10"/>
        <v>1.1000000000000001</v>
      </c>
      <c r="O27" s="102">
        <f t="shared" si="10"/>
        <v>1.1000000000000001</v>
      </c>
      <c r="P27" s="102">
        <f t="shared" si="10"/>
        <v>1.1000000000000001</v>
      </c>
      <c r="Q27" s="102">
        <f t="shared" si="10"/>
        <v>1.1000000000000001</v>
      </c>
      <c r="R27" s="102">
        <f t="shared" si="10"/>
        <v>1.1000000000000001</v>
      </c>
      <c r="S27" s="102">
        <f t="shared" si="10"/>
        <v>1.1000000000000001</v>
      </c>
      <c r="T27" s="102">
        <f t="shared" si="10"/>
        <v>1.1000000000000001</v>
      </c>
      <c r="U27" s="102">
        <f t="shared" si="10"/>
        <v>1.1000000000000001</v>
      </c>
      <c r="V27" s="102">
        <f t="shared" si="10"/>
        <v>1.1000000000000001</v>
      </c>
      <c r="W27" s="102">
        <f t="shared" si="10"/>
        <v>1.1000000000000001</v>
      </c>
      <c r="X27" s="102">
        <f t="shared" si="10"/>
        <v>1.1000000000000001</v>
      </c>
      <c r="Y27" s="102">
        <f t="shared" si="10"/>
        <v>1.1000000000000001</v>
      </c>
      <c r="Z27" s="102">
        <f t="shared" si="10"/>
        <v>1.1000000000000001</v>
      </c>
      <c r="AA27" s="102">
        <f t="shared" si="10"/>
        <v>1.1000000000000001</v>
      </c>
      <c r="AB27" s="102">
        <f t="shared" si="10"/>
        <v>1.1000000000000001</v>
      </c>
      <c r="AC27" s="102">
        <f t="shared" si="10"/>
        <v>1.1000000000000001</v>
      </c>
      <c r="AD27" s="102">
        <f t="shared" si="10"/>
        <v>1.1000000000000001</v>
      </c>
      <c r="AE27" s="102">
        <f t="shared" si="10"/>
        <v>1.1000000000000001</v>
      </c>
      <c r="AF27" s="102">
        <f t="shared" si="10"/>
        <v>1.1000000000000001</v>
      </c>
      <c r="AG27" s="102">
        <f t="shared" si="10"/>
        <v>1.1000000000000001</v>
      </c>
      <c r="AH27" s="102">
        <f t="shared" si="10"/>
        <v>1.1000000000000001</v>
      </c>
      <c r="AI27" s="102">
        <f t="shared" si="10"/>
        <v>1.1000000000000001</v>
      </c>
      <c r="AJ27" s="102">
        <f t="shared" si="10"/>
        <v>1.1000000000000001</v>
      </c>
      <c r="AK27" s="102">
        <f t="shared" si="10"/>
        <v>1.1000000000000001</v>
      </c>
      <c r="AL27" s="102">
        <f t="shared" si="10"/>
        <v>1.1000000000000001</v>
      </c>
      <c r="AM27" s="351"/>
      <c r="AN27" s="351"/>
      <c r="AO27" s="351"/>
      <c r="AP27" s="351"/>
      <c r="AQ27" s="351"/>
      <c r="AR27" s="351"/>
      <c r="AS27" s="351"/>
      <c r="AT27" s="102">
        <v>1.1000000000000001</v>
      </c>
      <c r="AU27" s="102">
        <v>1.1000000000000001</v>
      </c>
      <c r="AV27" s="102">
        <v>1.1000000000000001</v>
      </c>
      <c r="AW27" s="102">
        <v>1.1000000000000001</v>
      </c>
      <c r="AX27" s="102">
        <v>1.1000000000000001</v>
      </c>
      <c r="AY27" s="102">
        <v>1.1000000000000001</v>
      </c>
      <c r="AZ27" s="102">
        <v>1.1000000000000001</v>
      </c>
      <c r="BA27" s="102">
        <v>1.1000000000000001</v>
      </c>
      <c r="BB27" s="102">
        <v>1.1000000000000001</v>
      </c>
    </row>
    <row r="28" spans="1:54" s="138" customFormat="1" x14ac:dyDescent="0.2">
      <c r="A28" s="65"/>
      <c r="B28" s="167" t="s">
        <v>303</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51"/>
      <c r="AN28" s="351"/>
      <c r="AO28" s="351"/>
      <c r="AP28" s="351"/>
      <c r="AQ28" s="351"/>
      <c r="AR28" s="351"/>
      <c r="AS28" s="351"/>
      <c r="AT28" s="210">
        <v>0.22</v>
      </c>
      <c r="AU28" s="210">
        <v>0.23</v>
      </c>
      <c r="AV28" s="276">
        <v>0.23</v>
      </c>
      <c r="AW28" s="276">
        <v>0.22</v>
      </c>
      <c r="AX28" s="276">
        <v>0.23</v>
      </c>
      <c r="AY28" s="276">
        <v>0.21</v>
      </c>
      <c r="AZ28" s="276">
        <v>0.21</v>
      </c>
      <c r="BA28" s="276">
        <v>0.2</v>
      </c>
      <c r="BB28" s="276">
        <v>0.2</v>
      </c>
    </row>
    <row r="29" spans="1:54" x14ac:dyDescent="0.2">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c r="AY29" s="248">
        <v>0.35</v>
      </c>
      <c r="AZ29" s="248">
        <v>0.35</v>
      </c>
      <c r="BA29" s="248">
        <v>0.35</v>
      </c>
      <c r="BB29" s="248">
        <v>0.35</v>
      </c>
    </row>
    <row r="30" spans="1:54" x14ac:dyDescent="0.2">
      <c r="B30" s="152" t="s">
        <v>304</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134">
        <v>5000000</v>
      </c>
      <c r="AW30" s="134">
        <v>5000000</v>
      </c>
      <c r="AX30" s="134">
        <v>5000000</v>
      </c>
      <c r="AY30" s="134">
        <v>5000000</v>
      </c>
      <c r="AZ30" s="134">
        <v>5000000</v>
      </c>
      <c r="BA30" s="134">
        <v>5000000</v>
      </c>
      <c r="BB30" s="134">
        <v>4800000</v>
      </c>
    </row>
    <row r="31" spans="1:54" x14ac:dyDescent="0.2">
      <c r="C31" s="66"/>
      <c r="F31" s="65"/>
      <c r="I31" s="136">
        <f>$D$30</f>
        <v>5000000</v>
      </c>
      <c r="J31" s="136">
        <f t="shared" ref="J31:AS31" si="11">$D$30</f>
        <v>5000000</v>
      </c>
      <c r="K31" s="136">
        <f t="shared" si="11"/>
        <v>5000000</v>
      </c>
      <c r="L31" s="136">
        <f t="shared" si="11"/>
        <v>5000000</v>
      </c>
      <c r="M31" s="136">
        <f t="shared" si="11"/>
        <v>5000000</v>
      </c>
      <c r="N31" s="136">
        <f t="shared" si="11"/>
        <v>5000000</v>
      </c>
      <c r="O31" s="136">
        <f t="shared" si="11"/>
        <v>5000000</v>
      </c>
      <c r="P31" s="136">
        <f t="shared" si="11"/>
        <v>5000000</v>
      </c>
      <c r="Q31" s="136">
        <f t="shared" si="11"/>
        <v>5000000</v>
      </c>
      <c r="R31" s="136">
        <f t="shared" si="11"/>
        <v>5000000</v>
      </c>
      <c r="S31" s="136">
        <f t="shared" si="11"/>
        <v>5000000</v>
      </c>
      <c r="T31" s="136">
        <f t="shared" si="11"/>
        <v>5000000</v>
      </c>
      <c r="U31" s="136">
        <f t="shared" si="11"/>
        <v>5000000</v>
      </c>
      <c r="V31" s="136">
        <f t="shared" si="11"/>
        <v>5000000</v>
      </c>
      <c r="W31" s="136">
        <f t="shared" si="11"/>
        <v>5000000</v>
      </c>
      <c r="X31" s="136">
        <f t="shared" si="11"/>
        <v>5000000</v>
      </c>
      <c r="Y31" s="136">
        <f t="shared" si="11"/>
        <v>5000000</v>
      </c>
      <c r="Z31" s="136">
        <f t="shared" si="11"/>
        <v>5000000</v>
      </c>
      <c r="AA31" s="136">
        <f t="shared" si="11"/>
        <v>5000000</v>
      </c>
      <c r="AB31" s="136">
        <f t="shared" si="11"/>
        <v>5000000</v>
      </c>
      <c r="AC31" s="136">
        <f t="shared" si="11"/>
        <v>5000000</v>
      </c>
      <c r="AD31" s="136">
        <f t="shared" si="11"/>
        <v>5000000</v>
      </c>
      <c r="AE31" s="136">
        <f t="shared" si="11"/>
        <v>5000000</v>
      </c>
      <c r="AF31" s="136">
        <f t="shared" si="11"/>
        <v>5000000</v>
      </c>
      <c r="AG31" s="136">
        <f t="shared" si="11"/>
        <v>5000000</v>
      </c>
      <c r="AH31" s="136">
        <f t="shared" si="11"/>
        <v>5000000</v>
      </c>
      <c r="AI31" s="136">
        <f t="shared" si="11"/>
        <v>5000000</v>
      </c>
      <c r="AJ31" s="136">
        <f t="shared" si="11"/>
        <v>5000000</v>
      </c>
      <c r="AK31" s="136">
        <f t="shared" si="11"/>
        <v>5000000</v>
      </c>
      <c r="AL31" s="136">
        <f t="shared" si="11"/>
        <v>5000000</v>
      </c>
      <c r="AM31" s="136">
        <f t="shared" si="11"/>
        <v>5000000</v>
      </c>
      <c r="AN31" s="136">
        <f t="shared" si="11"/>
        <v>5000000</v>
      </c>
      <c r="AO31" s="136">
        <f t="shared" si="11"/>
        <v>5000000</v>
      </c>
      <c r="AP31" s="136">
        <f t="shared" si="11"/>
        <v>5000000</v>
      </c>
      <c r="AQ31" s="136">
        <f t="shared" si="11"/>
        <v>5000000</v>
      </c>
      <c r="AR31" s="136">
        <f t="shared" si="11"/>
        <v>5000000</v>
      </c>
      <c r="AS31" s="136">
        <f t="shared" si="11"/>
        <v>5000000</v>
      </c>
      <c r="AT31" s="136">
        <v>5000000</v>
      </c>
      <c r="AU31" s="136">
        <v>5000000</v>
      </c>
      <c r="AV31" s="136">
        <v>5000000</v>
      </c>
      <c r="AW31" s="136">
        <v>5000000</v>
      </c>
      <c r="AX31" s="136">
        <v>5000000</v>
      </c>
      <c r="AY31" s="136">
        <v>5000000</v>
      </c>
      <c r="AZ31" s="136">
        <v>5000000</v>
      </c>
      <c r="BA31" s="136">
        <v>5000000</v>
      </c>
      <c r="BB31" s="136">
        <v>5000000</v>
      </c>
    </row>
    <row r="32" spans="1:54" x14ac:dyDescent="0.2">
      <c r="C32" s="67" t="str">
        <f>B24</f>
        <v>Leverage ratio</v>
      </c>
      <c r="F32" s="67" t="str">
        <f>B26</f>
        <v>Debt Service Cover Ratio</v>
      </c>
      <c r="L32" s="67"/>
    </row>
    <row r="33" spans="3:12" x14ac:dyDescent="0.2">
      <c r="C33" s="66"/>
      <c r="E33" s="110"/>
      <c r="F33" s="110"/>
      <c r="G33" s="110"/>
      <c r="H33" s="110"/>
      <c r="I33" s="110"/>
      <c r="J33" s="110"/>
    </row>
    <row r="34" spans="3:12" x14ac:dyDescent="0.2">
      <c r="C34" s="66"/>
    </row>
    <row r="35" spans="3:12" x14ac:dyDescent="0.2">
      <c r="C35" s="66"/>
      <c r="E35" s="110"/>
      <c r="F35" s="110"/>
      <c r="G35" s="110"/>
      <c r="H35" s="110"/>
      <c r="I35" s="110"/>
      <c r="J35" s="110"/>
      <c r="L35" s="128"/>
    </row>
    <row r="36" spans="3:12" x14ac:dyDescent="0.2">
      <c r="C36" s="66"/>
    </row>
    <row r="37" spans="3:12" x14ac:dyDescent="0.2">
      <c r="C37" s="66"/>
      <c r="E37" s="110"/>
      <c r="F37" s="110"/>
      <c r="G37" s="110"/>
      <c r="H37" s="110"/>
      <c r="I37" s="110"/>
      <c r="J37" s="110"/>
      <c r="K37" s="128"/>
    </row>
    <row r="38" spans="3:12" x14ac:dyDescent="0.2">
      <c r="C38" s="66"/>
    </row>
    <row r="39" spans="3:12" x14ac:dyDescent="0.2">
      <c r="C39" s="66"/>
      <c r="F39" s="65"/>
    </row>
    <row r="40" spans="3:12" x14ac:dyDescent="0.2">
      <c r="C40" s="66"/>
      <c r="F40" s="65"/>
    </row>
    <row r="41" spans="3:12" x14ac:dyDescent="0.2">
      <c r="C41" s="66"/>
      <c r="F41" s="65"/>
    </row>
    <row r="42" spans="3:12" x14ac:dyDescent="0.2">
      <c r="C42" s="66"/>
      <c r="F42" s="65"/>
    </row>
    <row r="43" spans="3:12" x14ac:dyDescent="0.2">
      <c r="C43" s="66"/>
      <c r="F43" s="65"/>
    </row>
    <row r="44" spans="3:12" x14ac:dyDescent="0.2">
      <c r="C44" s="66"/>
      <c r="F44" s="65"/>
    </row>
    <row r="45" spans="3:12" x14ac:dyDescent="0.2">
      <c r="C45" s="66"/>
      <c r="F45" s="65"/>
    </row>
    <row r="46" spans="3:12" x14ac:dyDescent="0.2">
      <c r="C46" s="69" t="str">
        <f>B28</f>
        <v>Advertising costs %</v>
      </c>
      <c r="F46" s="67" t="s">
        <v>305</v>
      </c>
      <c r="L46" s="67"/>
    </row>
    <row r="47" spans="3:12" x14ac:dyDescent="0.2">
      <c r="C47" s="66"/>
      <c r="F47" s="65"/>
    </row>
    <row r="48" spans="3:12" x14ac:dyDescent="0.2">
      <c r="C48" s="66"/>
      <c r="F48" s="65"/>
    </row>
    <row r="49" spans="1:54" x14ac:dyDescent="0.2">
      <c r="C49" s="66"/>
      <c r="F49" s="65"/>
    </row>
    <row r="50" spans="1:54" x14ac:dyDescent="0.2">
      <c r="C50" s="66"/>
      <c r="F50" s="65"/>
    </row>
    <row r="51" spans="1:54" x14ac:dyDescent="0.2">
      <c r="C51" s="66"/>
      <c r="F51" s="65"/>
    </row>
    <row r="52" spans="1:54" x14ac:dyDescent="0.2">
      <c r="C52" s="66"/>
      <c r="F52" s="65"/>
    </row>
    <row r="53" spans="1:54" x14ac:dyDescent="0.2">
      <c r="C53" s="66"/>
      <c r="F53" s="65"/>
    </row>
    <row r="54" spans="1:54" x14ac:dyDescent="0.2">
      <c r="C54" s="66"/>
      <c r="F54" s="65"/>
    </row>
    <row r="55" spans="1:54" x14ac:dyDescent="0.2">
      <c r="C55" s="66"/>
      <c r="F55" s="65"/>
    </row>
    <row r="56" spans="1:54" x14ac:dyDescent="0.2">
      <c r="C56" s="66"/>
      <c r="F56" s="65"/>
    </row>
    <row r="57" spans="1:54" x14ac:dyDescent="0.2">
      <c r="C57" s="66"/>
      <c r="F57" s="65"/>
    </row>
    <row r="58" spans="1:54" x14ac:dyDescent="0.2">
      <c r="C58" s="66"/>
      <c r="F58" s="65"/>
    </row>
    <row r="59" spans="1:54" s="3" customFormat="1" ht="11.25" x14ac:dyDescent="0.2">
      <c r="A59" s="17" t="s">
        <v>74</v>
      </c>
      <c r="B59" s="17"/>
      <c r="C59" s="17"/>
      <c r="D59" s="18"/>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row>
    <row r="60" spans="1:54" x14ac:dyDescent="0.2">
      <c r="C60" s="66"/>
      <c r="F60" s="65"/>
    </row>
    <row r="62" spans="1:54" x14ac:dyDescent="0.2">
      <c r="D62" s="115"/>
    </row>
  </sheetData>
  <mergeCells count="1">
    <mergeCell ref="AM24:AS28"/>
  </mergeCells>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Normal="100" workbookViewId="0">
      <pane xSplit="8" ySplit="10" topLeftCell="I14" activePane="bottomRight" state="frozen"/>
      <selection activeCell="L4" sqref="L4"/>
      <selection pane="topRight" activeCell="L4" sqref="L4"/>
      <selection pane="bottomLeft" activeCell="L4" sqref="L4"/>
      <selection pane="bottomRight" activeCell="L39" sqref="L39"/>
    </sheetView>
  </sheetViews>
  <sheetFormatPr defaultRowHeight="12.75" x14ac:dyDescent="0.2"/>
  <cols>
    <col min="1" max="1" width="3.83203125" style="65" customWidth="1"/>
    <col min="2" max="2" width="26.5" style="65" customWidth="1"/>
    <col min="3" max="3" width="29" style="65" customWidth="1"/>
    <col min="4" max="4" width="34.6640625" style="65" customWidth="1"/>
    <col min="5" max="5" width="13.1640625" style="65" customWidth="1"/>
    <col min="6" max="6" width="13.5" style="66" customWidth="1"/>
    <col min="7" max="8" width="15.83203125" style="65" customWidth="1"/>
    <col min="9" max="9" width="31.83203125" style="65" bestFit="1" customWidth="1"/>
    <col min="10" max="10" width="9.83203125" style="65" customWidth="1"/>
    <col min="11" max="11" width="11.33203125" style="65" customWidth="1"/>
    <col min="12" max="12" width="11.1640625" style="65" customWidth="1"/>
    <col min="13" max="32" width="9.83203125" style="65" customWidth="1"/>
    <col min="33" max="34" width="9.33203125" style="65"/>
    <col min="35" max="39" width="10.5" style="65" customWidth="1"/>
    <col min="40" max="16384" width="9.33203125" style="65"/>
  </cols>
  <sheetData>
    <row r="1" spans="1:40" x14ac:dyDescent="0.2">
      <c r="A1" s="152" t="s">
        <v>441</v>
      </c>
    </row>
    <row r="2" spans="1:40" ht="25.5" x14ac:dyDescent="0.35">
      <c r="B2" s="64" t="s">
        <v>120</v>
      </c>
    </row>
    <row r="4" spans="1:40" x14ac:dyDescent="0.2">
      <c r="B4" s="67" t="s">
        <v>121</v>
      </c>
      <c r="C4" s="121" t="s">
        <v>432</v>
      </c>
      <c r="E4" s="67" t="s">
        <v>177</v>
      </c>
      <c r="I4" s="170" t="s">
        <v>234</v>
      </c>
      <c r="J4" s="168"/>
      <c r="K4" s="167"/>
      <c r="L4" s="167"/>
      <c r="M4" s="167"/>
      <c r="N4" s="167"/>
      <c r="O4" s="167"/>
      <c r="P4" s="167"/>
    </row>
    <row r="5" spans="1:40" x14ac:dyDescent="0.2">
      <c r="B5" s="67" t="s">
        <v>121</v>
      </c>
      <c r="C5" s="121" t="s">
        <v>440</v>
      </c>
      <c r="E5" s="124" t="s">
        <v>174</v>
      </c>
      <c r="G5" s="131">
        <v>1</v>
      </c>
      <c r="I5" s="170" t="s">
        <v>235</v>
      </c>
      <c r="J5" s="167"/>
      <c r="K5" s="174" t="s">
        <v>236</v>
      </c>
      <c r="L5" s="174"/>
      <c r="M5" s="167"/>
      <c r="N5" s="170" t="s">
        <v>237</v>
      </c>
      <c r="O5" s="167"/>
      <c r="P5" s="167"/>
    </row>
    <row r="6" spans="1:40" x14ac:dyDescent="0.2">
      <c r="B6" s="67" t="s">
        <v>124</v>
      </c>
      <c r="C6" s="121" t="s">
        <v>306</v>
      </c>
      <c r="E6" s="124" t="s">
        <v>175</v>
      </c>
      <c r="G6" s="131">
        <v>1</v>
      </c>
      <c r="I6" s="167" t="s">
        <v>433</v>
      </c>
      <c r="J6" s="167"/>
      <c r="K6" s="254" t="s">
        <v>434</v>
      </c>
      <c r="L6" s="174"/>
      <c r="M6" s="167"/>
      <c r="N6" s="167"/>
      <c r="O6" s="167"/>
      <c r="P6" s="167"/>
    </row>
    <row r="7" spans="1:40" x14ac:dyDescent="0.2">
      <c r="B7" s="67" t="s">
        <v>125</v>
      </c>
      <c r="C7" s="144">
        <v>43617</v>
      </c>
      <c r="D7" s="72"/>
      <c r="E7" s="124" t="s">
        <v>176</v>
      </c>
      <c r="G7" s="131">
        <v>1</v>
      </c>
      <c r="I7" s="225" t="s">
        <v>436</v>
      </c>
      <c r="J7" s="167"/>
      <c r="K7" s="254" t="s">
        <v>437</v>
      </c>
      <c r="L7" s="237"/>
      <c r="M7" s="167"/>
      <c r="N7" s="227" t="s">
        <v>438</v>
      </c>
    </row>
    <row r="8" spans="1:40" x14ac:dyDescent="0.2">
      <c r="B8" s="67" t="s">
        <v>126</v>
      </c>
      <c r="C8" s="144">
        <v>45343</v>
      </c>
      <c r="D8" s="72"/>
      <c r="E8" s="72"/>
    </row>
    <row r="10" spans="1:40" ht="25.5" x14ac:dyDescent="0.2">
      <c r="B10" s="73" t="s">
        <v>127</v>
      </c>
      <c r="C10" s="73" t="s">
        <v>21</v>
      </c>
      <c r="D10" s="73" t="s">
        <v>128</v>
      </c>
      <c r="E10" s="73" t="s">
        <v>129</v>
      </c>
      <c r="F10" s="74" t="s">
        <v>130</v>
      </c>
      <c r="G10" s="73" t="s">
        <v>131</v>
      </c>
      <c r="H10" s="73" t="s">
        <v>132</v>
      </c>
      <c r="I10" s="75">
        <v>44651</v>
      </c>
      <c r="J10" s="75">
        <f t="shared" ref="J10:O10" si="0">EOMONTH(I10,1)</f>
        <v>44681</v>
      </c>
      <c r="K10" s="75">
        <f t="shared" si="0"/>
        <v>44712</v>
      </c>
      <c r="L10" s="75">
        <f t="shared" si="0"/>
        <v>44742</v>
      </c>
      <c r="M10" s="75">
        <f t="shared" si="0"/>
        <v>44773</v>
      </c>
      <c r="N10" s="75">
        <f t="shared" si="0"/>
        <v>44804</v>
      </c>
      <c r="O10" s="75">
        <f t="shared" si="0"/>
        <v>44834</v>
      </c>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4"/>
    </row>
    <row r="11" spans="1:40" x14ac:dyDescent="0.2">
      <c r="B11" s="76"/>
      <c r="C11" s="76"/>
      <c r="D11" s="76"/>
      <c r="E11" s="76"/>
      <c r="F11" s="77"/>
      <c r="G11" s="76"/>
      <c r="H11" s="76"/>
      <c r="I11" s="76">
        <f t="shared" ref="I11:N11" ca="1" si="1">IF(I10&gt;TODAY(),0,1)</f>
        <v>1</v>
      </c>
      <c r="J11" s="76">
        <f t="shared" ca="1" si="1"/>
        <v>1</v>
      </c>
      <c r="K11" s="76">
        <f t="shared" ca="1" si="1"/>
        <v>1</v>
      </c>
      <c r="L11" s="76">
        <f t="shared" ca="1" si="1"/>
        <v>1</v>
      </c>
      <c r="M11" s="76">
        <f t="shared" ca="1" si="1"/>
        <v>1</v>
      </c>
      <c r="N11" s="76">
        <f t="shared" ca="1" si="1"/>
        <v>1</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181"/>
    </row>
    <row r="12" spans="1:40" ht="89.25" x14ac:dyDescent="0.2">
      <c r="B12" s="78" t="s">
        <v>139</v>
      </c>
      <c r="C12" s="145" t="s">
        <v>197</v>
      </c>
      <c r="D12" s="146" t="s">
        <v>198</v>
      </c>
      <c r="E12" s="147" t="s">
        <v>199</v>
      </c>
      <c r="F12" s="79" t="s">
        <v>143</v>
      </c>
      <c r="G12" s="145" t="s">
        <v>200</v>
      </c>
      <c r="H12" s="80">
        <f>COUNTIF(I12:Z12,"Not received" )</f>
        <v>0</v>
      </c>
      <c r="I12" s="79"/>
      <c r="J12" s="79"/>
      <c r="K12" s="79"/>
      <c r="L12" s="79"/>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6.5" x14ac:dyDescent="0.2">
      <c r="B14" s="78" t="s">
        <v>139</v>
      </c>
      <c r="C14" s="148" t="s">
        <v>201</v>
      </c>
      <c r="D14" s="149" t="s">
        <v>202</v>
      </c>
      <c r="E14" s="150" t="s">
        <v>203</v>
      </c>
      <c r="F14" s="150" t="s">
        <v>156</v>
      </c>
      <c r="G14" s="148" t="s">
        <v>204</v>
      </c>
      <c r="H14" s="80">
        <f>COUNTIF(I14:Z14,"Not received" )</f>
        <v>0</v>
      </c>
      <c r="I14" s="81"/>
      <c r="J14" s="81"/>
      <c r="K14" s="81"/>
      <c r="L14" s="81"/>
      <c r="M14" s="81"/>
      <c r="N14" s="81"/>
      <c r="O14" s="81"/>
      <c r="P14" s="81"/>
      <c r="Q14" s="119"/>
      <c r="R14" s="119"/>
      <c r="S14" s="81"/>
      <c r="T14" s="119"/>
      <c r="U14" s="81"/>
      <c r="V14" s="81"/>
      <c r="W14" s="119"/>
      <c r="X14" s="81"/>
      <c r="Y14" s="81"/>
      <c r="Z14" s="119"/>
      <c r="AA14" s="81"/>
      <c r="AB14" s="81"/>
      <c r="AC14" s="119"/>
      <c r="AD14" s="81"/>
      <c r="AE14" s="81"/>
      <c r="AF14" s="119"/>
      <c r="AG14" s="187"/>
      <c r="AH14" s="187"/>
      <c r="AI14" s="187"/>
      <c r="AJ14" s="187"/>
      <c r="AK14" s="187"/>
      <c r="AL14" s="187"/>
      <c r="AM14" s="187"/>
      <c r="AN14" s="187"/>
    </row>
    <row r="15" spans="1:40" x14ac:dyDescent="0.2">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6.5" x14ac:dyDescent="0.2">
      <c r="B16" s="78" t="s">
        <v>139</v>
      </c>
      <c r="C16" s="148" t="s">
        <v>205</v>
      </c>
      <c r="D16" s="149" t="s">
        <v>439</v>
      </c>
      <c r="E16" s="150" t="s">
        <v>207</v>
      </c>
      <c r="F16" s="150" t="s">
        <v>137</v>
      </c>
      <c r="G16" s="148" t="s">
        <v>435</v>
      </c>
      <c r="H16" s="80">
        <f>COUNTIF(I16:Z16,"Not received" )</f>
        <v>0</v>
      </c>
      <c r="I16" s="120" t="s">
        <v>158</v>
      </c>
      <c r="J16" s="120" t="s">
        <v>158</v>
      </c>
      <c r="K16" s="120" t="s">
        <v>158</v>
      </c>
      <c r="L16" s="120" t="s">
        <v>158</v>
      </c>
      <c r="M16" s="120" t="s">
        <v>158</v>
      </c>
      <c r="N16" s="120" t="s">
        <v>158</v>
      </c>
      <c r="O16" s="189" t="s">
        <v>511</v>
      </c>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9"/>
    </row>
    <row r="17" spans="2:40" x14ac:dyDescent="0.2">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3.75" x14ac:dyDescent="0.2">
      <c r="B18" s="78" t="s">
        <v>153</v>
      </c>
      <c r="C18" s="78" t="s">
        <v>154</v>
      </c>
      <c r="D18" s="148" t="s">
        <v>209</v>
      </c>
      <c r="E18" s="79">
        <v>19.2</v>
      </c>
      <c r="F18" s="150" t="s">
        <v>208</v>
      </c>
      <c r="G18" s="150" t="s">
        <v>145</v>
      </c>
      <c r="H18" s="80">
        <f>COUNTIF(I18:Z18,"Not received" )</f>
        <v>0</v>
      </c>
      <c r="I18" s="81"/>
      <c r="J18" s="79"/>
      <c r="K18" s="79"/>
      <c r="L18" s="120" t="s">
        <v>158</v>
      </c>
      <c r="M18" s="79"/>
      <c r="N18" s="79"/>
      <c r="O18" s="81"/>
      <c r="P18" s="81"/>
      <c r="Q18" s="81"/>
      <c r="R18" s="81"/>
      <c r="S18" s="81"/>
      <c r="T18" s="81"/>
      <c r="U18" s="81"/>
      <c r="V18" s="81"/>
      <c r="W18" s="81"/>
      <c r="X18" s="81"/>
      <c r="Y18" s="81"/>
      <c r="Z18" s="81"/>
      <c r="AA18" s="81"/>
      <c r="AB18" s="81"/>
      <c r="AC18" s="81"/>
      <c r="AD18" s="81"/>
      <c r="AE18" s="81"/>
      <c r="AF18" s="81"/>
      <c r="AG18" s="81"/>
      <c r="AH18" s="81"/>
      <c r="AI18" s="81"/>
      <c r="AJ18" s="81"/>
      <c r="AK18" s="119"/>
      <c r="AL18" s="119"/>
      <c r="AM18" s="119"/>
      <c r="AN18" s="289"/>
    </row>
    <row r="19" spans="2:40" x14ac:dyDescent="0.2">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x14ac:dyDescent="0.2">
      <c r="B20" s="93"/>
      <c r="C20" s="93"/>
      <c r="D20" s="93"/>
      <c r="E20" s="93"/>
      <c r="F20" s="94"/>
      <c r="G20" s="122" t="s">
        <v>173</v>
      </c>
      <c r="H20" s="123">
        <f>SUM(H12:H19)</f>
        <v>0</v>
      </c>
      <c r="I20" s="93"/>
      <c r="J20" s="93"/>
      <c r="AN20" s="167"/>
    </row>
    <row r="21" spans="2:40" x14ac:dyDescent="0.2">
      <c r="AN21" s="167"/>
    </row>
    <row r="22" spans="2:40" x14ac:dyDescent="0.2">
      <c r="AN22" s="167"/>
    </row>
    <row r="23" spans="2:40" x14ac:dyDescent="0.2">
      <c r="AN23" s="167"/>
    </row>
    <row r="24" spans="2:40" x14ac:dyDescent="0.2">
      <c r="B24" s="95" t="s">
        <v>168</v>
      </c>
      <c r="C24" s="158"/>
      <c r="D24" s="95" t="s">
        <v>163</v>
      </c>
      <c r="E24" s="158"/>
      <c r="F24" s="159"/>
      <c r="G24" s="158"/>
      <c r="H24" s="158"/>
      <c r="I24" s="75">
        <f>I10</f>
        <v>44651</v>
      </c>
      <c r="J24" s="75">
        <f>EOMONTH(I24,1)</f>
        <v>44681</v>
      </c>
      <c r="K24" s="75">
        <f>EOMONTH(J24,1)</f>
        <v>44712</v>
      </c>
      <c r="L24" s="75">
        <f>EOMONTH(K24,1)</f>
        <v>44742</v>
      </c>
      <c r="M24" s="75">
        <f>EOMONTH(L24,1)</f>
        <v>44773</v>
      </c>
      <c r="N24" s="75">
        <f>EOMONTH(M24,1)</f>
        <v>44804</v>
      </c>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4"/>
    </row>
    <row r="25" spans="2:40" x14ac:dyDescent="0.2">
      <c r="B25" s="152" t="s">
        <v>229</v>
      </c>
      <c r="C25" s="152"/>
      <c r="D25" s="161">
        <v>1.2</v>
      </c>
      <c r="E25" s="152"/>
      <c r="F25" s="160"/>
      <c r="G25" s="152"/>
      <c r="H25" s="152"/>
      <c r="I25" s="313">
        <v>4.1640985709924827</v>
      </c>
      <c r="J25" s="313">
        <v>3.5229806735991653</v>
      </c>
      <c r="K25" s="313">
        <v>2.9552672743945196</v>
      </c>
      <c r="L25" s="313">
        <v>1.8943021762757679</v>
      </c>
      <c r="M25" s="313">
        <v>2.1471907432547348</v>
      </c>
      <c r="N25" s="313">
        <v>1.99</v>
      </c>
      <c r="O25" s="306"/>
      <c r="P25" s="306"/>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row>
    <row r="26" spans="2:40" x14ac:dyDescent="0.2">
      <c r="B26" s="152"/>
      <c r="C26" s="152"/>
      <c r="D26" s="161"/>
      <c r="E26" s="152"/>
      <c r="F26" s="160"/>
      <c r="G26" s="152"/>
      <c r="H26" s="152"/>
      <c r="I26" s="314">
        <v>1.2</v>
      </c>
      <c r="J26" s="314">
        <v>1.2</v>
      </c>
      <c r="K26" s="314">
        <v>1.2</v>
      </c>
      <c r="L26" s="314">
        <v>1.2</v>
      </c>
      <c r="M26" s="314">
        <v>1.2</v>
      </c>
      <c r="N26" s="314">
        <v>1.2</v>
      </c>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row>
    <row r="27" spans="2:40" x14ac:dyDescent="0.2">
      <c r="B27" s="152" t="s">
        <v>230</v>
      </c>
      <c r="C27" s="152"/>
      <c r="D27" s="161">
        <v>1.85</v>
      </c>
      <c r="E27" s="152"/>
      <c r="F27" s="160"/>
      <c r="G27" s="152"/>
      <c r="H27" s="152"/>
      <c r="I27" s="313">
        <v>13.246349973289579</v>
      </c>
      <c r="J27" s="313">
        <v>10.373694290164961</v>
      </c>
      <c r="K27" s="313">
        <v>7.073592606577126</v>
      </c>
      <c r="L27" s="313">
        <v>7.3307708532126705</v>
      </c>
      <c r="M27" s="313">
        <v>6.3063635091984782</v>
      </c>
      <c r="N27" s="313">
        <v>6.92</v>
      </c>
      <c r="O27" s="306"/>
      <c r="P27" s="306"/>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row>
    <row r="28" spans="2:40" x14ac:dyDescent="0.2">
      <c r="B28" s="152"/>
      <c r="C28" s="152"/>
      <c r="D28" s="113"/>
      <c r="E28" s="152"/>
      <c r="F28" s="160"/>
      <c r="G28" s="152"/>
      <c r="H28" s="152"/>
      <c r="I28" s="314">
        <v>1.85</v>
      </c>
      <c r="J28" s="314">
        <v>1.85</v>
      </c>
      <c r="K28" s="314">
        <v>1.85</v>
      </c>
      <c r="L28" s="314">
        <v>1.85</v>
      </c>
      <c r="M28" s="314">
        <v>1.85</v>
      </c>
      <c r="N28" s="314">
        <v>1.85</v>
      </c>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row>
    <row r="29" spans="2:40" x14ac:dyDescent="0.2">
      <c r="B29" s="152" t="s">
        <v>183</v>
      </c>
      <c r="C29" s="152"/>
      <c r="D29" s="161">
        <v>5.75</v>
      </c>
      <c r="E29" s="152"/>
      <c r="F29" s="160"/>
      <c r="G29" s="152"/>
      <c r="H29" s="152"/>
      <c r="I29" s="313">
        <v>5.6412190905746273</v>
      </c>
      <c r="J29" s="313">
        <v>5.4251432891604843</v>
      </c>
      <c r="K29" s="313">
        <v>5.2552033661064401</v>
      </c>
      <c r="L29" s="313">
        <v>5.0280691338801393</v>
      </c>
      <c r="M29" s="313">
        <v>4.9220916652843414</v>
      </c>
      <c r="N29" s="313">
        <v>4.8499999999999996</v>
      </c>
      <c r="O29" s="307"/>
      <c r="P29" s="307"/>
      <c r="Q29" s="307"/>
      <c r="R29" s="307"/>
      <c r="S29" s="307"/>
      <c r="T29" s="307"/>
      <c r="U29" s="307"/>
      <c r="V29" s="307"/>
      <c r="W29" s="305"/>
      <c r="X29" s="305"/>
      <c r="Y29" s="305"/>
      <c r="Z29" s="305"/>
      <c r="AA29" s="305"/>
      <c r="AB29" s="305"/>
      <c r="AC29" s="305"/>
      <c r="AD29" s="305"/>
      <c r="AE29" s="305"/>
      <c r="AF29" s="305"/>
      <c r="AG29" s="305"/>
      <c r="AH29" s="305"/>
      <c r="AI29" s="305"/>
      <c r="AJ29" s="305"/>
      <c r="AK29" s="305"/>
      <c r="AL29" s="305"/>
      <c r="AM29" s="305"/>
      <c r="AN29" s="305"/>
    </row>
    <row r="30" spans="2:40" x14ac:dyDescent="0.2">
      <c r="C30" s="66"/>
      <c r="F30" s="65"/>
      <c r="H30" s="152"/>
      <c r="I30" s="314">
        <v>5.75</v>
      </c>
      <c r="J30" s="314">
        <v>5.75</v>
      </c>
      <c r="K30" s="314">
        <v>5.75</v>
      </c>
      <c r="L30" s="314">
        <v>5.75</v>
      </c>
      <c r="M30" s="314">
        <v>5.75</v>
      </c>
      <c r="N30" s="314">
        <v>5.75</v>
      </c>
      <c r="O30" s="152"/>
      <c r="P30" s="152"/>
      <c r="Q30" s="152"/>
      <c r="W30" s="307"/>
      <c r="X30" s="307"/>
      <c r="Y30" s="307"/>
      <c r="Z30" s="307"/>
      <c r="AA30" s="307"/>
      <c r="AB30" s="307"/>
      <c r="AC30" s="307"/>
      <c r="AD30" s="307"/>
      <c r="AE30" s="307"/>
      <c r="AF30" s="307"/>
      <c r="AG30" s="307"/>
      <c r="AH30" s="307"/>
      <c r="AI30" s="307"/>
      <c r="AJ30" s="307"/>
      <c r="AK30" s="307"/>
      <c r="AL30" s="307"/>
      <c r="AM30" s="307"/>
      <c r="AN30" s="307"/>
    </row>
    <row r="31" spans="2:40" x14ac:dyDescent="0.2">
      <c r="C31" s="66"/>
      <c r="F31" s="65"/>
      <c r="I31" s="313"/>
      <c r="J31" s="313"/>
      <c r="K31" s="315"/>
      <c r="L31" s="305"/>
      <c r="M31" s="305"/>
      <c r="N31" s="306"/>
      <c r="O31" s="306"/>
      <c r="P31" s="306"/>
      <c r="Q31" s="305"/>
      <c r="R31" s="305"/>
      <c r="S31" s="305"/>
      <c r="T31" s="305"/>
      <c r="U31" s="305"/>
      <c r="V31" s="305"/>
      <c r="AN31" s="167"/>
    </row>
    <row r="32" spans="2:40" x14ac:dyDescent="0.2">
      <c r="C32" s="67" t="str">
        <f>B27</f>
        <v>Interest Cover ratio</v>
      </c>
      <c r="F32" s="67" t="str">
        <f>B25</f>
        <v>Debt Service ratio</v>
      </c>
      <c r="I32" s="316"/>
      <c r="J32" s="316"/>
      <c r="K32" s="316"/>
      <c r="AN32" s="167"/>
    </row>
    <row r="33" spans="3:40" x14ac:dyDescent="0.2">
      <c r="C33" s="66"/>
      <c r="E33" s="110"/>
      <c r="F33" s="110"/>
      <c r="G33" s="110"/>
      <c r="H33" s="110"/>
      <c r="I33" s="110"/>
      <c r="J33" s="110"/>
      <c r="AN33" s="167"/>
    </row>
    <row r="34" spans="3:40" x14ac:dyDescent="0.2">
      <c r="C34" s="66"/>
    </row>
    <row r="35" spans="3:40" x14ac:dyDescent="0.2">
      <c r="C35" s="66"/>
      <c r="E35" s="110"/>
      <c r="F35" s="110"/>
      <c r="G35" s="110"/>
      <c r="H35" s="110"/>
      <c r="I35" s="110"/>
      <c r="J35" s="110"/>
    </row>
    <row r="36" spans="3:40" x14ac:dyDescent="0.2">
      <c r="C36" s="66"/>
    </row>
    <row r="37" spans="3:40" x14ac:dyDescent="0.2">
      <c r="C37" s="66"/>
      <c r="E37" s="110"/>
      <c r="F37" s="110"/>
      <c r="G37" s="110"/>
      <c r="H37" s="110"/>
      <c r="I37" s="110"/>
      <c r="J37" s="110"/>
    </row>
    <row r="38" spans="3:40" x14ac:dyDescent="0.2">
      <c r="C38" s="66"/>
    </row>
    <row r="39" spans="3:40" x14ac:dyDescent="0.2">
      <c r="C39" s="66"/>
      <c r="F39" s="65"/>
    </row>
    <row r="40" spans="3:40" x14ac:dyDescent="0.2">
      <c r="C40" s="66"/>
      <c r="F40" s="65"/>
    </row>
    <row r="41" spans="3:40" x14ac:dyDescent="0.2">
      <c r="C41" s="66"/>
      <c r="F41" s="65"/>
    </row>
    <row r="42" spans="3:40" x14ac:dyDescent="0.2">
      <c r="C42" s="66"/>
      <c r="F42" s="65"/>
    </row>
    <row r="43" spans="3:40" x14ac:dyDescent="0.2">
      <c r="C43" s="66"/>
      <c r="F43" s="65"/>
    </row>
    <row r="44" spans="3:40" x14ac:dyDescent="0.2">
      <c r="C44" s="66"/>
      <c r="F44" s="65"/>
    </row>
    <row r="45" spans="3:40" x14ac:dyDescent="0.2">
      <c r="C45" s="66"/>
      <c r="F45" s="65"/>
    </row>
    <row r="46" spans="3:40" x14ac:dyDescent="0.2">
      <c r="F46" s="67"/>
    </row>
    <row r="47" spans="3:40" x14ac:dyDescent="0.2">
      <c r="C47" s="69" t="s">
        <v>183</v>
      </c>
      <c r="F47" s="65"/>
    </row>
    <row r="48" spans="3:40" x14ac:dyDescent="0.2">
      <c r="C48" s="66"/>
      <c r="F48" s="65"/>
    </row>
    <row r="49" spans="3:6" x14ac:dyDescent="0.2">
      <c r="C49" s="66"/>
      <c r="F49" s="65"/>
    </row>
    <row r="50" spans="3:6" x14ac:dyDescent="0.2">
      <c r="C50" s="66"/>
      <c r="F50" s="65"/>
    </row>
    <row r="51" spans="3:6" x14ac:dyDescent="0.2">
      <c r="C51" s="66"/>
      <c r="F51" s="65"/>
    </row>
    <row r="52" spans="3:6" x14ac:dyDescent="0.2">
      <c r="C52" s="66"/>
      <c r="F52" s="65"/>
    </row>
    <row r="53" spans="3:6" x14ac:dyDescent="0.2">
      <c r="C53" s="66"/>
      <c r="F53" s="65"/>
    </row>
    <row r="54" spans="3:6" x14ac:dyDescent="0.2">
      <c r="C54" s="66"/>
      <c r="F54" s="65"/>
    </row>
    <row r="55" spans="3:6" x14ac:dyDescent="0.2">
      <c r="C55" s="66"/>
      <c r="F55" s="65"/>
    </row>
    <row r="56" spans="3:6" x14ac:dyDescent="0.2">
      <c r="C56" s="66"/>
      <c r="F56" s="65"/>
    </row>
    <row r="57" spans="3:6" x14ac:dyDescent="0.2">
      <c r="C57" s="66"/>
      <c r="F57" s="65"/>
    </row>
    <row r="58" spans="3:6" x14ac:dyDescent="0.2">
      <c r="C58" s="66"/>
      <c r="F58" s="65"/>
    </row>
    <row r="59" spans="3:6" x14ac:dyDescent="0.2">
      <c r="C59" s="66"/>
      <c r="F59" s="65"/>
    </row>
    <row r="60" spans="3:6" x14ac:dyDescent="0.2">
      <c r="C60" s="66"/>
      <c r="F60" s="65"/>
    </row>
    <row r="61" spans="3:6" x14ac:dyDescent="0.2">
      <c r="C61" s="66"/>
      <c r="F61" s="65"/>
    </row>
    <row r="62" spans="3:6" x14ac:dyDescent="0.2">
      <c r="C62" s="66"/>
      <c r="F62" s="65"/>
    </row>
    <row r="63" spans="3:6" x14ac:dyDescent="0.2">
      <c r="C63" s="66"/>
      <c r="F63" s="65"/>
    </row>
    <row r="64" spans="3:6" x14ac:dyDescent="0.2">
      <c r="C64" s="66"/>
      <c r="F64" s="65"/>
    </row>
    <row r="65" spans="1:32" x14ac:dyDescent="0.2">
      <c r="C65" s="66"/>
      <c r="F65" s="65"/>
    </row>
    <row r="66" spans="1:32" x14ac:dyDescent="0.2">
      <c r="C66" s="66"/>
      <c r="F66" s="65"/>
    </row>
    <row r="67" spans="1:32" x14ac:dyDescent="0.2">
      <c r="C67" s="66"/>
      <c r="F67" s="65"/>
    </row>
    <row r="68" spans="1:32" x14ac:dyDescent="0.2">
      <c r="C68" s="66"/>
      <c r="F68" s="65"/>
    </row>
    <row r="69" spans="1:32" x14ac:dyDescent="0.2">
      <c r="C69" s="66"/>
      <c r="F69" s="65"/>
    </row>
    <row r="70" spans="1:32" x14ac:dyDescent="0.2">
      <c r="C70" s="66"/>
      <c r="F70" s="65"/>
    </row>
    <row r="71" spans="1:32" s="3" customFormat="1" ht="11.25"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
      <c r="C72" s="66"/>
      <c r="F72" s="65"/>
    </row>
    <row r="74" spans="1:32" x14ac:dyDescent="0.2">
      <c r="D74" s="115"/>
    </row>
  </sheetData>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C8" sqref="C8"/>
    </sheetView>
  </sheetViews>
  <sheetFormatPr defaultColWidth="0" defaultRowHeight="12.75" x14ac:dyDescent="0.2"/>
  <cols>
    <col min="1" max="1" width="3.83203125" style="167" customWidth="1"/>
    <col min="2" max="2" width="26.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1.33203125" style="167" customWidth="1"/>
    <col min="11" max="11" width="9.33203125" style="167" customWidth="1"/>
    <col min="12"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307</v>
      </c>
    </row>
    <row r="2" spans="1:45" ht="25.5" x14ac:dyDescent="0.35">
      <c r="B2" s="169" t="s">
        <v>120</v>
      </c>
    </row>
    <row r="4" spans="1:45" x14ac:dyDescent="0.2">
      <c r="B4" s="170" t="s">
        <v>121</v>
      </c>
      <c r="C4" s="171" t="s">
        <v>308</v>
      </c>
      <c r="E4" s="170" t="s">
        <v>177</v>
      </c>
      <c r="I4" s="170" t="s">
        <v>234</v>
      </c>
      <c r="J4" s="168"/>
    </row>
    <row r="5" spans="1:45" x14ac:dyDescent="0.2">
      <c r="B5" s="170" t="s">
        <v>121</v>
      </c>
      <c r="C5" s="171" t="s">
        <v>309</v>
      </c>
      <c r="E5" s="172" t="s">
        <v>174</v>
      </c>
      <c r="G5" s="253">
        <v>1</v>
      </c>
      <c r="I5" s="170" t="s">
        <v>235</v>
      </c>
      <c r="K5" s="174" t="s">
        <v>236</v>
      </c>
      <c r="L5" s="174"/>
      <c r="N5" s="170" t="s">
        <v>237</v>
      </c>
    </row>
    <row r="6" spans="1:45" x14ac:dyDescent="0.2">
      <c r="B6" s="170" t="s">
        <v>121</v>
      </c>
      <c r="C6" s="171" t="s">
        <v>310</v>
      </c>
      <c r="E6" s="172" t="s">
        <v>175</v>
      </c>
      <c r="G6" s="253">
        <v>1</v>
      </c>
      <c r="I6" s="167" t="s">
        <v>311</v>
      </c>
      <c r="K6" s="254" t="s">
        <v>312</v>
      </c>
      <c r="L6" s="174"/>
      <c r="N6" s="167" t="s">
        <v>313</v>
      </c>
    </row>
    <row r="7" spans="1:45" x14ac:dyDescent="0.2">
      <c r="B7" s="170" t="s">
        <v>121</v>
      </c>
      <c r="C7" s="171" t="s">
        <v>314</v>
      </c>
      <c r="E7" s="172" t="s">
        <v>176</v>
      </c>
      <c r="G7" s="253">
        <v>1</v>
      </c>
      <c r="I7" s="170"/>
      <c r="K7" s="174"/>
      <c r="L7" s="174"/>
      <c r="N7" s="170"/>
    </row>
    <row r="8" spans="1:45" x14ac:dyDescent="0.2">
      <c r="B8" s="170" t="s">
        <v>124</v>
      </c>
      <c r="C8" s="235" t="s">
        <v>516</v>
      </c>
      <c r="F8" s="167"/>
      <c r="I8" s="225"/>
      <c r="J8" s="225"/>
      <c r="K8" s="127"/>
      <c r="L8" s="225"/>
      <c r="M8" s="225"/>
      <c r="N8" s="255"/>
    </row>
    <row r="9" spans="1:45" x14ac:dyDescent="0.2">
      <c r="B9" s="170" t="s">
        <v>125</v>
      </c>
      <c r="C9" s="175">
        <v>44287</v>
      </c>
      <c r="D9" s="177"/>
      <c r="F9" s="167"/>
      <c r="I9" s="225"/>
      <c r="J9" s="225"/>
      <c r="K9" s="130"/>
      <c r="L9" s="225"/>
      <c r="M9" s="225"/>
      <c r="N9" s="255"/>
    </row>
    <row r="10" spans="1:45" x14ac:dyDescent="0.2">
      <c r="B10" s="170" t="s">
        <v>126</v>
      </c>
      <c r="C10" s="175">
        <v>45017</v>
      </c>
      <c r="D10" s="177"/>
      <c r="E10" s="177"/>
    </row>
    <row r="12" spans="1:45" ht="25.5" x14ac:dyDescent="0.2">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315</v>
      </c>
      <c r="D14" s="183" t="s">
        <v>316</v>
      </c>
      <c r="E14" s="184" t="s">
        <v>317</v>
      </c>
      <c r="F14" s="184" t="s">
        <v>143</v>
      </c>
      <c r="G14" s="183" t="s">
        <v>318</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25.5" x14ac:dyDescent="0.2">
      <c r="B16" s="183" t="s">
        <v>139</v>
      </c>
      <c r="C16" s="183" t="s">
        <v>319</v>
      </c>
      <c r="D16" s="183" t="s">
        <v>145</v>
      </c>
      <c r="E16" s="184" t="s">
        <v>320</v>
      </c>
      <c r="F16" s="184" t="s">
        <v>156</v>
      </c>
      <c r="G16" s="183" t="s">
        <v>321</v>
      </c>
      <c r="H16" s="185">
        <f>COUNTIF(I16:Z16,"Not received" )</f>
        <v>0</v>
      </c>
      <c r="I16" s="256"/>
      <c r="J16" s="256"/>
      <c r="K16" s="256"/>
      <c r="L16" s="120" t="s">
        <v>158</v>
      </c>
      <c r="M16" s="256"/>
      <c r="N16" s="256"/>
      <c r="O16" s="120" t="s">
        <v>158</v>
      </c>
      <c r="P16" s="256"/>
      <c r="Q16" s="256"/>
      <c r="R16" s="120" t="s">
        <v>158</v>
      </c>
      <c r="S16" s="256"/>
      <c r="T16" s="256"/>
      <c r="U16" s="120" t="s">
        <v>158</v>
      </c>
      <c r="V16" s="256"/>
      <c r="W16" s="256"/>
      <c r="X16" s="120" t="s">
        <v>158</v>
      </c>
      <c r="Y16" s="256"/>
      <c r="Z16" s="256"/>
      <c r="AA16" s="189" t="s">
        <v>511</v>
      </c>
      <c r="AB16" s="256"/>
      <c r="AC16" s="256"/>
      <c r="AD16" s="262"/>
      <c r="AE16" s="256"/>
      <c r="AF16" s="256"/>
      <c r="AG16" s="256"/>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8.25" x14ac:dyDescent="0.2">
      <c r="B18" s="183" t="s">
        <v>153</v>
      </c>
      <c r="C18" s="183" t="s">
        <v>154</v>
      </c>
      <c r="D18" s="183" t="s">
        <v>322</v>
      </c>
      <c r="E18" s="184" t="s">
        <v>323</v>
      </c>
      <c r="F18" s="184" t="s">
        <v>324</v>
      </c>
      <c r="G18" s="183" t="s">
        <v>325</v>
      </c>
      <c r="H18" s="185">
        <f>COUNTIF(I18:Z18,"Not received" )</f>
        <v>0</v>
      </c>
      <c r="I18" s="256"/>
      <c r="J18" s="256"/>
      <c r="K18" s="256"/>
      <c r="L18" s="120" t="s">
        <v>158</v>
      </c>
      <c r="M18" s="256"/>
      <c r="N18" s="256"/>
      <c r="O18" s="120" t="s">
        <v>158</v>
      </c>
      <c r="P18" s="256"/>
      <c r="Q18" s="256"/>
      <c r="R18" s="120" t="s">
        <v>158</v>
      </c>
      <c r="S18" s="256"/>
      <c r="T18" s="256"/>
      <c r="U18" s="120" t="s">
        <v>158</v>
      </c>
      <c r="V18" s="256"/>
      <c r="W18" s="256"/>
      <c r="X18" s="120" t="s">
        <v>158</v>
      </c>
      <c r="Y18" s="256"/>
      <c r="Z18" s="256"/>
      <c r="AA18" s="262"/>
      <c r="AB18" s="256"/>
      <c r="AC18" s="256"/>
      <c r="AD18" s="262"/>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5" x14ac:dyDescent="0.2">
      <c r="B20" s="183" t="s">
        <v>326</v>
      </c>
      <c r="C20" s="183" t="s">
        <v>327</v>
      </c>
      <c r="D20" s="183"/>
      <c r="E20" s="184" t="s">
        <v>328</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x14ac:dyDescent="0.2">
      <c r="B22" s="197"/>
      <c r="C22" s="197"/>
      <c r="D22" s="197"/>
      <c r="E22" s="197"/>
      <c r="F22" s="198"/>
      <c r="G22" s="122" t="s">
        <v>173</v>
      </c>
      <c r="H22" s="123">
        <f>SUM(H14:H19)</f>
        <v>0</v>
      </c>
      <c r="I22" s="197"/>
      <c r="J22" s="197"/>
    </row>
    <row r="23" spans="1:45" x14ac:dyDescent="0.2">
      <c r="J23" s="263"/>
    </row>
    <row r="26" spans="1:45" x14ac:dyDescent="0.2">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x14ac:dyDescent="0.2">
      <c r="D27" s="202"/>
      <c r="I27" s="203"/>
      <c r="Q27" s="203"/>
    </row>
    <row r="28" spans="1:45" x14ac:dyDescent="0.2">
      <c r="B28" s="167" t="s">
        <v>183</v>
      </c>
      <c r="D28" s="204">
        <v>3.5</v>
      </c>
      <c r="I28" s="206">
        <v>3.3</v>
      </c>
      <c r="J28" s="206">
        <v>3.24</v>
      </c>
      <c r="K28" s="206">
        <v>3.266458849545733</v>
      </c>
      <c r="L28" s="308">
        <v>2.8947652863230866</v>
      </c>
      <c r="M28" s="167">
        <v>2.92</v>
      </c>
    </row>
    <row r="29" spans="1:45" x14ac:dyDescent="0.2">
      <c r="D29" s="204"/>
      <c r="I29" s="207">
        <f t="shared" ref="I29:S29" si="3">$D$28</f>
        <v>3.5</v>
      </c>
      <c r="J29" s="207">
        <f t="shared" si="3"/>
        <v>3.5</v>
      </c>
      <c r="K29" s="207">
        <f t="shared" si="3"/>
        <v>3.5</v>
      </c>
      <c r="L29" s="207">
        <f t="shared" si="3"/>
        <v>3.5</v>
      </c>
      <c r="M29" s="207">
        <f t="shared" si="3"/>
        <v>3.5</v>
      </c>
      <c r="N29" s="207">
        <f t="shared" si="3"/>
        <v>3.5</v>
      </c>
      <c r="O29" s="207">
        <f t="shared" si="3"/>
        <v>3.5</v>
      </c>
      <c r="P29" s="207">
        <f t="shared" si="3"/>
        <v>3.5</v>
      </c>
      <c r="Q29" s="207">
        <f t="shared" si="3"/>
        <v>3.5</v>
      </c>
      <c r="R29" s="207">
        <f t="shared" si="3"/>
        <v>3.5</v>
      </c>
      <c r="S29" s="207">
        <f t="shared" si="3"/>
        <v>3.5</v>
      </c>
    </row>
    <row r="30" spans="1:45" x14ac:dyDescent="0.2">
      <c r="B30" s="167" t="s">
        <v>230</v>
      </c>
      <c r="D30" s="204">
        <v>2.5</v>
      </c>
      <c r="I30" s="257">
        <v>10.3</v>
      </c>
      <c r="J30" s="257">
        <v>10.1</v>
      </c>
      <c r="K30" s="257">
        <v>9.2466057155370631</v>
      </c>
      <c r="L30" s="257">
        <v>9.7357655881241119</v>
      </c>
      <c r="M30" s="257">
        <v>9.89</v>
      </c>
      <c r="N30" s="257"/>
      <c r="O30" s="257"/>
    </row>
    <row r="31" spans="1:45" x14ac:dyDescent="0.2">
      <c r="D31" s="211"/>
      <c r="I31" s="207">
        <f t="shared" ref="I31:S31" si="4">$D$30</f>
        <v>2.5</v>
      </c>
      <c r="J31" s="207">
        <f t="shared" si="4"/>
        <v>2.5</v>
      </c>
      <c r="K31" s="207">
        <f t="shared" si="4"/>
        <v>2.5</v>
      </c>
      <c r="L31" s="207">
        <f t="shared" si="4"/>
        <v>2.5</v>
      </c>
      <c r="M31" s="207">
        <f t="shared" si="4"/>
        <v>2.5</v>
      </c>
      <c r="N31" s="207">
        <f t="shared" si="4"/>
        <v>2.5</v>
      </c>
      <c r="O31" s="207">
        <f t="shared" si="4"/>
        <v>2.5</v>
      </c>
      <c r="P31" s="207">
        <f t="shared" si="4"/>
        <v>2.5</v>
      </c>
      <c r="Q31" s="207">
        <f t="shared" si="4"/>
        <v>2.5</v>
      </c>
      <c r="R31" s="207">
        <f t="shared" si="4"/>
        <v>2.5</v>
      </c>
      <c r="S31" s="207">
        <f t="shared" si="4"/>
        <v>2.5</v>
      </c>
    </row>
    <row r="32" spans="1:45" s="259" customFormat="1" hidden="1" x14ac:dyDescent="0.2">
      <c r="A32" s="167"/>
      <c r="B32" s="167" t="s">
        <v>329</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idden="1" x14ac:dyDescent="0.2">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
      <c r="C34" s="168"/>
      <c r="F34" s="167"/>
      <c r="I34" s="260"/>
      <c r="J34" s="260"/>
      <c r="K34" s="260"/>
      <c r="L34" s="260"/>
      <c r="M34" s="260"/>
      <c r="N34" s="260"/>
      <c r="O34" s="260"/>
      <c r="P34" s="260"/>
      <c r="Q34" s="260"/>
      <c r="R34" s="260"/>
      <c r="S34" s="260"/>
    </row>
    <row r="35" spans="3:19" x14ac:dyDescent="0.2">
      <c r="C35" s="170" t="str">
        <f>B28</f>
        <v>Leverage ratio</v>
      </c>
      <c r="F35" s="170" t="str">
        <f>B30</f>
        <v>Interest Cover ratio</v>
      </c>
    </row>
    <row r="36" spans="3:19" x14ac:dyDescent="0.2">
      <c r="C36" s="168"/>
      <c r="E36" s="219"/>
      <c r="F36" s="219"/>
      <c r="G36" s="219"/>
      <c r="H36" s="219"/>
      <c r="I36" s="219"/>
      <c r="J36" s="219"/>
    </row>
    <row r="37" spans="3:19" x14ac:dyDescent="0.2">
      <c r="C37" s="168"/>
    </row>
    <row r="38" spans="3:19" x14ac:dyDescent="0.2">
      <c r="C38" s="168"/>
      <c r="E38" s="219"/>
      <c r="F38" s="219"/>
      <c r="G38" s="219"/>
      <c r="H38" s="219"/>
      <c r="I38" s="219"/>
      <c r="J38" s="219"/>
    </row>
    <row r="39" spans="3:19" x14ac:dyDescent="0.2">
      <c r="C39" s="168"/>
    </row>
    <row r="40" spans="3:19" x14ac:dyDescent="0.2">
      <c r="C40" s="168"/>
      <c r="E40" s="219"/>
      <c r="F40" s="219"/>
      <c r="G40" s="219"/>
      <c r="H40" s="219"/>
      <c r="I40" s="219"/>
      <c r="J40" s="219"/>
    </row>
    <row r="41" spans="3:19" x14ac:dyDescent="0.2">
      <c r="C41" s="168"/>
    </row>
    <row r="42" spans="3:19" x14ac:dyDescent="0.2">
      <c r="C42" s="168"/>
      <c r="F42" s="167"/>
    </row>
    <row r="43" spans="3:19" x14ac:dyDescent="0.2">
      <c r="C43" s="168"/>
      <c r="F43" s="167"/>
    </row>
    <row r="44" spans="3:19" x14ac:dyDescent="0.2">
      <c r="C44" s="168"/>
      <c r="F44" s="167"/>
    </row>
    <row r="45" spans="3:19" x14ac:dyDescent="0.2">
      <c r="C45" s="168"/>
      <c r="F45" s="167"/>
    </row>
    <row r="46" spans="3:19" x14ac:dyDescent="0.2">
      <c r="C46" s="168"/>
      <c r="F46" s="167"/>
    </row>
    <row r="47" spans="3:19" x14ac:dyDescent="0.2">
      <c r="C47" s="168"/>
      <c r="F47" s="167"/>
    </row>
    <row r="48" spans="3:19" hidden="1" x14ac:dyDescent="0.2">
      <c r="C48" s="168"/>
      <c r="F48" s="167"/>
    </row>
    <row r="49" spans="2:12" hidden="1" x14ac:dyDescent="0.2">
      <c r="C49" s="174" t="str">
        <f>B32</f>
        <v>Unrecovered Customer Acquisition Costs</v>
      </c>
      <c r="F49" s="167"/>
      <c r="L49" s="170" t="e">
        <f>#REF!</f>
        <v>#REF!</v>
      </c>
    </row>
    <row r="50" spans="2:12" hidden="1" x14ac:dyDescent="0.2">
      <c r="C50" s="168"/>
      <c r="F50" s="167"/>
    </row>
    <row r="51" spans="2:12" hidden="1" x14ac:dyDescent="0.2">
      <c r="C51" s="168"/>
      <c r="F51" s="167"/>
    </row>
    <row r="52" spans="2:12" hidden="1" x14ac:dyDescent="0.2">
      <c r="C52" s="168"/>
      <c r="F52" s="167"/>
    </row>
    <row r="53" spans="2:12" hidden="1" x14ac:dyDescent="0.2">
      <c r="C53" s="168"/>
      <c r="F53" s="167"/>
    </row>
    <row r="54" spans="2:12" hidden="1" x14ac:dyDescent="0.2">
      <c r="C54" s="168"/>
      <c r="F54" s="167"/>
    </row>
    <row r="55" spans="2:12" hidden="1" x14ac:dyDescent="0.2">
      <c r="C55" s="168"/>
      <c r="F55" s="167"/>
    </row>
    <row r="56" spans="2:12" hidden="1" x14ac:dyDescent="0.2">
      <c r="C56" s="168"/>
      <c r="F56" s="167"/>
    </row>
    <row r="57" spans="2:12" hidden="1" x14ac:dyDescent="0.2">
      <c r="C57" s="168"/>
      <c r="F57" s="167"/>
    </row>
    <row r="58" spans="2:12" hidden="1" x14ac:dyDescent="0.2">
      <c r="C58" s="168"/>
      <c r="F58" s="167"/>
    </row>
    <row r="59" spans="2:12" hidden="1" x14ac:dyDescent="0.2">
      <c r="C59" s="168"/>
      <c r="F59" s="167"/>
    </row>
    <row r="60" spans="2:12" hidden="1" x14ac:dyDescent="0.2">
      <c r="C60" s="168"/>
      <c r="F60" s="167"/>
    </row>
    <row r="61" spans="2:12" x14ac:dyDescent="0.2">
      <c r="C61" s="168"/>
      <c r="F61" s="167"/>
    </row>
    <row r="62" spans="2:12" x14ac:dyDescent="0.2">
      <c r="B62" s="261"/>
      <c r="C62" s="168"/>
      <c r="E62" s="170"/>
      <c r="F62" s="167"/>
    </row>
    <row r="63" spans="2:12" x14ac:dyDescent="0.2">
      <c r="C63" s="168"/>
      <c r="F63" s="167"/>
    </row>
    <row r="64" spans="2:12" x14ac:dyDescent="0.2">
      <c r="C64" s="168"/>
      <c r="F64" s="167"/>
    </row>
    <row r="65" spans="1:45" x14ac:dyDescent="0.2">
      <c r="C65" s="168"/>
      <c r="F65" s="167"/>
    </row>
    <row r="66" spans="1:45" x14ac:dyDescent="0.2">
      <c r="C66" s="168"/>
      <c r="F66" s="167"/>
    </row>
    <row r="67" spans="1:45" x14ac:dyDescent="0.2">
      <c r="C67" s="168"/>
      <c r="F67" s="167"/>
    </row>
    <row r="68" spans="1:45" x14ac:dyDescent="0.2">
      <c r="C68" s="168"/>
      <c r="F68" s="167"/>
    </row>
    <row r="69" spans="1:45" x14ac:dyDescent="0.2">
      <c r="C69" s="168"/>
      <c r="F69" s="167"/>
    </row>
    <row r="70" spans="1:45" x14ac:dyDescent="0.2">
      <c r="C70" s="168"/>
      <c r="F70" s="167"/>
    </row>
    <row r="71" spans="1:45" x14ac:dyDescent="0.2">
      <c r="C71" s="168"/>
      <c r="F71" s="167"/>
    </row>
    <row r="72" spans="1:45" x14ac:dyDescent="0.2">
      <c r="C72" s="168"/>
      <c r="F72" s="167"/>
    </row>
    <row r="73" spans="1:45" x14ac:dyDescent="0.2">
      <c r="C73" s="168"/>
      <c r="F73" s="167"/>
    </row>
    <row r="74" spans="1:45" x14ac:dyDescent="0.2">
      <c r="C74" s="168"/>
      <c r="F74" s="167"/>
    </row>
    <row r="75" spans="1:45" x14ac:dyDescent="0.2">
      <c r="C75" s="168"/>
      <c r="F75" s="167"/>
    </row>
    <row r="76" spans="1:45" s="220" customFormat="1" ht="11.25"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
      <c r="C77" s="168"/>
      <c r="F77" s="167"/>
    </row>
    <row r="79" spans="1:45" x14ac:dyDescent="0.2">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Normal="100" workbookViewId="0">
      <pane xSplit="8" ySplit="12" topLeftCell="M20" activePane="bottomRight" state="frozen"/>
      <selection activeCell="L4" sqref="L4"/>
      <selection pane="topRight" activeCell="L4" sqref="L4"/>
      <selection pane="bottomLeft" activeCell="L4" sqref="L4"/>
      <selection pane="bottomRight" activeCell="R9" sqref="R9"/>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1640625" style="167" bestFit="1" customWidth="1"/>
    <col min="11" max="11" width="12" style="167" customWidth="1"/>
    <col min="12" max="12" width="13" style="167" bestFit="1" customWidth="1"/>
    <col min="13" max="13" width="11.5" style="167" bestFit="1" customWidth="1"/>
    <col min="14" max="14" width="14.83203125" style="167" customWidth="1"/>
    <col min="15" max="15" width="12.5" style="167" bestFit="1" customWidth="1"/>
    <col min="16" max="17" width="11.6640625" style="167" customWidth="1"/>
    <col min="18" max="28" width="10.6640625" style="167" customWidth="1"/>
    <col min="29" max="29" width="10.33203125" style="167" customWidth="1"/>
    <col min="30" max="34" width="10.1640625" style="167" customWidth="1"/>
    <col min="35" max="35" width="11"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365</v>
      </c>
    </row>
    <row r="2" spans="1:45" ht="25.5" x14ac:dyDescent="0.35">
      <c r="B2" s="169" t="s">
        <v>120</v>
      </c>
    </row>
    <row r="4" spans="1:45" x14ac:dyDescent="0.2">
      <c r="B4" s="170" t="s">
        <v>121</v>
      </c>
      <c r="C4" s="171" t="s">
        <v>369</v>
      </c>
      <c r="E4" s="170" t="s">
        <v>177</v>
      </c>
      <c r="I4" s="170" t="s">
        <v>234</v>
      </c>
      <c r="J4" s="168"/>
    </row>
    <row r="5" spans="1:45" x14ac:dyDescent="0.2">
      <c r="B5" s="170" t="s">
        <v>124</v>
      </c>
      <c r="C5" s="235" t="s">
        <v>516</v>
      </c>
      <c r="E5" s="172" t="s">
        <v>174</v>
      </c>
      <c r="G5" s="253">
        <v>1</v>
      </c>
      <c r="I5" s="170" t="s">
        <v>235</v>
      </c>
      <c r="K5" s="174" t="s">
        <v>236</v>
      </c>
      <c r="L5" s="174"/>
      <c r="N5" s="170" t="s">
        <v>237</v>
      </c>
    </row>
    <row r="6" spans="1:45" x14ac:dyDescent="0.2">
      <c r="B6" s="170" t="s">
        <v>125</v>
      </c>
      <c r="C6" s="175">
        <v>44454</v>
      </c>
      <c r="E6" s="172" t="s">
        <v>175</v>
      </c>
      <c r="G6" s="253">
        <v>1</v>
      </c>
      <c r="I6" s="167" t="s">
        <v>370</v>
      </c>
      <c r="K6" s="254" t="s">
        <v>371</v>
      </c>
      <c r="L6" s="174"/>
    </row>
    <row r="7" spans="1:45" x14ac:dyDescent="0.2">
      <c r="B7" s="170" t="s">
        <v>126</v>
      </c>
      <c r="C7" s="175">
        <v>45183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8.25" x14ac:dyDescent="0.2">
      <c r="B14" s="183" t="s">
        <v>139</v>
      </c>
      <c r="C14" s="183" t="s">
        <v>315</v>
      </c>
      <c r="D14" s="183" t="s">
        <v>316</v>
      </c>
      <c r="E14" s="184" t="s">
        <v>317</v>
      </c>
      <c r="F14" s="184" t="s">
        <v>143</v>
      </c>
      <c r="G14" s="183" t="s">
        <v>372</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8.25" x14ac:dyDescent="0.2">
      <c r="B16" s="183" t="s">
        <v>153</v>
      </c>
      <c r="C16" s="183" t="s">
        <v>154</v>
      </c>
      <c r="D16" s="183" t="s">
        <v>322</v>
      </c>
      <c r="E16" s="184" t="s">
        <v>320</v>
      </c>
      <c r="F16" s="184" t="s">
        <v>156</v>
      </c>
      <c r="G16" s="183" t="s">
        <v>321</v>
      </c>
      <c r="H16" s="185">
        <f>COUNTIF(I16:Z16,"Not received" )</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1" x14ac:dyDescent="0.2">
      <c r="B18" s="183" t="s">
        <v>139</v>
      </c>
      <c r="C18" s="183" t="s">
        <v>373</v>
      </c>
      <c r="D18" s="183" t="s">
        <v>145</v>
      </c>
      <c r="E18" s="184" t="s">
        <v>323</v>
      </c>
      <c r="F18" s="184" t="s">
        <v>137</v>
      </c>
      <c r="G18" s="183" t="s">
        <v>374</v>
      </c>
      <c r="H18" s="185">
        <f>COUNTIF(I18:Z18,"Not received" )</f>
        <v>0</v>
      </c>
      <c r="I18" s="233" t="s">
        <v>158</v>
      </c>
      <c r="J18" s="233" t="s">
        <v>158</v>
      </c>
      <c r="K18" s="233" t="s">
        <v>158</v>
      </c>
      <c r="L18" s="233" t="s">
        <v>158</v>
      </c>
      <c r="M18" s="233" t="s">
        <v>158</v>
      </c>
      <c r="N18" s="233" t="s">
        <v>158</v>
      </c>
      <c r="O18" s="233" t="s">
        <v>158</v>
      </c>
      <c r="P18" s="233" t="s">
        <v>158</v>
      </c>
      <c r="Q18" s="233" t="s">
        <v>158</v>
      </c>
      <c r="R18" s="233" t="s">
        <v>158</v>
      </c>
      <c r="S18" s="233" t="s">
        <v>158</v>
      </c>
      <c r="T18" s="233" t="s">
        <v>158</v>
      </c>
      <c r="U18" s="233" t="s">
        <v>158</v>
      </c>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
      <c r="B19" s="181"/>
      <c r="C19" s="181"/>
      <c r="D19" s="181"/>
      <c r="E19" s="182"/>
      <c r="F19" s="182"/>
      <c r="G19" s="181"/>
      <c r="H19" s="182"/>
      <c r="I19" s="266"/>
      <c r="J19" s="266"/>
      <c r="K19" s="273"/>
      <c r="L19" s="273"/>
      <c r="M19" s="273"/>
      <c r="N19" s="273"/>
      <c r="O19" s="273"/>
      <c r="P19" s="273"/>
      <c r="Q19" s="273"/>
      <c r="R19" s="273"/>
      <c r="S19" s="273"/>
      <c r="T19" s="273"/>
      <c r="U19" s="273"/>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ht="51" x14ac:dyDescent="0.2">
      <c r="B20" s="183" t="s">
        <v>375</v>
      </c>
      <c r="C20" s="183" t="s">
        <v>376</v>
      </c>
      <c r="D20" s="183" t="s">
        <v>145</v>
      </c>
      <c r="E20" s="184" t="s">
        <v>328</v>
      </c>
      <c r="F20" s="184" t="s">
        <v>137</v>
      </c>
      <c r="G20" s="183" t="s">
        <v>374</v>
      </c>
      <c r="H20" s="185">
        <f>COUNTIF(I20:Z20,"Not received" )</f>
        <v>0</v>
      </c>
      <c r="I20" s="272" t="s">
        <v>377</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
      <c r="B21" s="181"/>
      <c r="C21" s="181"/>
      <c r="D21" s="181"/>
      <c r="E21" s="182"/>
      <c r="F21" s="182"/>
      <c r="G21" s="181"/>
      <c r="H21" s="182"/>
      <c r="I21" s="266"/>
      <c r="J21" s="266"/>
      <c r="K21" s="273"/>
      <c r="L21" s="273"/>
      <c r="M21" s="273"/>
      <c r="N21" s="273"/>
      <c r="O21" s="273"/>
      <c r="P21" s="273"/>
      <c r="Q21" s="273"/>
      <c r="R21" s="273"/>
      <c r="S21" s="273"/>
      <c r="T21" s="273"/>
      <c r="U21" s="273"/>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ht="51" x14ac:dyDescent="0.2">
      <c r="B22" s="183" t="s">
        <v>375</v>
      </c>
      <c r="C22" s="183" t="s">
        <v>378</v>
      </c>
      <c r="D22" s="183" t="s">
        <v>145</v>
      </c>
      <c r="E22" s="184" t="s">
        <v>379</v>
      </c>
      <c r="F22" s="184" t="s">
        <v>137</v>
      </c>
      <c r="G22" s="183" t="s">
        <v>374</v>
      </c>
      <c r="H22" s="185">
        <f>COUNTIF(I22:Z22,"Not received" )</f>
        <v>0</v>
      </c>
      <c r="I22" s="233" t="s">
        <v>158</v>
      </c>
      <c r="J22" s="233" t="s">
        <v>158</v>
      </c>
      <c r="K22" s="233" t="s">
        <v>158</v>
      </c>
      <c r="L22" s="233" t="s">
        <v>158</v>
      </c>
      <c r="M22" s="233" t="s">
        <v>158</v>
      </c>
      <c r="N22" s="233" t="s">
        <v>158</v>
      </c>
      <c r="O22" s="233" t="s">
        <v>158</v>
      </c>
      <c r="P22" s="233" t="s">
        <v>158</v>
      </c>
      <c r="Q22" s="233" t="s">
        <v>158</v>
      </c>
      <c r="R22" s="233" t="s">
        <v>158</v>
      </c>
      <c r="S22" s="233" t="s">
        <v>158</v>
      </c>
      <c r="T22" s="233" t="s">
        <v>158</v>
      </c>
      <c r="U22" s="233" t="s">
        <v>158</v>
      </c>
      <c r="V22" s="256"/>
      <c r="W22" s="256"/>
      <c r="X22" s="256"/>
      <c r="Y22" s="256"/>
      <c r="Z22" s="256"/>
      <c r="AA22" s="256"/>
      <c r="AB22" s="256"/>
      <c r="AC22" s="256"/>
      <c r="AD22" s="256"/>
      <c r="AE22" s="256"/>
      <c r="AF22" s="256"/>
      <c r="AG22" s="256"/>
      <c r="AH22" s="256"/>
      <c r="AI22" s="256"/>
      <c r="AJ22" s="187"/>
      <c r="AK22" s="189"/>
      <c r="AL22" s="189"/>
      <c r="AM22" s="189"/>
      <c r="AN22" s="189"/>
      <c r="AO22" s="189"/>
      <c r="AP22" s="189"/>
      <c r="AQ22" s="189"/>
      <c r="AR22" s="189"/>
      <c r="AS22" s="189"/>
    </row>
    <row r="23" spans="2:45" x14ac:dyDescent="0.2">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
      <c r="B24" s="183" t="s">
        <v>326</v>
      </c>
      <c r="C24" s="183" t="s">
        <v>327</v>
      </c>
      <c r="D24" s="183"/>
      <c r="E24" s="184" t="s">
        <v>380</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x14ac:dyDescent="0.2">
      <c r="B27" s="197"/>
      <c r="C27" s="197"/>
      <c r="D27" s="197"/>
      <c r="E27" s="197"/>
      <c r="F27" s="198"/>
      <c r="G27" s="122" t="s">
        <v>173</v>
      </c>
      <c r="H27" s="123">
        <f>SUM(H14:H25)</f>
        <v>0</v>
      </c>
      <c r="I27" s="197"/>
      <c r="J27" s="197"/>
    </row>
    <row r="31" spans="2:45" x14ac:dyDescent="0.2">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x14ac:dyDescent="0.2">
      <c r="D32" s="202"/>
      <c r="I32" s="276">
        <v>0.1072</v>
      </c>
      <c r="J32" s="276">
        <v>0.1072</v>
      </c>
      <c r="K32" s="276">
        <v>0.1072</v>
      </c>
      <c r="L32" s="276">
        <v>0.1072</v>
      </c>
      <c r="M32" s="276">
        <v>0.1072</v>
      </c>
      <c r="N32" s="276">
        <v>0.1072</v>
      </c>
      <c r="O32" s="276">
        <v>0.1072</v>
      </c>
      <c r="P32" s="276">
        <v>0.1072</v>
      </c>
      <c r="Q32" s="276">
        <v>0.1072</v>
      </c>
      <c r="R32" s="276">
        <v>0.1072</v>
      </c>
      <c r="S32" s="276">
        <v>0.1072</v>
      </c>
      <c r="T32" s="277">
        <v>0.1072</v>
      </c>
      <c r="U32" s="276">
        <v>0.1072</v>
      </c>
      <c r="V32" s="276"/>
      <c r="W32" s="277"/>
      <c r="X32" s="276"/>
      <c r="Y32" s="276"/>
      <c r="Z32" s="277"/>
      <c r="AA32" s="276"/>
      <c r="AB32" s="276"/>
      <c r="AC32" s="276"/>
      <c r="AD32" s="276"/>
      <c r="AE32" s="276"/>
      <c r="AF32" s="276"/>
      <c r="AG32" s="276"/>
      <c r="AH32" s="276"/>
      <c r="AI32" s="276"/>
      <c r="AJ32" s="276"/>
      <c r="AK32" s="276"/>
      <c r="AL32" s="276"/>
      <c r="AM32" s="276"/>
      <c r="AN32" s="276"/>
      <c r="AO32" s="276"/>
      <c r="AP32" s="276"/>
      <c r="AQ32" s="276"/>
      <c r="AR32" s="276"/>
      <c r="AS32" s="276"/>
    </row>
    <row r="33" spans="2:45" x14ac:dyDescent="0.2">
      <c r="B33" s="167" t="s">
        <v>381</v>
      </c>
      <c r="D33" s="278">
        <v>0.125</v>
      </c>
      <c r="I33" s="279">
        <f t="shared" ref="I33:AJ33" si="3">$D$33</f>
        <v>0.125</v>
      </c>
      <c r="J33" s="279">
        <f t="shared" si="3"/>
        <v>0.125</v>
      </c>
      <c r="K33" s="279">
        <f t="shared" si="3"/>
        <v>0.125</v>
      </c>
      <c r="L33" s="279">
        <f t="shared" si="3"/>
        <v>0.125</v>
      </c>
      <c r="M33" s="279">
        <f t="shared" si="3"/>
        <v>0.125</v>
      </c>
      <c r="N33" s="279">
        <f t="shared" si="3"/>
        <v>0.125</v>
      </c>
      <c r="O33" s="279">
        <f t="shared" si="3"/>
        <v>0.125</v>
      </c>
      <c r="P33" s="279">
        <f t="shared" si="3"/>
        <v>0.125</v>
      </c>
      <c r="Q33" s="279">
        <f t="shared" si="3"/>
        <v>0.125</v>
      </c>
      <c r="R33" s="279">
        <f t="shared" si="3"/>
        <v>0.125</v>
      </c>
      <c r="S33" s="279">
        <f t="shared" si="3"/>
        <v>0.125</v>
      </c>
      <c r="T33" s="279">
        <f t="shared" si="3"/>
        <v>0.125</v>
      </c>
      <c r="U33" s="279">
        <f t="shared" si="3"/>
        <v>0.125</v>
      </c>
      <c r="V33" s="279">
        <f t="shared" si="3"/>
        <v>0.125</v>
      </c>
      <c r="W33" s="279">
        <f t="shared" si="3"/>
        <v>0.125</v>
      </c>
      <c r="X33" s="279">
        <f t="shared" si="3"/>
        <v>0.125</v>
      </c>
      <c r="Y33" s="279">
        <f t="shared" si="3"/>
        <v>0.125</v>
      </c>
      <c r="Z33" s="279">
        <f t="shared" si="3"/>
        <v>0.125</v>
      </c>
      <c r="AA33" s="279">
        <f t="shared" si="3"/>
        <v>0.125</v>
      </c>
      <c r="AB33" s="279">
        <f t="shared" si="3"/>
        <v>0.125</v>
      </c>
      <c r="AC33" s="279">
        <f t="shared" si="3"/>
        <v>0.125</v>
      </c>
      <c r="AD33" s="279">
        <f t="shared" si="3"/>
        <v>0.125</v>
      </c>
      <c r="AE33" s="279">
        <f t="shared" si="3"/>
        <v>0.125</v>
      </c>
      <c r="AF33" s="279">
        <f t="shared" si="3"/>
        <v>0.125</v>
      </c>
      <c r="AG33" s="279">
        <f t="shared" si="3"/>
        <v>0.125</v>
      </c>
      <c r="AH33" s="279">
        <f t="shared" si="3"/>
        <v>0.125</v>
      </c>
      <c r="AI33" s="279">
        <f t="shared" si="3"/>
        <v>0.125</v>
      </c>
      <c r="AJ33" s="279">
        <f t="shared" si="3"/>
        <v>0.125</v>
      </c>
      <c r="AK33" s="276"/>
      <c r="AL33" s="276"/>
      <c r="AM33" s="276"/>
      <c r="AN33" s="276"/>
      <c r="AO33" s="276"/>
      <c r="AP33" s="276"/>
      <c r="AQ33" s="276"/>
      <c r="AR33" s="276"/>
      <c r="AS33" s="276"/>
    </row>
    <row r="34" spans="2:45" x14ac:dyDescent="0.2">
      <c r="D34" s="278"/>
      <c r="I34" s="276">
        <v>0.76390000000000002</v>
      </c>
      <c r="J34" s="288" t="s">
        <v>385</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row>
    <row r="35" spans="2:45" x14ac:dyDescent="0.2">
      <c r="B35" s="167" t="s">
        <v>382</v>
      </c>
      <c r="D35" s="278">
        <v>0.85</v>
      </c>
      <c r="I35" s="279">
        <f t="shared" ref="I35:AA35" si="4">$D$35</f>
        <v>0.85</v>
      </c>
      <c r="J35" s="279">
        <f t="shared" si="4"/>
        <v>0.85</v>
      </c>
      <c r="K35" s="279">
        <f t="shared" si="4"/>
        <v>0.85</v>
      </c>
      <c r="L35" s="279">
        <f t="shared" si="4"/>
        <v>0.85</v>
      </c>
      <c r="M35" s="279">
        <f t="shared" si="4"/>
        <v>0.85</v>
      </c>
      <c r="N35" s="279">
        <f t="shared" si="4"/>
        <v>0.85</v>
      </c>
      <c r="O35" s="279">
        <f t="shared" si="4"/>
        <v>0.85</v>
      </c>
      <c r="P35" s="279">
        <f t="shared" si="4"/>
        <v>0.85</v>
      </c>
      <c r="Q35" s="279">
        <f t="shared" si="4"/>
        <v>0.85</v>
      </c>
      <c r="R35" s="279">
        <f t="shared" si="4"/>
        <v>0.85</v>
      </c>
      <c r="S35" s="279">
        <f t="shared" si="4"/>
        <v>0.85</v>
      </c>
      <c r="T35" s="279">
        <f t="shared" si="4"/>
        <v>0.85</v>
      </c>
      <c r="U35" s="279">
        <f t="shared" si="4"/>
        <v>0.85</v>
      </c>
      <c r="V35" s="279">
        <f t="shared" si="4"/>
        <v>0.85</v>
      </c>
      <c r="W35" s="279">
        <f t="shared" si="4"/>
        <v>0.85</v>
      </c>
      <c r="X35" s="279">
        <f t="shared" si="4"/>
        <v>0.85</v>
      </c>
      <c r="Y35" s="279">
        <f t="shared" si="4"/>
        <v>0.85</v>
      </c>
      <c r="Z35" s="279">
        <f t="shared" si="4"/>
        <v>0.85</v>
      </c>
      <c r="AA35" s="279">
        <f t="shared" si="4"/>
        <v>0.85</v>
      </c>
      <c r="AB35" s="279">
        <f t="shared" ref="AB35:AJ35" si="5">AA35</f>
        <v>0.85</v>
      </c>
      <c r="AC35" s="279">
        <f t="shared" si="5"/>
        <v>0.85</v>
      </c>
      <c r="AD35" s="279">
        <f t="shared" si="5"/>
        <v>0.85</v>
      </c>
      <c r="AE35" s="279">
        <f t="shared" si="5"/>
        <v>0.85</v>
      </c>
      <c r="AF35" s="279">
        <f t="shared" si="5"/>
        <v>0.85</v>
      </c>
      <c r="AG35" s="279">
        <f t="shared" si="5"/>
        <v>0.85</v>
      </c>
      <c r="AH35" s="279">
        <f t="shared" si="5"/>
        <v>0.85</v>
      </c>
      <c r="AI35" s="279">
        <f t="shared" si="5"/>
        <v>0.85</v>
      </c>
      <c r="AJ35" s="279">
        <f t="shared" si="5"/>
        <v>0.85</v>
      </c>
      <c r="AK35" s="276"/>
      <c r="AL35" s="276"/>
      <c r="AM35" s="276"/>
      <c r="AN35" s="276"/>
      <c r="AO35" s="276"/>
      <c r="AP35" s="276"/>
      <c r="AQ35" s="276"/>
      <c r="AR35" s="276"/>
      <c r="AS35" s="276"/>
    </row>
    <row r="36" spans="2:45" x14ac:dyDescent="0.2">
      <c r="D36" s="278"/>
      <c r="I36" s="257">
        <v>10569.71</v>
      </c>
      <c r="J36" s="280">
        <v>1272720.3700000001</v>
      </c>
      <c r="K36" s="280">
        <v>1272720.3700000001</v>
      </c>
      <c r="L36" s="257">
        <v>1029334.24</v>
      </c>
      <c r="M36" s="257">
        <v>899086.53</v>
      </c>
      <c r="N36" s="257">
        <v>874524</v>
      </c>
      <c r="O36" s="257">
        <v>742986</v>
      </c>
      <c r="P36" s="309">
        <v>599956.71</v>
      </c>
      <c r="Q36" s="309">
        <v>518625.71</v>
      </c>
      <c r="R36" s="333">
        <v>431191.91</v>
      </c>
      <c r="S36" s="333">
        <v>431030.97</v>
      </c>
      <c r="T36" s="333">
        <v>549572.35</v>
      </c>
      <c r="U36" s="333">
        <v>400669.73</v>
      </c>
      <c r="Z36" s="206"/>
      <c r="AA36" s="206"/>
    </row>
    <row r="37" spans="2:45" x14ac:dyDescent="0.2">
      <c r="B37" s="167" t="s">
        <v>383</v>
      </c>
      <c r="D37" s="278"/>
      <c r="I37" s="281">
        <v>1207500</v>
      </c>
      <c r="J37" s="281">
        <v>1073333</v>
      </c>
      <c r="K37" s="281">
        <v>939167</v>
      </c>
      <c r="L37" s="281">
        <v>805000</v>
      </c>
      <c r="M37" s="281">
        <v>670833</v>
      </c>
      <c r="N37" s="281">
        <v>536667</v>
      </c>
      <c r="O37" s="281">
        <v>402500</v>
      </c>
      <c r="P37" s="281">
        <v>402500</v>
      </c>
      <c r="Q37" s="281">
        <v>402500</v>
      </c>
      <c r="R37" s="281">
        <v>402500</v>
      </c>
      <c r="S37" s="281">
        <v>402500</v>
      </c>
      <c r="T37" s="281">
        <v>402500</v>
      </c>
      <c r="U37" s="281">
        <v>402500</v>
      </c>
      <c r="V37" s="281">
        <v>402500</v>
      </c>
      <c r="W37" s="281">
        <v>402500</v>
      </c>
      <c r="X37" s="281">
        <v>402500</v>
      </c>
      <c r="Y37" s="281">
        <v>402500</v>
      </c>
      <c r="Z37" s="281">
        <v>402500</v>
      </c>
      <c r="AA37" s="281">
        <v>402500</v>
      </c>
      <c r="AB37" s="281">
        <v>402500</v>
      </c>
      <c r="AC37" s="281">
        <v>402500</v>
      </c>
      <c r="AD37" s="281">
        <v>268333</v>
      </c>
      <c r="AE37" s="281">
        <v>134167</v>
      </c>
    </row>
    <row r="38" spans="2:45" x14ac:dyDescent="0.2">
      <c r="D38" s="278"/>
      <c r="I38" s="282"/>
      <c r="J38" s="283"/>
      <c r="K38" s="282"/>
      <c r="L38" s="282"/>
      <c r="M38" s="282"/>
      <c r="N38" s="282"/>
      <c r="O38" s="282"/>
      <c r="P38" s="282"/>
      <c r="Q38" s="282"/>
      <c r="R38" s="282"/>
      <c r="S38" s="282"/>
      <c r="T38" s="282"/>
      <c r="U38" s="284"/>
      <c r="V38" s="284"/>
      <c r="W38" s="282"/>
      <c r="X38" s="282"/>
      <c r="Y38" s="282"/>
      <c r="Z38" s="282"/>
      <c r="AA38" s="282"/>
      <c r="AB38" s="282"/>
      <c r="AC38" s="282"/>
      <c r="AD38" s="282"/>
      <c r="AE38" s="282"/>
    </row>
    <row r="39" spans="2:45" x14ac:dyDescent="0.2">
      <c r="B39" s="167" t="s">
        <v>384</v>
      </c>
      <c r="D39" s="278"/>
      <c r="I39" s="281">
        <v>62068</v>
      </c>
      <c r="J39" s="281">
        <v>62068</v>
      </c>
      <c r="K39" s="281">
        <v>62068</v>
      </c>
      <c r="L39" s="281">
        <v>62068</v>
      </c>
      <c r="M39" s="281">
        <v>31034</v>
      </c>
      <c r="N39" s="281">
        <v>0</v>
      </c>
      <c r="O39" s="282"/>
      <c r="P39" s="282"/>
      <c r="Q39" s="282"/>
      <c r="R39" s="282"/>
      <c r="S39" s="282"/>
      <c r="T39" s="282"/>
      <c r="U39" s="284"/>
      <c r="V39" s="284"/>
      <c r="W39" s="282"/>
      <c r="X39" s="282"/>
      <c r="Y39" s="282"/>
      <c r="Z39" s="282"/>
      <c r="AA39" s="282"/>
      <c r="AB39" s="282"/>
      <c r="AC39" s="282"/>
      <c r="AD39" s="282"/>
      <c r="AE39" s="282"/>
    </row>
    <row r="40" spans="2:45" x14ac:dyDescent="0.2">
      <c r="C40" s="168"/>
      <c r="F40" s="167"/>
      <c r="I40" s="260"/>
      <c r="J40" s="260"/>
      <c r="K40" s="260"/>
      <c r="L40" s="260"/>
      <c r="M40" s="282"/>
      <c r="N40" s="282"/>
      <c r="O40" s="260"/>
      <c r="P40" s="260"/>
      <c r="Q40" s="260"/>
      <c r="R40" s="260"/>
      <c r="S40" s="260"/>
      <c r="T40" s="260"/>
      <c r="U40" s="260"/>
      <c r="V40" s="282"/>
      <c r="W40" s="282"/>
      <c r="X40" s="282"/>
      <c r="Y40" s="282"/>
      <c r="Z40" s="282"/>
      <c r="AA40" s="282"/>
      <c r="AB40" s="282"/>
      <c r="AC40" s="282"/>
      <c r="AD40" s="282"/>
      <c r="AE40" s="282"/>
      <c r="AF40" s="282"/>
      <c r="AG40" s="282"/>
      <c r="AH40" s="282"/>
      <c r="AI40" s="282"/>
      <c r="AJ40" s="282"/>
    </row>
    <row r="41" spans="2:45" x14ac:dyDescent="0.2">
      <c r="C41" s="170" t="str">
        <f>B33</f>
        <v>Leverage ratio - Tranche A</v>
      </c>
      <c r="F41" s="170" t="str">
        <f>B35</f>
        <v>Leverage ratio - Tranche B</v>
      </c>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45" x14ac:dyDescent="0.2">
      <c r="C42" s="168"/>
      <c r="E42" s="219"/>
      <c r="F42" s="219"/>
      <c r="G42" s="219"/>
      <c r="H42" s="219"/>
      <c r="I42" s="207"/>
      <c r="J42" s="207"/>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row>
    <row r="43" spans="2:45" x14ac:dyDescent="0.2">
      <c r="C43" s="168"/>
    </row>
    <row r="44" spans="2:45" x14ac:dyDescent="0.2">
      <c r="C44" s="168"/>
      <c r="E44" s="219"/>
      <c r="F44" s="219"/>
      <c r="G44" s="219"/>
      <c r="H44" s="219"/>
      <c r="I44" s="219"/>
      <c r="J44" s="219"/>
    </row>
    <row r="45" spans="2:45" x14ac:dyDescent="0.2">
      <c r="C45" s="168"/>
    </row>
    <row r="46" spans="2:45" x14ac:dyDescent="0.2">
      <c r="C46" s="168"/>
      <c r="E46" s="219"/>
      <c r="F46" s="219"/>
      <c r="G46" s="219"/>
      <c r="H46" s="219"/>
      <c r="I46" s="219"/>
      <c r="J46" s="219"/>
    </row>
    <row r="47" spans="2:45" x14ac:dyDescent="0.2">
      <c r="C47" s="168"/>
    </row>
    <row r="48" spans="2:45" x14ac:dyDescent="0.2">
      <c r="C48" s="168"/>
      <c r="F48" s="167"/>
    </row>
    <row r="49" spans="3:12" x14ac:dyDescent="0.2">
      <c r="C49" s="168"/>
      <c r="F49" s="167"/>
    </row>
    <row r="50" spans="3:12" x14ac:dyDescent="0.2">
      <c r="C50" s="168"/>
      <c r="F50" s="167"/>
    </row>
    <row r="51" spans="3:12" x14ac:dyDescent="0.2">
      <c r="C51" s="168"/>
      <c r="F51" s="167"/>
    </row>
    <row r="52" spans="3:12" x14ac:dyDescent="0.2">
      <c r="C52" s="168"/>
      <c r="F52" s="167"/>
    </row>
    <row r="53" spans="3:12" x14ac:dyDescent="0.2">
      <c r="C53" s="168"/>
      <c r="F53" s="167"/>
    </row>
    <row r="54" spans="3:12" x14ac:dyDescent="0.2">
      <c r="C54" s="168"/>
      <c r="F54" s="167"/>
    </row>
    <row r="55" spans="3:12" x14ac:dyDescent="0.2">
      <c r="C55" s="174"/>
      <c r="F55" s="167"/>
      <c r="L55" s="170"/>
    </row>
    <row r="56" spans="3:12" x14ac:dyDescent="0.2">
      <c r="C56" s="168"/>
      <c r="F56" s="167"/>
    </row>
    <row r="57" spans="3:12" x14ac:dyDescent="0.2">
      <c r="C57" s="168"/>
      <c r="F57" s="167"/>
    </row>
    <row r="58" spans="3:12" x14ac:dyDescent="0.2">
      <c r="C58" s="168"/>
      <c r="F58" s="167"/>
    </row>
    <row r="59" spans="3:12" x14ac:dyDescent="0.2">
      <c r="C59" s="168"/>
      <c r="F59" s="167"/>
    </row>
    <row r="60" spans="3:12" x14ac:dyDescent="0.2">
      <c r="C60" s="168"/>
      <c r="F60" s="167"/>
    </row>
    <row r="61" spans="3:12" x14ac:dyDescent="0.2">
      <c r="C61" s="168"/>
      <c r="F61" s="167"/>
    </row>
    <row r="62" spans="3:12" x14ac:dyDescent="0.2">
      <c r="C62" s="168"/>
      <c r="F62" s="167"/>
    </row>
    <row r="63" spans="3:12" x14ac:dyDescent="0.2">
      <c r="C63" s="168"/>
      <c r="F63" s="167"/>
    </row>
    <row r="64" spans="3:12" x14ac:dyDescent="0.2">
      <c r="C64" s="168"/>
      <c r="F64" s="167"/>
    </row>
    <row r="65" spans="2:6" x14ac:dyDescent="0.2">
      <c r="C65" s="168"/>
      <c r="F65" s="167"/>
    </row>
    <row r="66" spans="2:6" x14ac:dyDescent="0.2">
      <c r="C66" s="168"/>
      <c r="F66" s="167"/>
    </row>
    <row r="67" spans="2:6" x14ac:dyDescent="0.2">
      <c r="C67" s="168"/>
      <c r="F67" s="167"/>
    </row>
    <row r="68" spans="2:6" x14ac:dyDescent="0.2">
      <c r="B68" s="261"/>
      <c r="C68" s="168"/>
      <c r="E68" s="170"/>
      <c r="F68" s="167"/>
    </row>
    <row r="69" spans="2:6" x14ac:dyDescent="0.2">
      <c r="C69" s="168"/>
      <c r="F69" s="167"/>
    </row>
    <row r="70" spans="2:6" x14ac:dyDescent="0.2">
      <c r="C70" s="168"/>
      <c r="F70" s="167"/>
    </row>
    <row r="71" spans="2:6" x14ac:dyDescent="0.2">
      <c r="C71" s="168"/>
      <c r="F71" s="167"/>
    </row>
    <row r="72" spans="2:6" x14ac:dyDescent="0.2">
      <c r="C72" s="168"/>
      <c r="F72" s="167"/>
    </row>
    <row r="73" spans="2:6" x14ac:dyDescent="0.2">
      <c r="C73" s="168"/>
      <c r="F73" s="167"/>
    </row>
    <row r="74" spans="2:6" x14ac:dyDescent="0.2">
      <c r="C74" s="285"/>
      <c r="F74" s="167"/>
    </row>
    <row r="75" spans="2:6" x14ac:dyDescent="0.2">
      <c r="C75" s="168"/>
      <c r="F75" s="167"/>
    </row>
    <row r="76" spans="2:6" x14ac:dyDescent="0.2">
      <c r="C76" s="168"/>
      <c r="F76" s="167"/>
    </row>
    <row r="77" spans="2:6" x14ac:dyDescent="0.2">
      <c r="C77" s="168"/>
      <c r="F77" s="167"/>
    </row>
    <row r="78" spans="2:6" x14ac:dyDescent="0.2">
      <c r="C78" s="168"/>
      <c r="F78" s="167"/>
    </row>
    <row r="79" spans="2:6" x14ac:dyDescent="0.2">
      <c r="C79" s="168"/>
      <c r="F79" s="167"/>
    </row>
    <row r="80" spans="2:6" x14ac:dyDescent="0.2">
      <c r="C80" s="168"/>
      <c r="F80" s="167"/>
    </row>
    <row r="81" spans="1:45" x14ac:dyDescent="0.2">
      <c r="C81" s="168"/>
      <c r="F81" s="167"/>
    </row>
    <row r="82" spans="1:45" s="220" customFormat="1" ht="11.25"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
      <c r="C83" s="168"/>
      <c r="F83" s="167"/>
    </row>
    <row r="85" spans="1:45" x14ac:dyDescent="0.2">
      <c r="D85" s="221"/>
    </row>
    <row r="88" spans="1:45" x14ac:dyDescent="0.2">
      <c r="C88" s="259">
        <v>62068</v>
      </c>
      <c r="D88" s="286"/>
    </row>
    <row r="89" spans="1:45" x14ac:dyDescent="0.2">
      <c r="C89" s="259">
        <v>62068</v>
      </c>
      <c r="D89" s="286"/>
    </row>
    <row r="90" spans="1:45" x14ac:dyDescent="0.2">
      <c r="C90" s="259">
        <v>62068</v>
      </c>
      <c r="D90" s="286"/>
    </row>
    <row r="91" spans="1:45" x14ac:dyDescent="0.2">
      <c r="C91" s="259">
        <v>62068</v>
      </c>
      <c r="D91" s="287"/>
    </row>
    <row r="92" spans="1:45" x14ac:dyDescent="0.2">
      <c r="C92" s="259">
        <v>31034</v>
      </c>
      <c r="D92" s="157"/>
    </row>
    <row r="93" spans="1:45" x14ac:dyDescent="0.2">
      <c r="C93" s="259">
        <v>0</v>
      </c>
      <c r="D93" s="157"/>
    </row>
    <row r="94" spans="1:45" x14ac:dyDescent="0.2">
      <c r="C94" s="259"/>
      <c r="D94" s="157"/>
    </row>
    <row r="95" spans="1:45" x14ac:dyDescent="0.2">
      <c r="C95" s="259"/>
      <c r="D95" s="157"/>
    </row>
    <row r="96" spans="1:45" x14ac:dyDescent="0.2">
      <c r="C96" s="259"/>
      <c r="D96" s="157"/>
    </row>
    <row r="97" spans="3:4" x14ac:dyDescent="0.2">
      <c r="C97" s="259"/>
      <c r="D97" s="157"/>
    </row>
    <row r="98" spans="3:4" x14ac:dyDescent="0.2">
      <c r="C98" s="259"/>
      <c r="D98" s="157"/>
    </row>
    <row r="99" spans="3:4" x14ac:dyDescent="0.2">
      <c r="C99" s="259"/>
      <c r="D99" s="157"/>
    </row>
    <row r="100" spans="3:4" x14ac:dyDescent="0.2">
      <c r="C100" s="259"/>
      <c r="D100" s="157"/>
    </row>
    <row r="101" spans="3:4" x14ac:dyDescent="0.2">
      <c r="C101" s="259"/>
      <c r="D101" s="157"/>
    </row>
    <row r="102" spans="3:4" x14ac:dyDescent="0.2">
      <c r="C102" s="259"/>
      <c r="D102" s="157"/>
    </row>
    <row r="103" spans="3:4" x14ac:dyDescent="0.2">
      <c r="C103" s="259"/>
      <c r="D103" s="157"/>
    </row>
    <row r="104" spans="3:4" x14ac:dyDescent="0.2">
      <c r="C104" s="259"/>
      <c r="D104" s="157"/>
    </row>
    <row r="105" spans="3:4" x14ac:dyDescent="0.2">
      <c r="C105" s="259"/>
      <c r="D105" s="157"/>
    </row>
    <row r="106" spans="3:4" x14ac:dyDescent="0.2">
      <c r="C106" s="259"/>
      <c r="D106" s="157"/>
    </row>
    <row r="107" spans="3:4" x14ac:dyDescent="0.2">
      <c r="C107" s="259"/>
      <c r="D107" s="157"/>
    </row>
    <row r="108" spans="3:4" x14ac:dyDescent="0.2">
      <c r="C108" s="259"/>
      <c r="D108" s="157"/>
    </row>
    <row r="109" spans="3:4" x14ac:dyDescent="0.2">
      <c r="C109" s="259"/>
      <c r="D109" s="157"/>
    </row>
    <row r="110" spans="3:4" x14ac:dyDescent="0.2">
      <c r="C110" s="259"/>
      <c r="D110" s="157"/>
    </row>
    <row r="111" spans="3:4" x14ac:dyDescent="0.2">
      <c r="D111" s="157"/>
    </row>
    <row r="112" spans="3:4" x14ac:dyDescent="0.2">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I17" activePane="bottomRight" state="frozen"/>
      <selection activeCell="L4" sqref="L4"/>
      <selection pane="topRight" activeCell="L4" sqref="L4"/>
      <selection pane="bottomLeft" activeCell="L4" sqref="L4"/>
      <selection pane="bottomRight" activeCell="C6" sqref="C6"/>
    </sheetView>
  </sheetViews>
  <sheetFormatPr defaultColWidth="0" defaultRowHeight="12.75" x14ac:dyDescent="0.2"/>
  <cols>
    <col min="1" max="1" width="3.83203125" style="167" customWidth="1"/>
    <col min="2" max="2" width="29.5" style="167" customWidth="1"/>
    <col min="3" max="3" width="29" style="167" customWidth="1"/>
    <col min="4" max="4" width="34.6640625" style="167" customWidth="1"/>
    <col min="5" max="5" width="12.1640625" style="167" customWidth="1"/>
    <col min="6" max="6" width="13.5" style="168" customWidth="1"/>
    <col min="7" max="8" width="15.83203125" style="167" customWidth="1"/>
    <col min="9" max="9" width="23.1640625" style="167" customWidth="1"/>
    <col min="10" max="10" width="13" style="167" bestFit="1" customWidth="1"/>
    <col min="11" max="11" width="12" style="167" customWidth="1"/>
    <col min="12" max="13" width="10.6640625" style="167" customWidth="1"/>
    <col min="14" max="14" width="14.83203125" style="167" customWidth="1"/>
    <col min="15" max="15" width="12.33203125" style="167" bestFit="1" customWidth="1"/>
    <col min="16" max="28" width="10.6640625" style="167" customWidth="1"/>
    <col min="29" max="29" width="10.33203125" style="167" customWidth="1"/>
    <col min="30" max="34" width="10.1640625" style="167" customWidth="1"/>
    <col min="35" max="35" width="10.5" style="167" bestFit="1" customWidth="1"/>
    <col min="36" max="36" width="11.1640625" style="167" customWidth="1"/>
    <col min="37" max="45" width="8.83203125" style="167" customWidth="1"/>
    <col min="46" max="68" width="0" style="167" hidden="1" customWidth="1"/>
    <col min="69" max="16384" width="9.33203125" style="167" hidden="1"/>
  </cols>
  <sheetData>
    <row r="1" spans="1:45" x14ac:dyDescent="0.2">
      <c r="A1" s="167" t="s">
        <v>362</v>
      </c>
    </row>
    <row r="2" spans="1:45" ht="25.5" x14ac:dyDescent="0.35">
      <c r="B2" s="169" t="s">
        <v>120</v>
      </c>
    </row>
    <row r="4" spans="1:45" x14ac:dyDescent="0.2">
      <c r="B4" s="170" t="s">
        <v>121</v>
      </c>
      <c r="C4" s="171" t="s">
        <v>386</v>
      </c>
      <c r="E4" s="170" t="s">
        <v>177</v>
      </c>
      <c r="I4" s="170" t="s">
        <v>234</v>
      </c>
      <c r="J4" s="168"/>
    </row>
    <row r="5" spans="1:45" x14ac:dyDescent="0.2">
      <c r="B5" s="170" t="s">
        <v>124</v>
      </c>
      <c r="C5" s="235" t="s">
        <v>517</v>
      </c>
      <c r="E5" s="172" t="s">
        <v>174</v>
      </c>
      <c r="G5" s="253">
        <v>1</v>
      </c>
      <c r="I5" s="170" t="s">
        <v>235</v>
      </c>
      <c r="K5" s="174" t="s">
        <v>236</v>
      </c>
      <c r="L5" s="174"/>
      <c r="N5" s="170" t="s">
        <v>237</v>
      </c>
    </row>
    <row r="6" spans="1:45" x14ac:dyDescent="0.2">
      <c r="B6" s="170" t="s">
        <v>125</v>
      </c>
      <c r="C6" s="175">
        <v>44553</v>
      </c>
      <c r="E6" s="172" t="s">
        <v>175</v>
      </c>
      <c r="G6" s="253">
        <v>1</v>
      </c>
      <c r="I6" s="167" t="s">
        <v>387</v>
      </c>
      <c r="K6" s="254" t="s">
        <v>388</v>
      </c>
      <c r="L6" s="174"/>
      <c r="N6" s="167">
        <v>61732234800</v>
      </c>
    </row>
    <row r="7" spans="1:45" x14ac:dyDescent="0.2">
      <c r="B7" s="170" t="s">
        <v>126</v>
      </c>
      <c r="C7" s="175">
        <v>46013</v>
      </c>
      <c r="E7" s="172" t="s">
        <v>176</v>
      </c>
      <c r="G7" s="253">
        <v>1</v>
      </c>
      <c r="I7" s="170"/>
      <c r="K7" s="174"/>
      <c r="L7" s="174"/>
      <c r="N7" s="170"/>
    </row>
    <row r="8" spans="1:45" x14ac:dyDescent="0.2">
      <c r="F8" s="167"/>
      <c r="I8" s="225"/>
      <c r="J8" s="225"/>
      <c r="K8" s="127"/>
      <c r="L8" s="225"/>
      <c r="M8" s="225"/>
      <c r="N8" s="255"/>
    </row>
    <row r="9" spans="1:45" x14ac:dyDescent="0.2">
      <c r="D9" s="177"/>
      <c r="F9" s="167"/>
      <c r="I9" s="225"/>
      <c r="J9" s="225"/>
      <c r="K9" s="130"/>
      <c r="L9" s="225"/>
      <c r="M9" s="225"/>
      <c r="N9" s="255"/>
    </row>
    <row r="10" spans="1:45" x14ac:dyDescent="0.2">
      <c r="D10" s="177"/>
      <c r="E10" s="177"/>
    </row>
    <row r="12" spans="1:45" ht="25.5" x14ac:dyDescent="0.2">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0</v>
      </c>
      <c r="AB13" s="181">
        <f t="shared" ca="1" si="1"/>
        <v>0</v>
      </c>
      <c r="AC13" s="181">
        <f t="shared" ca="1" si="1"/>
        <v>0</v>
      </c>
      <c r="AD13" s="181">
        <f t="shared" ca="1" si="1"/>
        <v>0</v>
      </c>
      <c r="AE13" s="181">
        <f t="shared" ca="1" si="1"/>
        <v>0</v>
      </c>
      <c r="AF13" s="181">
        <f t="shared" ca="1" si="1"/>
        <v>0</v>
      </c>
      <c r="AG13" s="181">
        <f t="shared" ca="1" si="1"/>
        <v>0</v>
      </c>
      <c r="AH13" s="181">
        <f t="shared" ca="1" si="1"/>
        <v>0</v>
      </c>
      <c r="AI13" s="181">
        <f t="shared" ca="1" si="1"/>
        <v>0</v>
      </c>
      <c r="AJ13" s="181">
        <f t="shared" ca="1" si="1"/>
        <v>0</v>
      </c>
      <c r="AK13" s="181">
        <f t="shared" ca="1" si="1"/>
        <v>0</v>
      </c>
      <c r="AL13" s="181">
        <f t="shared" ca="1" si="1"/>
        <v>0</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89.25" x14ac:dyDescent="0.2">
      <c r="B14" s="183" t="s">
        <v>139</v>
      </c>
      <c r="C14" s="183" t="s">
        <v>389</v>
      </c>
      <c r="D14" s="183" t="s">
        <v>390</v>
      </c>
      <c r="E14" s="184">
        <v>9.1</v>
      </c>
      <c r="F14" s="184" t="s">
        <v>143</v>
      </c>
      <c r="G14" s="183" t="s">
        <v>372</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78.5" x14ac:dyDescent="0.2">
      <c r="B16" s="183" t="s">
        <v>139</v>
      </c>
      <c r="C16" s="183" t="s">
        <v>391</v>
      </c>
      <c r="D16" s="183" t="s">
        <v>392</v>
      </c>
      <c r="E16" s="184" t="s">
        <v>393</v>
      </c>
      <c r="F16" s="184" t="s">
        <v>156</v>
      </c>
      <c r="G16" s="183" t="s">
        <v>394</v>
      </c>
      <c r="H16" s="185">
        <f>COUNTIF(I16:Z16,"Not received" )</f>
        <v>0</v>
      </c>
      <c r="I16" s="289"/>
      <c r="J16" s="289"/>
      <c r="K16" s="289"/>
      <c r="L16" s="272"/>
      <c r="M16" s="256"/>
      <c r="N16" s="256"/>
      <c r="O16" s="233" t="s">
        <v>158</v>
      </c>
      <c r="P16" s="256"/>
      <c r="Q16" s="256"/>
      <c r="R16" s="233" t="s">
        <v>158</v>
      </c>
      <c r="S16" s="256"/>
      <c r="T16" s="256"/>
      <c r="U16" s="187" t="s">
        <v>513</v>
      </c>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1:45" x14ac:dyDescent="0.2">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78.5" x14ac:dyDescent="0.2">
      <c r="B18" s="183" t="s">
        <v>139</v>
      </c>
      <c r="C18" s="183" t="s">
        <v>395</v>
      </c>
      <c r="D18" s="183" t="s">
        <v>392</v>
      </c>
      <c r="E18" s="184" t="s">
        <v>396</v>
      </c>
      <c r="F18" s="184" t="s">
        <v>143</v>
      </c>
      <c r="G18" s="183" t="s">
        <v>397</v>
      </c>
      <c r="H18" s="185">
        <f>COUNTIF(I18:Z18,"Not received" )</f>
        <v>0</v>
      </c>
      <c r="I18" s="289"/>
      <c r="J18" s="289"/>
      <c r="K18" s="289"/>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3.75" x14ac:dyDescent="0.2">
      <c r="B20" s="183" t="s">
        <v>398</v>
      </c>
      <c r="C20" s="183" t="s">
        <v>145</v>
      </c>
      <c r="D20" s="183" t="s">
        <v>145</v>
      </c>
      <c r="E20" s="184" t="s">
        <v>399</v>
      </c>
      <c r="F20" s="184" t="s">
        <v>156</v>
      </c>
      <c r="G20" s="183" t="s">
        <v>400</v>
      </c>
      <c r="H20" s="185">
        <f>COUNTIF(I20:Z20,"Not received" )</f>
        <v>0</v>
      </c>
      <c r="I20" s="289"/>
      <c r="J20" s="289"/>
      <c r="K20" s="289"/>
      <c r="L20" s="272"/>
      <c r="M20" s="256"/>
      <c r="N20" s="256"/>
      <c r="O20" s="233" t="s">
        <v>158</v>
      </c>
      <c r="P20" s="256"/>
      <c r="Q20" s="256"/>
      <c r="R20" s="233" t="s">
        <v>158</v>
      </c>
      <c r="S20" s="256"/>
      <c r="T20" s="256"/>
      <c r="U20" s="187" t="s">
        <v>512</v>
      </c>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1:45" x14ac:dyDescent="0.2">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63.75" x14ac:dyDescent="0.2">
      <c r="B22" s="183" t="s">
        <v>401</v>
      </c>
      <c r="C22" s="183" t="s">
        <v>145</v>
      </c>
      <c r="D22" s="183" t="s">
        <v>145</v>
      </c>
      <c r="E22" s="184" t="s">
        <v>402</v>
      </c>
      <c r="F22" s="184" t="s">
        <v>156</v>
      </c>
      <c r="G22" s="183" t="s">
        <v>400</v>
      </c>
      <c r="H22" s="185">
        <f>COUNTIF(I22:Z22,"Not received" )</f>
        <v>0</v>
      </c>
      <c r="I22" s="289"/>
      <c r="J22" s="289"/>
      <c r="K22" s="289"/>
      <c r="L22" s="272"/>
      <c r="M22" s="256"/>
      <c r="N22" s="256"/>
      <c r="O22" s="233" t="s">
        <v>158</v>
      </c>
      <c r="P22" s="256"/>
      <c r="Q22" s="256"/>
      <c r="R22" s="233" t="s">
        <v>158</v>
      </c>
      <c r="S22" s="256"/>
      <c r="T22" s="256"/>
      <c r="U22" s="187" t="s">
        <v>512</v>
      </c>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1:45" x14ac:dyDescent="0.2">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spans="1:45" ht="63.75" x14ac:dyDescent="0.2">
      <c r="B24" s="183" t="s">
        <v>403</v>
      </c>
      <c r="C24" s="183" t="s">
        <v>145</v>
      </c>
      <c r="D24" s="183" t="s">
        <v>145</v>
      </c>
      <c r="E24" s="184" t="s">
        <v>404</v>
      </c>
      <c r="F24" s="184" t="s">
        <v>156</v>
      </c>
      <c r="G24" s="183" t="s">
        <v>400</v>
      </c>
      <c r="H24" s="185">
        <f>COUNTIF(I24:Z24,"Not received" )</f>
        <v>0</v>
      </c>
      <c r="I24" s="289"/>
      <c r="J24" s="289"/>
      <c r="K24" s="289"/>
      <c r="L24" s="272"/>
      <c r="M24" s="256"/>
      <c r="N24" s="256"/>
      <c r="O24" s="233" t="s">
        <v>158</v>
      </c>
      <c r="P24" s="256"/>
      <c r="Q24" s="256"/>
      <c r="R24" s="233" t="s">
        <v>158</v>
      </c>
      <c r="S24" s="256"/>
      <c r="T24" s="256"/>
      <c r="U24" s="187" t="s">
        <v>512</v>
      </c>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1:45" x14ac:dyDescent="0.2">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x14ac:dyDescent="0.2">
      <c r="B26" s="197"/>
      <c r="C26" s="197"/>
      <c r="D26" s="197"/>
      <c r="E26" s="197"/>
      <c r="F26" s="198"/>
      <c r="G26" s="122" t="s">
        <v>173</v>
      </c>
      <c r="H26" s="123">
        <f>SUM(H14:H20)</f>
        <v>0</v>
      </c>
      <c r="I26" s="197"/>
      <c r="J26" s="197"/>
    </row>
    <row r="30" spans="1:45" x14ac:dyDescent="0.2">
      <c r="B30" s="167" t="s">
        <v>405</v>
      </c>
      <c r="D30" s="290"/>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x14ac:dyDescent="0.2">
      <c r="D31" s="290"/>
      <c r="I31" s="252"/>
    </row>
    <row r="32" spans="1:45" s="220" customFormat="1" ht="11.25"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
      <c r="C33" s="168"/>
      <c r="F33" s="167"/>
    </row>
    <row r="35" spans="3:6" x14ac:dyDescent="0.2">
      <c r="D35" s="221"/>
    </row>
    <row r="38" spans="3:6" x14ac:dyDescent="0.2">
      <c r="C38" s="259"/>
      <c r="D38" s="286"/>
    </row>
    <row r="39" spans="3:6" x14ac:dyDescent="0.2">
      <c r="C39" s="259"/>
      <c r="D39" s="286"/>
    </row>
    <row r="40" spans="3:6" x14ac:dyDescent="0.2">
      <c r="C40" s="259"/>
      <c r="D40" s="286"/>
    </row>
    <row r="41" spans="3:6" x14ac:dyDescent="0.2">
      <c r="C41" s="259"/>
      <c r="D41" s="287"/>
    </row>
    <row r="42" spans="3:6" x14ac:dyDescent="0.2">
      <c r="C42" s="259"/>
      <c r="D42" s="157"/>
    </row>
    <row r="43" spans="3:6" x14ac:dyDescent="0.2">
      <c r="C43" s="259"/>
      <c r="D43" s="157"/>
    </row>
    <row r="44" spans="3:6" x14ac:dyDescent="0.2">
      <c r="C44" s="259"/>
      <c r="D44" s="157"/>
    </row>
    <row r="45" spans="3:6" x14ac:dyDescent="0.2">
      <c r="C45" s="259"/>
      <c r="D45" s="157"/>
    </row>
    <row r="46" spans="3:6" x14ac:dyDescent="0.2">
      <c r="C46" s="259"/>
      <c r="D46" s="157"/>
    </row>
    <row r="47" spans="3:6" x14ac:dyDescent="0.2">
      <c r="C47" s="259"/>
      <c r="D47" s="157"/>
    </row>
    <row r="48" spans="3:6" x14ac:dyDescent="0.2">
      <c r="C48" s="259"/>
      <c r="D48" s="157"/>
    </row>
    <row r="49" spans="3:4" x14ac:dyDescent="0.2">
      <c r="C49" s="259"/>
      <c r="D49" s="157"/>
    </row>
    <row r="50" spans="3:4" x14ac:dyDescent="0.2">
      <c r="C50" s="259"/>
      <c r="D50" s="157"/>
    </row>
    <row r="51" spans="3:4" x14ac:dyDescent="0.2">
      <c r="C51" s="259"/>
      <c r="D51" s="157"/>
    </row>
    <row r="52" spans="3:4" x14ac:dyDescent="0.2">
      <c r="C52" s="259"/>
      <c r="D52" s="157"/>
    </row>
    <row r="53" spans="3:4" x14ac:dyDescent="0.2">
      <c r="C53" s="259"/>
      <c r="D53" s="157"/>
    </row>
    <row r="54" spans="3:4" x14ac:dyDescent="0.2">
      <c r="C54" s="259"/>
      <c r="D54" s="157"/>
    </row>
    <row r="55" spans="3:4" x14ac:dyDescent="0.2">
      <c r="C55" s="259"/>
      <c r="D55" s="157"/>
    </row>
    <row r="56" spans="3:4" x14ac:dyDescent="0.2">
      <c r="C56" s="259"/>
      <c r="D56" s="157"/>
    </row>
    <row r="57" spans="3:4" x14ac:dyDescent="0.2">
      <c r="C57" s="259"/>
      <c r="D57" s="157"/>
    </row>
    <row r="58" spans="3:4" x14ac:dyDescent="0.2">
      <c r="C58" s="259"/>
      <c r="D58" s="157"/>
    </row>
    <row r="59" spans="3:4" x14ac:dyDescent="0.2">
      <c r="C59" s="259"/>
      <c r="D59" s="157"/>
    </row>
    <row r="60" spans="3:4" x14ac:dyDescent="0.2">
      <c r="C60" s="259"/>
      <c r="D60" s="157"/>
    </row>
    <row r="61" spans="3:4" x14ac:dyDescent="0.2">
      <c r="D61" s="157"/>
    </row>
    <row r="62" spans="3:4" x14ac:dyDescent="0.2">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70C409-7B69-442A-8851-1A4AFA52B0BC}">
  <ds:schemaRefs>
    <ds:schemaRef ds:uri="http://schemas.microsoft.com/sharepoint/v3/contenttype/forms"/>
  </ds:schemaRefs>
</ds:datastoreItem>
</file>

<file path=customXml/itemProps2.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11aa93d3-d804-4844-bf54-5a44759c8902"/>
    <ds:schemaRef ds:uri="afe7f93e-5df7-4624-bd2c-14d6aca18e57"/>
  </ds:schemaRefs>
</ds:datastoreItem>
</file>

<file path=customXml/itemProps3.xml><?xml version="1.0" encoding="utf-8"?>
<ds:datastoreItem xmlns:ds="http://schemas.openxmlformats.org/officeDocument/2006/customXml" ds:itemID="{D33FD391-521C-4DC3-A52C-03B732BD56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38</vt:i4>
      </vt:variant>
    </vt:vector>
  </HeadingPairs>
  <TitlesOfParts>
    <vt:vector size="61" baseType="lpstr">
      <vt:lpstr>Cover</vt:lpstr>
      <vt:lpstr>Content</vt:lpstr>
      <vt:lpstr>Summary</vt:lpstr>
      <vt:lpstr>Live&gt;</vt:lpstr>
      <vt:lpstr>Koh</vt:lpstr>
      <vt:lpstr>Project North</vt:lpstr>
      <vt:lpstr>Mediconsul</vt:lpstr>
      <vt:lpstr>Flying Wombats</vt:lpstr>
      <vt:lpstr>Bravus</vt:lpstr>
      <vt:lpstr>FBR</vt:lpstr>
      <vt:lpstr>FBR (Herbie)</vt:lpstr>
      <vt:lpstr>NPE</vt:lpstr>
      <vt:lpstr>Wagepay</vt:lpstr>
      <vt:lpstr>Blackbird</vt:lpstr>
      <vt:lpstr>Repaid&gt;</vt:lpstr>
      <vt:lpstr>Pharmacies</vt:lpstr>
      <vt:lpstr>TCI &amp; SCR</vt:lpstr>
      <vt:lpstr>CSD</vt:lpstr>
      <vt:lpstr>Curtin Raiser</vt:lpstr>
      <vt:lpstr>Pybar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Blackbird!Print_Area</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Mediconsul!Print_Area</vt:lpstr>
      <vt:lpstr>NPE!Print_Area</vt:lpstr>
      <vt:lpstr>Pharmacies!Print_Area</vt:lpstr>
      <vt:lpstr>'Project North'!Print_Area</vt:lpstr>
      <vt:lpstr>Pybar!Print_Area</vt:lpstr>
      <vt:lpstr>SCL!Print_Area</vt:lpstr>
      <vt:lpstr>SPC!Print_Area</vt:lpstr>
      <vt:lpstr>'TCI &amp; SCR'!Print_Area</vt:lpstr>
      <vt:lpstr>Wagepay!Print_Area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Bridgette Meyer</cp:lastModifiedBy>
  <dcterms:created xsi:type="dcterms:W3CDTF">2018-11-29T22:33:29Z</dcterms:created>
  <dcterms:modified xsi:type="dcterms:W3CDTF">2023-03-20T02:18:51Z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y fmtid="{D5CDD505-2E9C-101B-9397-08002B2CF9AE}" pid="3" name="MediaServiceImageTags">
    <vt:lpwstr/>
  </property>
</Properties>
</file>