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0.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1.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4.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oceanafund.sharepoint.com/sites/OceanaFunds/Shared Documents/Marketing/4.3 Website/Reporting/2022/6. June 2022/"/>
    </mc:Choice>
  </mc:AlternateContent>
  <xr:revisionPtr revIDLastSave="0" documentId="8_{8B4E5D10-E84A-4849-BF5D-7D7E9A0DA904}" xr6:coauthVersionLast="47" xr6:coauthVersionMax="47" xr10:uidLastSave="{00000000-0000-0000-0000-000000000000}"/>
  <bookViews>
    <workbookView xWindow="380" yWindow="380" windowWidth="14400" windowHeight="7270" tabRatio="891" activeTab="10" xr2:uid="{00000000-000D-0000-FFFF-FFFF00000000}"/>
  </bookViews>
  <sheets>
    <sheet name="Cover" sheetId="2" r:id="rId1"/>
    <sheet name="Content" sheetId="18" r:id="rId2"/>
    <sheet name="Summary" sheetId="69" state="hidden" r:id="rId3"/>
    <sheet name="Live&gt;" sheetId="61" r:id="rId4"/>
    <sheet name="Koh" sheetId="53" r:id="rId5"/>
    <sheet name="Project North" sheetId="73" r:id="rId6"/>
    <sheet name="Mediconsul" sheetId="65" r:id="rId7"/>
    <sheet name="Flying Wombats" sheetId="70" r:id="rId8"/>
    <sheet name="Bravus" sheetId="71" r:id="rId9"/>
    <sheet name="FBR" sheetId="72" r:id="rId10"/>
    <sheet name="FBR (Herbie)" sheetId="74" r:id="rId11"/>
    <sheet name="Repaid&gt;" sheetId="60" r:id="rId12"/>
    <sheet name="Pharmacies" sheetId="54" r:id="rId13"/>
    <sheet name="CSD" sheetId="66" r:id="rId14"/>
    <sheet name="Curtin Raiser" sheetId="64" r:id="rId15"/>
    <sheet name="Pybar" sheetId="63" r:id="rId16"/>
    <sheet name="TCI &amp; SCR" sheetId="44" r:id="rId17"/>
    <sheet name="SCL" sheetId="62" r:id="rId18"/>
    <sheet name="SPC" sheetId="55" r:id="rId19"/>
    <sheet name="L" sheetId="1" r:id="rId20"/>
  </sheets>
  <externalReferences>
    <externalReference r:id="rId21"/>
    <externalReference r:id="rId22"/>
  </externalReferences>
  <definedNames>
    <definedName name="CIQWBGuid" hidden="1">"d4634521-d026-48e6-9ece-a9e17e309d8f"</definedName>
    <definedName name="Count_MLog" localSheetId="8">#REF!</definedName>
    <definedName name="Count_MLog" localSheetId="13">#REF!</definedName>
    <definedName name="Count_MLog" localSheetId="9">#REF!</definedName>
    <definedName name="Count_MLog" localSheetId="10">#REF!</definedName>
    <definedName name="Count_MLog" localSheetId="7">#REF!</definedName>
    <definedName name="Count_MLog" localSheetId="6">#REF!</definedName>
    <definedName name="Count_MLog">#REF!</definedName>
    <definedName name="Days_wk">L!$E$22</definedName>
    <definedName name="Days_yr">L!$E$15</definedName>
    <definedName name="FX">L!$E$28</definedName>
    <definedName name="FY_month">L!$E$27</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42469.1002893519</definedName>
    <definedName name="IQ_NAMES_REVISION_DATE__1" hidden="1">42469.1002893519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L!$E$24</definedName>
    <definedName name="List_scenarios" localSheetId="8">#REF!</definedName>
    <definedName name="List_scenarios" localSheetId="13">#REF!</definedName>
    <definedName name="List_scenarios" localSheetId="9">#REF!</definedName>
    <definedName name="List_scenarios" localSheetId="10">#REF!</definedName>
    <definedName name="List_scenarios" localSheetId="7">#REF!</definedName>
    <definedName name="List_scenarios" localSheetId="6">#REF!</definedName>
    <definedName name="List_scenarios">#REF!</definedName>
    <definedName name="List_YesNo">L!$I$10:$I$11</definedName>
    <definedName name="Log_Comments" localSheetId="8">#REF!</definedName>
    <definedName name="Log_Comments" localSheetId="13">#REF!</definedName>
    <definedName name="Log_Comments" localSheetId="9">#REF!</definedName>
    <definedName name="Log_Comments" localSheetId="10">#REF!</definedName>
    <definedName name="Log_Comments" localSheetId="7">#REF!</definedName>
    <definedName name="Log_Comments" localSheetId="6">#REF!</definedName>
    <definedName name="Log_Comments">#REF!</definedName>
    <definedName name="Log_CommentsStart" localSheetId="8">#REF!</definedName>
    <definedName name="Log_CommentsStart" localSheetId="13">#REF!</definedName>
    <definedName name="Log_CommentsStart" localSheetId="9">#REF!</definedName>
    <definedName name="Log_CommentsStart" localSheetId="10">#REF!</definedName>
    <definedName name="Log_CommentsStart" localSheetId="7">#REF!</definedName>
    <definedName name="Log_CommentsStart" localSheetId="6">#REF!</definedName>
    <definedName name="Log_CommentsStart">#REF!</definedName>
    <definedName name="Log_DateTimeStamp" localSheetId="8">#REF!</definedName>
    <definedName name="Log_DateTimeStamp" localSheetId="13">#REF!</definedName>
    <definedName name="Log_DateTimeStamp" localSheetId="9">#REF!</definedName>
    <definedName name="Log_DateTimeStamp" localSheetId="10">#REF!</definedName>
    <definedName name="Log_DateTimeStamp" localSheetId="7">#REF!</definedName>
    <definedName name="Log_DateTimeStamp" localSheetId="6">#REF!</definedName>
    <definedName name="Log_DateTimeStamp">#REF!</definedName>
    <definedName name="Log_Type" localSheetId="8">#REF!</definedName>
    <definedName name="Log_Type" localSheetId="13">#REF!</definedName>
    <definedName name="Log_Type" localSheetId="9">#REF!</definedName>
    <definedName name="Log_Type" localSheetId="10">#REF!</definedName>
    <definedName name="Log_Type" localSheetId="7">#REF!</definedName>
    <definedName name="Log_Type" localSheetId="6">#REF!</definedName>
    <definedName name="Log_Type">#REF!</definedName>
    <definedName name="Log_Type2" localSheetId="8">#REF!</definedName>
    <definedName name="Log_Type2" localSheetId="13">#REF!</definedName>
    <definedName name="Log_Type2" localSheetId="9">#REF!</definedName>
    <definedName name="Log_Type2" localSheetId="10">#REF!</definedName>
    <definedName name="Log_Type2" localSheetId="7">#REF!</definedName>
    <definedName name="Log_Type2" localSheetId="6">#REF!</definedName>
    <definedName name="Log_Type2">#REF!</definedName>
    <definedName name="M">L!$E$23</definedName>
    <definedName name="Months_hyr">L!$E$18</definedName>
    <definedName name="Months_qtr">L!$E$17</definedName>
    <definedName name="Months_yr">L!$E$20</definedName>
    <definedName name="Name_Comment">L!$E$13</definedName>
    <definedName name="Name_Model" localSheetId="8">[2]L!$E$11</definedName>
    <definedName name="Name_Model" localSheetId="13">[2]L!$E$11</definedName>
    <definedName name="Name_Model" localSheetId="14">[1]L!$E$11</definedName>
    <definedName name="Name_Model" localSheetId="9">[2]L!$E$11</definedName>
    <definedName name="Name_Model" localSheetId="10">[2]L!$E$11</definedName>
    <definedName name="Name_Model" localSheetId="7">[2]L!$E$11</definedName>
    <definedName name="Name_Model" localSheetId="6">[2]L!$E$11</definedName>
    <definedName name="Name_Model" localSheetId="15">[1]L!$E$11</definedName>
    <definedName name="Name_Model">L!$E$11</definedName>
    <definedName name="Name_ModelStatus" localSheetId="8">[2]L!$E$14</definedName>
    <definedName name="Name_ModelStatus" localSheetId="13">[2]L!$E$14</definedName>
    <definedName name="Name_ModelStatus" localSheetId="14">[1]L!$E$14</definedName>
    <definedName name="Name_ModelStatus" localSheetId="9">[2]L!$E$14</definedName>
    <definedName name="Name_ModelStatus" localSheetId="10">[2]L!$E$14</definedName>
    <definedName name="Name_ModelStatus" localSheetId="7">[2]L!$E$14</definedName>
    <definedName name="Name_ModelStatus" localSheetId="6">[2]L!$E$14</definedName>
    <definedName name="Name_ModelStatus" localSheetId="15">[1]L!$E$14</definedName>
    <definedName name="Name_ModelStatus">L!$E$14</definedName>
    <definedName name="Name_Project" localSheetId="8">[2]L!$E$10</definedName>
    <definedName name="Name_Project" localSheetId="13">[2]L!$E$10</definedName>
    <definedName name="Name_Project" localSheetId="14">[1]L!$E$10</definedName>
    <definedName name="Name_Project" localSheetId="9">[2]L!$E$10</definedName>
    <definedName name="Name_Project" localSheetId="10">[2]L!$E$10</definedName>
    <definedName name="Name_Project" localSheetId="7">[2]L!$E$10</definedName>
    <definedName name="Name_Project" localSheetId="6">[2]L!$E$10</definedName>
    <definedName name="Name_Project" localSheetId="15">[1]L!$E$10</definedName>
    <definedName name="Name_Project">L!$E$10</definedName>
    <definedName name="Name_Project2" localSheetId="8">[2]L!$E$12</definedName>
    <definedName name="Name_Project2" localSheetId="13">[2]L!$E$12</definedName>
    <definedName name="Name_Project2" localSheetId="14">[1]L!$E$12</definedName>
    <definedName name="Name_Project2" localSheetId="9">[2]L!$E$12</definedName>
    <definedName name="Name_Project2" localSheetId="10">[2]L!$E$12</definedName>
    <definedName name="Name_Project2" localSheetId="7">[2]L!$E$12</definedName>
    <definedName name="Name_Project2" localSheetId="6">[2]L!$E$12</definedName>
    <definedName name="Name_Project2" localSheetId="15">[1]L!$E$12</definedName>
    <definedName name="Name_Project2">L!$E$12</definedName>
    <definedName name="Name_Scenario" localSheetId="8">#REF!</definedName>
    <definedName name="Name_Scenario" localSheetId="13">#REF!</definedName>
    <definedName name="Name_Scenario" localSheetId="9">#REF!</definedName>
    <definedName name="Name_Scenario" localSheetId="10">#REF!</definedName>
    <definedName name="Name_Scenario" localSheetId="7">#REF!</definedName>
    <definedName name="Name_Scenario" localSheetId="6">#REF!</definedName>
    <definedName name="Name_Scenario" hidden="1">#REF!</definedName>
    <definedName name="_xlnm.Print_Area" localSheetId="8">Bravus!$A$1:$Z$20</definedName>
    <definedName name="_xlnm.Print_Area" localSheetId="1">Content!$A$1:$J$42</definedName>
    <definedName name="_xlnm.Print_Area" localSheetId="0">Cover!$A$1:$N$27</definedName>
    <definedName name="_xlnm.Print_Area" localSheetId="13">CSD!$A$1:$Z$18</definedName>
    <definedName name="_xlnm.Print_Area" localSheetId="14">'Curtin Raiser'!$A$1:$W$22</definedName>
    <definedName name="_xlnm.Print_Area" localSheetId="9">FBR!$A$1:$Z$19</definedName>
    <definedName name="_xlnm.Print_Area" localSheetId="10">'FBR (Herbie)'!$A$1:$Z$21</definedName>
    <definedName name="_xlnm.Print_Area" localSheetId="7">'Flying Wombats'!$A$1:$Z$25</definedName>
    <definedName name="_xlnm.Print_Area" localSheetId="4">Koh!$A$1:$Z$17</definedName>
    <definedName name="_xlnm.Print_Area" localSheetId="19">L!$A$1:$M$78</definedName>
    <definedName name="_xlnm.Print_Area" localSheetId="6">Mediconsul!$A$1:$Z$19</definedName>
    <definedName name="_xlnm.Print_Area" localSheetId="12">Pharmacies!$A$1:$Z$19</definedName>
    <definedName name="_xlnm.Print_Area" localSheetId="5">'Project North'!$A$1:$Z$19</definedName>
    <definedName name="_xlnm.Print_Area" localSheetId="15">Pybar!$A$1:$Z$16</definedName>
    <definedName name="_xlnm.Print_Area" localSheetId="17">SCL!$A$1:$Z$31</definedName>
    <definedName name="_xlnm.Print_Area" localSheetId="18">SPC!$A$1:$Z$19</definedName>
    <definedName name="_xlnm.Print_Area" localSheetId="16">'TCI &amp; SCR'!$A$1:$Z$23</definedName>
    <definedName name="Quarters_yr">L!$E$19</definedName>
    <definedName name="Rng_ChgLog" localSheetId="8">#REF!</definedName>
    <definedName name="Rng_ChgLog" localSheetId="13">#REF!</definedName>
    <definedName name="Rng_ChgLog" localSheetId="9">#REF!</definedName>
    <definedName name="Rng_ChgLog" localSheetId="10">#REF!</definedName>
    <definedName name="Rng_ChgLog" localSheetId="7">#REF!</definedName>
    <definedName name="Rng_ChgLog" localSheetId="6">#REF!</definedName>
    <definedName name="Rng_ChgLog">#REF!</definedName>
    <definedName name="VerySmallNumber">L!$E$25</definedName>
    <definedName name="Weeks_yr">L!$E$21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8" l="1"/>
  <c r="C14" i="18" s="1"/>
  <c r="C15" i="18" s="1"/>
  <c r="C16" i="18" s="1"/>
  <c r="C17" i="18" s="1"/>
  <c r="C18" i="18" s="1"/>
  <c r="C19" i="18" s="1"/>
  <c r="C20" i="18" s="1"/>
  <c r="I27" i="74"/>
  <c r="H20" i="74"/>
  <c r="H18" i="74"/>
  <c r="H16" i="74"/>
  <c r="H14" i="74"/>
  <c r="I13" i="74"/>
  <c r="J12" i="74"/>
  <c r="J27" i="74" s="1"/>
  <c r="K24" i="73"/>
  <c r="K10" i="73"/>
  <c r="K11" i="73" s="1"/>
  <c r="I24" i="73"/>
  <c r="H23" i="74" l="1"/>
  <c r="K12" i="74"/>
  <c r="K27" i="74" s="1"/>
  <c r="J13" i="74"/>
  <c r="F32" i="73"/>
  <c r="C32" i="73"/>
  <c r="J24" i="73"/>
  <c r="H18" i="73"/>
  <c r="H16" i="73"/>
  <c r="H14" i="73"/>
  <c r="H12" i="73"/>
  <c r="I11" i="73"/>
  <c r="J10" i="73"/>
  <c r="AX10" i="53"/>
  <c r="AX11" i="53" s="1"/>
  <c r="AW10" i="53"/>
  <c r="AW11" i="53" s="1"/>
  <c r="AV10" i="53"/>
  <c r="AV11" i="53" s="1"/>
  <c r="AN28" i="54"/>
  <c r="AN26" i="54"/>
  <c r="AN24" i="54"/>
  <c r="AN10" i="54"/>
  <c r="AN11" i="54" s="1"/>
  <c r="K13" i="74" l="1"/>
  <c r="L12" i="74"/>
  <c r="M12" i="74" s="1"/>
  <c r="H20" i="73"/>
  <c r="J11" i="73"/>
  <c r="AX22" i="53"/>
  <c r="AW22" i="53"/>
  <c r="AV22" i="53"/>
  <c r="L27" i="72"/>
  <c r="L13" i="74" l="1"/>
  <c r="L27" i="74"/>
  <c r="M13" i="74"/>
  <c r="N12" i="74"/>
  <c r="M27" i="74"/>
  <c r="E21" i="69"/>
  <c r="E23" i="69"/>
  <c r="E24" i="69"/>
  <c r="AL28" i="54"/>
  <c r="AM28" i="54"/>
  <c r="AL26" i="54"/>
  <c r="AM26" i="54"/>
  <c r="I25" i="72"/>
  <c r="H18" i="72"/>
  <c r="H16" i="72"/>
  <c r="H14" i="72"/>
  <c r="I13" i="72"/>
  <c r="K12" i="72"/>
  <c r="K25" i="72" s="1"/>
  <c r="J12" i="72"/>
  <c r="J25" i="72" s="1"/>
  <c r="O12" i="74" l="1"/>
  <c r="N13" i="74"/>
  <c r="N27" i="74"/>
  <c r="H21" i="72"/>
  <c r="J13" i="72"/>
  <c r="L12" i="72"/>
  <c r="K13" i="72"/>
  <c r="P12" i="74" l="1"/>
  <c r="O13" i="74"/>
  <c r="O27" i="74"/>
  <c r="L25" i="72"/>
  <c r="L13" i="72"/>
  <c r="M12" i="72"/>
  <c r="P13" i="74" l="1"/>
  <c r="Q12" i="74"/>
  <c r="P27" i="74"/>
  <c r="M13" i="72"/>
  <c r="M25" i="72"/>
  <c r="N12" i="72"/>
  <c r="R12" i="74" l="1"/>
  <c r="Q13" i="74"/>
  <c r="Q27" i="74"/>
  <c r="N13" i="72"/>
  <c r="O12" i="72"/>
  <c r="N25" i="72"/>
  <c r="R27" i="74" l="1"/>
  <c r="R13" i="74"/>
  <c r="S12" i="74"/>
  <c r="P12" i="72"/>
  <c r="O13" i="72"/>
  <c r="O25" i="72"/>
  <c r="S27" i="74" l="1"/>
  <c r="S13" i="74"/>
  <c r="T12" i="74"/>
  <c r="Q12" i="72"/>
  <c r="P13" i="72"/>
  <c r="P25" i="72"/>
  <c r="T27" i="74" l="1"/>
  <c r="T13" i="74"/>
  <c r="U12" i="74"/>
  <c r="R12" i="72"/>
  <c r="Q25" i="72"/>
  <c r="Q13" i="72"/>
  <c r="U13" i="74" l="1"/>
  <c r="V12" i="74"/>
  <c r="U27" i="74"/>
  <c r="R25" i="72"/>
  <c r="S12" i="72"/>
  <c r="R13" i="72"/>
  <c r="V13" i="74" l="1"/>
  <c r="W12" i="74"/>
  <c r="V27" i="74"/>
  <c r="S25" i="72"/>
  <c r="S13" i="72"/>
  <c r="T12" i="72"/>
  <c r="X12" i="74" l="1"/>
  <c r="W13" i="74"/>
  <c r="W27" i="74"/>
  <c r="T25" i="72"/>
  <c r="T13" i="72"/>
  <c r="U12" i="72"/>
  <c r="X13" i="74" l="1"/>
  <c r="Y12" i="74"/>
  <c r="X27" i="74"/>
  <c r="U13" i="72"/>
  <c r="U25" i="72"/>
  <c r="V12" i="72"/>
  <c r="Z12" i="74" l="1"/>
  <c r="Y27" i="74"/>
  <c r="Y13" i="74"/>
  <c r="V13" i="72"/>
  <c r="W12" i="72"/>
  <c r="V25" i="72"/>
  <c r="Z27" i="74" l="1"/>
  <c r="AA12" i="74"/>
  <c r="Z13" i="74"/>
  <c r="X12" i="72"/>
  <c r="W13" i="72"/>
  <c r="W25" i="72"/>
  <c r="AA27" i="74" l="1"/>
  <c r="AB12" i="74"/>
  <c r="AA13" i="74"/>
  <c r="Y12" i="72"/>
  <c r="X13" i="72"/>
  <c r="X25" i="72"/>
  <c r="AB27" i="74" l="1"/>
  <c r="AC12" i="74"/>
  <c r="AB13" i="74"/>
  <c r="Z12" i="72"/>
  <c r="Y25" i="72"/>
  <c r="Y13" i="72"/>
  <c r="AC13" i="74" l="1"/>
  <c r="AD12" i="74"/>
  <c r="AC27" i="74"/>
  <c r="Z25" i="72"/>
  <c r="AA12" i="72"/>
  <c r="Z13" i="72"/>
  <c r="AD13" i="74" l="1"/>
  <c r="AE12" i="74"/>
  <c r="AD27" i="74"/>
  <c r="AA25" i="72"/>
  <c r="AA13" i="72"/>
  <c r="AB12" i="72"/>
  <c r="AF12" i="74" l="1"/>
  <c r="AE13" i="74"/>
  <c r="AE27" i="74"/>
  <c r="AB25" i="72"/>
  <c r="AB13" i="72"/>
  <c r="AC12" i="72"/>
  <c r="AF13" i="74" l="1"/>
  <c r="AG12" i="74"/>
  <c r="AF27" i="74"/>
  <c r="AC13" i="72"/>
  <c r="AC25" i="72"/>
  <c r="AD12" i="72"/>
  <c r="AH12" i="74" l="1"/>
  <c r="AG13" i="74"/>
  <c r="AG27" i="74"/>
  <c r="AD13" i="72"/>
  <c r="AE12" i="72"/>
  <c r="AD25" i="72"/>
  <c r="AH27" i="74" l="1"/>
  <c r="AH13" i="74"/>
  <c r="AI12" i="74"/>
  <c r="AF12" i="72"/>
  <c r="AE13" i="72"/>
  <c r="AE25" i="72"/>
  <c r="AI27" i="74" l="1"/>
  <c r="AI13" i="74"/>
  <c r="AJ12" i="74"/>
  <c r="AG12" i="72"/>
  <c r="AF13" i="72"/>
  <c r="AF25" i="72"/>
  <c r="AJ27" i="74" l="1"/>
  <c r="AJ13" i="74"/>
  <c r="AK12" i="74"/>
  <c r="AH12" i="72"/>
  <c r="AG25" i="72"/>
  <c r="AG13" i="72"/>
  <c r="AK13" i="74" l="1"/>
  <c r="AL12" i="74"/>
  <c r="AH25" i="72"/>
  <c r="AI12" i="72"/>
  <c r="AH13" i="72"/>
  <c r="AM12" i="74" l="1"/>
  <c r="AL13" i="74"/>
  <c r="AI25" i="72"/>
  <c r="AJ12" i="72"/>
  <c r="AI13" i="72"/>
  <c r="AN12" i="74" l="1"/>
  <c r="AM13" i="74"/>
  <c r="AJ25" i="72"/>
  <c r="AJ13" i="72"/>
  <c r="AK12" i="72"/>
  <c r="AO12" i="74" l="1"/>
  <c r="AN13" i="74"/>
  <c r="AK13" i="72"/>
  <c r="AL12" i="72"/>
  <c r="AP12" i="74" l="1"/>
  <c r="AO13" i="74"/>
  <c r="AL13" i="72"/>
  <c r="AM12" i="72"/>
  <c r="AP13" i="74" l="1"/>
  <c r="AQ12" i="74"/>
  <c r="AN12" i="72"/>
  <c r="AM13" i="72"/>
  <c r="AQ13" i="74" l="1"/>
  <c r="AR12" i="74"/>
  <c r="AO12" i="72"/>
  <c r="AN13" i="72"/>
  <c r="AS12" i="74" l="1"/>
  <c r="AS13" i="74" s="1"/>
  <c r="AR13" i="74"/>
  <c r="AP12" i="72"/>
  <c r="AO13" i="72"/>
  <c r="AQ12" i="72" l="1"/>
  <c r="AP13" i="72"/>
  <c r="AQ13" i="72" l="1"/>
  <c r="AR12" i="72"/>
  <c r="AR13" i="72" l="1"/>
  <c r="AS12" i="72"/>
  <c r="AS13" i="72" s="1"/>
  <c r="AM10" i="54" l="1"/>
  <c r="AM11" i="54" s="1"/>
  <c r="AM24" i="54"/>
  <c r="AU10" i="53"/>
  <c r="AU11" i="53"/>
  <c r="AU22" i="53"/>
  <c r="AT10" i="53"/>
  <c r="AT11" i="53" s="1"/>
  <c r="AS22" i="53"/>
  <c r="AS31" i="53"/>
  <c r="E22" i="69"/>
  <c r="E20" i="69"/>
  <c r="D22" i="69"/>
  <c r="D20" i="69"/>
  <c r="F11" i="69"/>
  <c r="AT22" i="53" l="1"/>
  <c r="E25" i="69"/>
  <c r="F24" i="69" s="1"/>
  <c r="F23" i="69" l="1"/>
  <c r="F22" i="69"/>
  <c r="F21" i="69"/>
  <c r="F20" i="69"/>
  <c r="D25" i="69"/>
  <c r="F25" i="69" l="1"/>
  <c r="H24" i="71" l="1"/>
  <c r="H22" i="71"/>
  <c r="H20" i="71"/>
  <c r="H18" i="71"/>
  <c r="H16" i="71"/>
  <c r="H14" i="71"/>
  <c r="I13" i="71"/>
  <c r="J12" i="71"/>
  <c r="F41" i="70"/>
  <c r="C41" i="70"/>
  <c r="AA35" i="70"/>
  <c r="AB35" i="70" s="1"/>
  <c r="AC35" i="70" s="1"/>
  <c r="AD35" i="70" s="1"/>
  <c r="AE35" i="70" s="1"/>
  <c r="AF35" i="70" s="1"/>
  <c r="AG35" i="70" s="1"/>
  <c r="AH35" i="70" s="1"/>
  <c r="AI35" i="70" s="1"/>
  <c r="AJ35" i="70" s="1"/>
  <c r="Z35" i="70"/>
  <c r="Y35" i="70"/>
  <c r="X35" i="70"/>
  <c r="W35" i="70"/>
  <c r="V35" i="70"/>
  <c r="U35" i="70"/>
  <c r="T35" i="70"/>
  <c r="S35" i="70"/>
  <c r="R35" i="70"/>
  <c r="Q35" i="70"/>
  <c r="P35" i="70"/>
  <c r="O35" i="70"/>
  <c r="N35" i="70"/>
  <c r="M35" i="70"/>
  <c r="L35" i="70"/>
  <c r="K35" i="70"/>
  <c r="J35" i="70"/>
  <c r="I35" i="70"/>
  <c r="AJ33" i="70"/>
  <c r="AI33" i="70"/>
  <c r="AH33" i="70"/>
  <c r="AG33" i="70"/>
  <c r="AF33" i="70"/>
  <c r="AE33" i="70"/>
  <c r="AD33" i="70"/>
  <c r="AC33" i="70"/>
  <c r="AB33" i="70"/>
  <c r="AA33" i="70"/>
  <c r="Z33" i="70"/>
  <c r="Y33" i="70"/>
  <c r="X33" i="70"/>
  <c r="W33" i="70"/>
  <c r="V33" i="70"/>
  <c r="U33" i="70"/>
  <c r="T33" i="70"/>
  <c r="S33" i="70"/>
  <c r="R33" i="70"/>
  <c r="Q33" i="70"/>
  <c r="P33" i="70"/>
  <c r="O33" i="70"/>
  <c r="N33" i="70"/>
  <c r="M33" i="70"/>
  <c r="L33" i="70"/>
  <c r="K33" i="70"/>
  <c r="J33" i="70"/>
  <c r="I33" i="70"/>
  <c r="I31" i="70"/>
  <c r="H24" i="70"/>
  <c r="H22" i="70"/>
  <c r="H20" i="70"/>
  <c r="H18" i="70"/>
  <c r="H16" i="70"/>
  <c r="H14" i="70"/>
  <c r="K13" i="70"/>
  <c r="J13" i="70"/>
  <c r="I13" i="70"/>
  <c r="K12" i="70"/>
  <c r="K31" i="70" s="1"/>
  <c r="J12" i="70"/>
  <c r="J31" i="70" s="1"/>
  <c r="AJ10" i="54"/>
  <c r="AK10" i="54" s="1"/>
  <c r="AJ24" i="54"/>
  <c r="AK24" i="54" s="1"/>
  <c r="AL24" i="54" s="1"/>
  <c r="AJ26" i="54"/>
  <c r="AK26" i="54"/>
  <c r="AJ28" i="54"/>
  <c r="AK28" i="54"/>
  <c r="AQ22" i="53"/>
  <c r="AR22" i="53"/>
  <c r="AQ30" i="53"/>
  <c r="AQ31" i="53"/>
  <c r="AR31" i="53"/>
  <c r="H26" i="71" l="1"/>
  <c r="H27" i="70"/>
  <c r="J13" i="71"/>
  <c r="K12" i="71"/>
  <c r="L12" i="71" s="1"/>
  <c r="L12" i="70"/>
  <c r="AL10" i="54"/>
  <c r="AK11" i="54"/>
  <c r="AJ11" i="54"/>
  <c r="K13" i="71" l="1"/>
  <c r="M12" i="71"/>
  <c r="L13" i="71"/>
  <c r="L31" i="70"/>
  <c r="M12" i="70"/>
  <c r="L13" i="70"/>
  <c r="AL11" i="54"/>
  <c r="N12" i="71" l="1"/>
  <c r="M13" i="71"/>
  <c r="M31" i="70"/>
  <c r="N12" i="70"/>
  <c r="M13" i="70"/>
  <c r="N13" i="71" l="1"/>
  <c r="O12" i="71"/>
  <c r="N31" i="70"/>
  <c r="O12" i="70"/>
  <c r="N13" i="70"/>
  <c r="O13" i="71" l="1"/>
  <c r="P12" i="71"/>
  <c r="O31" i="70"/>
  <c r="P12" i="70"/>
  <c r="O13" i="70"/>
  <c r="P13" i="71" l="1"/>
  <c r="Q12" i="71"/>
  <c r="P13" i="70"/>
  <c r="P31" i="70"/>
  <c r="Q12" i="70"/>
  <c r="R12" i="71" l="1"/>
  <c r="Q13" i="71"/>
  <c r="Q13" i="70"/>
  <c r="Q31" i="70"/>
  <c r="R12" i="70"/>
  <c r="S12" i="71" l="1"/>
  <c r="R13" i="71"/>
  <c r="R13" i="70"/>
  <c r="R31" i="70"/>
  <c r="S12" i="70"/>
  <c r="T12" i="71" l="1"/>
  <c r="S13" i="71"/>
  <c r="S13" i="70"/>
  <c r="S31" i="70"/>
  <c r="T12" i="70"/>
  <c r="U12" i="71" l="1"/>
  <c r="T13" i="71"/>
  <c r="T31" i="70"/>
  <c r="U12" i="70"/>
  <c r="T13" i="70"/>
  <c r="U13" i="71" l="1"/>
  <c r="V12" i="71"/>
  <c r="U31" i="70"/>
  <c r="V12" i="70"/>
  <c r="U13" i="70"/>
  <c r="V13" i="71" l="1"/>
  <c r="W12" i="71"/>
  <c r="V31" i="70"/>
  <c r="W12" i="70"/>
  <c r="V13" i="70"/>
  <c r="W13" i="71" l="1"/>
  <c r="X12" i="71"/>
  <c r="W31" i="70"/>
  <c r="X12" i="70"/>
  <c r="W13" i="70"/>
  <c r="X13" i="71" l="1"/>
  <c r="Y12" i="71"/>
  <c r="X13" i="70"/>
  <c r="Y12" i="70"/>
  <c r="X31" i="70"/>
  <c r="Z12" i="71" l="1"/>
  <c r="Y13" i="71"/>
  <c r="Y13" i="70"/>
  <c r="Y31" i="70"/>
  <c r="Z12" i="70"/>
  <c r="AA12" i="71" l="1"/>
  <c r="Z13" i="71"/>
  <c r="Z13" i="70"/>
  <c r="AA12" i="70"/>
  <c r="Z31" i="70"/>
  <c r="AB12" i="71" l="1"/>
  <c r="AA13" i="71"/>
  <c r="AA13" i="70"/>
  <c r="AA31" i="70"/>
  <c r="AB12" i="70"/>
  <c r="AC12" i="71" l="1"/>
  <c r="AB13" i="71"/>
  <c r="AB31" i="70"/>
  <c r="AC12" i="70"/>
  <c r="AB13" i="70"/>
  <c r="AD12" i="71" l="1"/>
  <c r="AC13" i="71"/>
  <c r="AC31" i="70"/>
  <c r="AD12" i="70"/>
  <c r="AC13" i="70"/>
  <c r="AD13" i="71" l="1"/>
  <c r="AE12" i="71"/>
  <c r="AD31" i="70"/>
  <c r="AE12" i="70"/>
  <c r="AD13" i="70"/>
  <c r="AE13" i="71" l="1"/>
  <c r="AF12" i="71"/>
  <c r="AE31" i="70"/>
  <c r="AF12" i="70"/>
  <c r="AE13" i="70"/>
  <c r="AF13" i="71" l="1"/>
  <c r="AG12" i="71"/>
  <c r="AF13" i="70"/>
  <c r="AF31" i="70"/>
  <c r="AG12" i="70"/>
  <c r="AG13" i="71" l="1"/>
  <c r="AH12" i="71"/>
  <c r="AG13" i="70"/>
  <c r="AG31" i="70"/>
  <c r="AH12" i="70"/>
  <c r="AI12" i="71" l="1"/>
  <c r="AH13" i="71"/>
  <c r="AH13" i="70"/>
  <c r="AI12" i="70"/>
  <c r="AH31" i="70"/>
  <c r="AJ12" i="71" l="1"/>
  <c r="AI13" i="71"/>
  <c r="AI31" i="70"/>
  <c r="AJ12" i="70"/>
  <c r="AI13" i="70"/>
  <c r="AK12" i="71" l="1"/>
  <c r="AJ13" i="71"/>
  <c r="AJ31" i="70"/>
  <c r="AK12" i="70"/>
  <c r="AJ13" i="70"/>
  <c r="AK13" i="71" l="1"/>
  <c r="AL12" i="71"/>
  <c r="AL12" i="70"/>
  <c r="AK13" i="70"/>
  <c r="AL13" i="71" l="1"/>
  <c r="AM12" i="71"/>
  <c r="AM12" i="70"/>
  <c r="AL13" i="70"/>
  <c r="AM13" i="71" l="1"/>
  <c r="AN12" i="71"/>
  <c r="AM13" i="70"/>
  <c r="AN12" i="70"/>
  <c r="AN13" i="71" l="1"/>
  <c r="AO12" i="71"/>
  <c r="AN13" i="70"/>
  <c r="AO12" i="70"/>
  <c r="AP12" i="71" l="1"/>
  <c r="AO13" i="71"/>
  <c r="AO13" i="70"/>
  <c r="AP12" i="70"/>
  <c r="AQ12" i="71" l="1"/>
  <c r="AP13" i="71"/>
  <c r="AP13" i="70"/>
  <c r="AQ12" i="70"/>
  <c r="AR12" i="71" l="1"/>
  <c r="AQ13" i="71"/>
  <c r="AQ13" i="70"/>
  <c r="AR12" i="70"/>
  <c r="AS12" i="71" l="1"/>
  <c r="AS13" i="71" s="1"/>
  <c r="AR13" i="71"/>
  <c r="AS12" i="70"/>
  <c r="AS13" i="70" s="1"/>
  <c r="AR13" i="70"/>
  <c r="C15" i="69" l="1"/>
  <c r="D15" i="69" s="1"/>
  <c r="C14" i="69"/>
  <c r="D14" i="69" s="1"/>
  <c r="D16" i="69" s="1"/>
  <c r="B6" i="69"/>
  <c r="B7" i="69" s="1"/>
  <c r="B8" i="69" s="1"/>
  <c r="B9" i="69" s="1"/>
  <c r="B10" i="69" s="1"/>
  <c r="AI26" i="54"/>
  <c r="AH26" i="54"/>
  <c r="AG26" i="54"/>
  <c r="AF26" i="54"/>
  <c r="AI28" i="54"/>
  <c r="AH28" i="54"/>
  <c r="AG28" i="54"/>
  <c r="AF28" i="54"/>
  <c r="E14" i="69" l="1"/>
  <c r="E15" i="69"/>
  <c r="AP31" i="53"/>
  <c r="AO31" i="53"/>
  <c r="AN31" i="53"/>
  <c r="AN30" i="53"/>
  <c r="AO30" i="53" s="1"/>
  <c r="AP30" i="53" s="1"/>
  <c r="AP22" i="53"/>
  <c r="AO22" i="53"/>
  <c r="AN22" i="53"/>
  <c r="AF24" i="54"/>
  <c r="AG24" i="54" s="1"/>
  <c r="AH24" i="54" s="1"/>
  <c r="AI24" i="54" s="1"/>
  <c r="AH10" i="54"/>
  <c r="AH11" i="54" s="1"/>
  <c r="AG10" i="54"/>
  <c r="AG11" i="54" s="1"/>
  <c r="E16" i="69" l="1"/>
  <c r="F15" i="69" s="1"/>
  <c r="AI10" i="54"/>
  <c r="AI11" i="54" s="1"/>
  <c r="F14" i="69" l="1"/>
  <c r="F16" i="69" s="1"/>
  <c r="K26" i="65"/>
  <c r="L26" i="65" s="1"/>
  <c r="M26" i="65" s="1"/>
  <c r="N26" i="65" s="1"/>
  <c r="O26" i="65" s="1"/>
  <c r="P26" i="65" s="1"/>
  <c r="Q26" i="65" s="1"/>
  <c r="R26" i="65" s="1"/>
  <c r="S26" i="65" s="1"/>
  <c r="J26" i="65"/>
  <c r="AM30" i="53"/>
  <c r="AM31" i="53"/>
  <c r="AM22" i="53"/>
  <c r="L53" i="66" l="1"/>
  <c r="C53" i="66"/>
  <c r="AB37" i="66"/>
  <c r="AC37" i="66" s="1"/>
  <c r="AD37" i="66" s="1"/>
  <c r="AE37" i="66" s="1"/>
  <c r="AF37" i="66" s="1"/>
  <c r="AG37" i="66" s="1"/>
  <c r="AH37" i="66" s="1"/>
  <c r="AI37" i="66" s="1"/>
  <c r="AJ37" i="66" s="1"/>
  <c r="AA37" i="66"/>
  <c r="Z37" i="66"/>
  <c r="Y37" i="66"/>
  <c r="X37" i="66"/>
  <c r="W37" i="66"/>
  <c r="V37" i="66"/>
  <c r="U37" i="66"/>
  <c r="T37" i="66"/>
  <c r="S37" i="66"/>
  <c r="R37" i="66"/>
  <c r="Q37" i="66"/>
  <c r="P37" i="66"/>
  <c r="O37" i="66"/>
  <c r="N37" i="66"/>
  <c r="M37" i="66"/>
  <c r="L37" i="66"/>
  <c r="K37" i="66"/>
  <c r="J37" i="66"/>
  <c r="I37" i="66"/>
  <c r="AA35" i="66"/>
  <c r="AB35" i="66" s="1"/>
  <c r="AC35" i="66" s="1"/>
  <c r="AD35" i="66" s="1"/>
  <c r="AE35" i="66" s="1"/>
  <c r="AF35" i="66" s="1"/>
  <c r="AG35" i="66" s="1"/>
  <c r="AH35" i="66" s="1"/>
  <c r="AI35" i="66" s="1"/>
  <c r="AJ35" i="66" s="1"/>
  <c r="Z35" i="66"/>
  <c r="Y35" i="66"/>
  <c r="X35" i="66"/>
  <c r="W35" i="66"/>
  <c r="V35" i="66"/>
  <c r="U35" i="66"/>
  <c r="T35" i="66"/>
  <c r="S35" i="66"/>
  <c r="R35" i="66"/>
  <c r="Q35" i="66"/>
  <c r="P35" i="66"/>
  <c r="O35" i="66"/>
  <c r="N35" i="66"/>
  <c r="M35" i="66"/>
  <c r="L35" i="66"/>
  <c r="K35" i="66"/>
  <c r="J35" i="66"/>
  <c r="I35" i="66"/>
  <c r="AJ33" i="66"/>
  <c r="AI33" i="66"/>
  <c r="AH33" i="66"/>
  <c r="AG33" i="66"/>
  <c r="AF33" i="66"/>
  <c r="AE33" i="66"/>
  <c r="AD33" i="66"/>
  <c r="AC33" i="66"/>
  <c r="AB33" i="66"/>
  <c r="AA33" i="66"/>
  <c r="Z33" i="66"/>
  <c r="Y33" i="66"/>
  <c r="X33" i="66"/>
  <c r="W33" i="66"/>
  <c r="V33" i="66"/>
  <c r="U33" i="66"/>
  <c r="T33" i="66"/>
  <c r="S33" i="66"/>
  <c r="R33" i="66"/>
  <c r="Q33" i="66"/>
  <c r="P33" i="66"/>
  <c r="O33" i="66"/>
  <c r="N33" i="66"/>
  <c r="M33" i="66"/>
  <c r="L33" i="66"/>
  <c r="K33" i="66"/>
  <c r="J33" i="66"/>
  <c r="I33" i="66"/>
  <c r="H24" i="66"/>
  <c r="H22" i="66"/>
  <c r="H20" i="66"/>
  <c r="H18" i="66"/>
  <c r="H16" i="66"/>
  <c r="H14" i="66"/>
  <c r="I13" i="66"/>
  <c r="J12" i="66"/>
  <c r="H26" i="66" l="1"/>
  <c r="K12" i="66"/>
  <c r="J13" i="66"/>
  <c r="L12" i="66" l="1"/>
  <c r="K13" i="66"/>
  <c r="M12" i="66" l="1"/>
  <c r="L13" i="66"/>
  <c r="N12" i="66" l="1"/>
  <c r="M13" i="66"/>
  <c r="N13" i="66" l="1"/>
  <c r="O12" i="66"/>
  <c r="O13" i="66" l="1"/>
  <c r="P12" i="66"/>
  <c r="P13" i="66" l="1"/>
  <c r="Q12" i="66"/>
  <c r="R12" i="66" l="1"/>
  <c r="Q13" i="66"/>
  <c r="R13" i="66" l="1"/>
  <c r="S12" i="66"/>
  <c r="T12" i="66" l="1"/>
  <c r="S13" i="66"/>
  <c r="U12" i="66" l="1"/>
  <c r="T13" i="66"/>
  <c r="V12" i="66" l="1"/>
  <c r="U13" i="66"/>
  <c r="W12" i="66" l="1"/>
  <c r="V13" i="66"/>
  <c r="W13" i="66" l="1"/>
  <c r="X12" i="66"/>
  <c r="X13" i="66" l="1"/>
  <c r="Y12" i="66"/>
  <c r="Y13" i="66" l="1"/>
  <c r="Z12" i="66"/>
  <c r="Z13" i="66" l="1"/>
  <c r="AA12" i="66"/>
  <c r="AB12" i="66" l="1"/>
  <c r="AA13" i="66"/>
  <c r="AC12" i="66" l="1"/>
  <c r="AB13" i="66"/>
  <c r="AD12" i="66" l="1"/>
  <c r="AC13" i="66"/>
  <c r="AD13" i="66" l="1"/>
  <c r="AE12" i="66"/>
  <c r="AE13" i="66" l="1"/>
  <c r="AF12" i="66"/>
  <c r="AF13" i="66" l="1"/>
  <c r="AG12" i="66"/>
  <c r="AH12" i="66" l="1"/>
  <c r="AG13" i="66"/>
  <c r="AI12" i="66" l="1"/>
  <c r="AH13" i="66"/>
  <c r="AJ12" i="66" l="1"/>
  <c r="AI13" i="66"/>
  <c r="AK12" i="66" l="1"/>
  <c r="AJ13" i="66"/>
  <c r="AL12" i="66" l="1"/>
  <c r="AK13" i="66"/>
  <c r="AM12" i="66" l="1"/>
  <c r="AL13" i="66"/>
  <c r="AM13" i="66" l="1"/>
  <c r="AN12" i="66"/>
  <c r="AN13" i="66" l="1"/>
  <c r="AO12" i="66"/>
  <c r="AP12" i="66" l="1"/>
  <c r="AO13" i="66"/>
  <c r="AP13" i="66" l="1"/>
  <c r="AQ12" i="66"/>
  <c r="AQ13" i="66" s="1"/>
  <c r="L49" i="65" l="1"/>
  <c r="C49" i="65"/>
  <c r="F35" i="65"/>
  <c r="C35" i="65"/>
  <c r="S33" i="65"/>
  <c r="R33" i="65"/>
  <c r="Q33" i="65"/>
  <c r="P33" i="65"/>
  <c r="O33" i="65"/>
  <c r="N33" i="65"/>
  <c r="M33" i="65"/>
  <c r="L33" i="65"/>
  <c r="K33" i="65"/>
  <c r="J33" i="65"/>
  <c r="I33" i="65"/>
  <c r="S31" i="65"/>
  <c r="R31" i="65"/>
  <c r="Q31" i="65"/>
  <c r="P31" i="65"/>
  <c r="O31" i="65"/>
  <c r="N31" i="65"/>
  <c r="M31" i="65"/>
  <c r="L31" i="65"/>
  <c r="K31" i="65"/>
  <c r="J31" i="65"/>
  <c r="I31" i="65"/>
  <c r="S29" i="65"/>
  <c r="R29" i="65"/>
  <c r="Q29" i="65"/>
  <c r="P29" i="65"/>
  <c r="O29" i="65"/>
  <c r="N29" i="65"/>
  <c r="M29" i="65"/>
  <c r="L29" i="65"/>
  <c r="K29" i="65"/>
  <c r="J29" i="65"/>
  <c r="I29" i="65"/>
  <c r="H20" i="65"/>
  <c r="H18" i="65"/>
  <c r="H16" i="65"/>
  <c r="H14" i="65"/>
  <c r="J13" i="65"/>
  <c r="I13" i="65"/>
  <c r="K12" i="65"/>
  <c r="J12" i="65"/>
  <c r="H22" i="65" l="1"/>
  <c r="L12" i="65"/>
  <c r="K13" i="65"/>
  <c r="L13" i="65" l="1"/>
  <c r="M12" i="65"/>
  <c r="M13" i="65" l="1"/>
  <c r="N12" i="65"/>
  <c r="O12" i="65" l="1"/>
  <c r="N13" i="65"/>
  <c r="P12" i="65" l="1"/>
  <c r="O13" i="65"/>
  <c r="Q12" i="65" l="1"/>
  <c r="P13" i="65"/>
  <c r="R12" i="65" l="1"/>
  <c r="Q13" i="65"/>
  <c r="R13" i="65" l="1"/>
  <c r="S12" i="65"/>
  <c r="T12" i="65" l="1"/>
  <c r="S13" i="65"/>
  <c r="T13" i="65" l="1"/>
  <c r="U12" i="65"/>
  <c r="U13" i="65" l="1"/>
  <c r="V12" i="65"/>
  <c r="W12" i="65" l="1"/>
  <c r="V13" i="65"/>
  <c r="X12" i="65" l="1"/>
  <c r="W13" i="65"/>
  <c r="Y12" i="65" l="1"/>
  <c r="X13" i="65"/>
  <c r="Z12" i="65" l="1"/>
  <c r="Y13" i="65"/>
  <c r="Z13" i="65" l="1"/>
  <c r="AA12" i="65"/>
  <c r="AA13" i="65" l="1"/>
  <c r="AB12" i="65"/>
  <c r="AB13" i="65" l="1"/>
  <c r="AC12" i="65"/>
  <c r="AC13" i="65" l="1"/>
  <c r="AD12" i="65"/>
  <c r="AE12" i="65" l="1"/>
  <c r="AD13" i="65"/>
  <c r="AF12" i="65" l="1"/>
  <c r="AE13" i="65"/>
  <c r="AG12" i="65" l="1"/>
  <c r="AF13" i="65"/>
  <c r="AH12" i="65" l="1"/>
  <c r="AG13" i="65"/>
  <c r="AH13" i="65" l="1"/>
  <c r="AI12" i="65"/>
  <c r="AI13" i="65" l="1"/>
  <c r="AJ12" i="65"/>
  <c r="AJ13" i="65" l="1"/>
  <c r="AK12" i="65"/>
  <c r="AK13" i="65" l="1"/>
  <c r="AL12" i="65"/>
  <c r="AM12" i="65" l="1"/>
  <c r="AL13" i="65"/>
  <c r="AN12" i="65" l="1"/>
  <c r="AM13" i="65"/>
  <c r="AO12" i="65" l="1"/>
  <c r="AN13" i="65"/>
  <c r="AP12" i="65" l="1"/>
  <c r="AO13" i="65"/>
  <c r="AP13" i="65" l="1"/>
  <c r="AQ12" i="65"/>
  <c r="AQ13" i="65" l="1"/>
  <c r="AR12" i="65"/>
  <c r="AR13" i="65" l="1"/>
  <c r="AS12" i="65"/>
  <c r="AS13" i="65" s="1"/>
  <c r="AE26" i="54" l="1"/>
  <c r="AD26" i="54"/>
  <c r="AC26" i="54"/>
  <c r="AD27" i="54"/>
  <c r="AE28" i="54"/>
  <c r="AD28" i="54"/>
  <c r="AL31" i="53" l="1"/>
  <c r="AK31" i="53"/>
  <c r="AL27" i="53"/>
  <c r="AK27" i="53"/>
  <c r="AL25" i="53"/>
  <c r="AK25" i="53"/>
  <c r="AL22" i="53"/>
  <c r="AK22" i="53"/>
  <c r="AC28" i="54"/>
  <c r="AJ31" i="53" l="1"/>
  <c r="AJ27" i="53"/>
  <c r="AJ25" i="53"/>
  <c r="AJ22" i="53"/>
  <c r="C9" i="18" l="1"/>
  <c r="C10" i="18" s="1"/>
  <c r="C11" i="18" s="1"/>
  <c r="C12" i="18" s="1"/>
  <c r="AB27" i="54"/>
  <c r="AC27" i="54" s="1"/>
  <c r="AB28" i="54" l="1"/>
  <c r="AA28" i="54"/>
  <c r="AB26" i="54"/>
  <c r="AA26" i="54"/>
  <c r="AI31" i="53"/>
  <c r="AH31" i="53"/>
  <c r="AG31" i="53"/>
  <c r="AF31" i="53"/>
  <c r="AE31" i="53"/>
  <c r="AD31" i="53"/>
  <c r="AC31" i="53"/>
  <c r="AB31" i="53"/>
  <c r="AA31" i="53"/>
  <c r="Z31" i="53"/>
  <c r="Y31" i="53"/>
  <c r="X31" i="53"/>
  <c r="W31" i="53"/>
  <c r="V31" i="53"/>
  <c r="U31" i="53"/>
  <c r="T31" i="53"/>
  <c r="S31" i="53"/>
  <c r="R31" i="53"/>
  <c r="Q31" i="53"/>
  <c r="P31" i="53"/>
  <c r="O31" i="53"/>
  <c r="N31" i="53"/>
  <c r="M31" i="53"/>
  <c r="L31" i="53"/>
  <c r="K31" i="53"/>
  <c r="J31" i="53"/>
  <c r="I31" i="53"/>
  <c r="AI27" i="53"/>
  <c r="AH27" i="53"/>
  <c r="AI25" i="53"/>
  <c r="AH25" i="53"/>
  <c r="C48" i="64" l="1"/>
  <c r="F34" i="64"/>
  <c r="C34" i="64"/>
  <c r="AE29" i="64"/>
  <c r="AD29" i="64"/>
  <c r="AC29" i="64"/>
  <c r="AB29" i="64"/>
  <c r="AA29" i="64"/>
  <c r="Z29" i="64"/>
  <c r="Y29" i="64"/>
  <c r="AE27" i="64"/>
  <c r="AD27" i="64"/>
  <c r="AC27" i="64"/>
  <c r="AB27" i="64"/>
  <c r="AA27" i="64"/>
  <c r="Z27" i="64"/>
  <c r="Y27" i="64"/>
  <c r="Z24" i="64"/>
  <c r="AA24" i="64" s="1"/>
  <c r="AB24" i="64" s="1"/>
  <c r="AC24" i="64" s="1"/>
  <c r="AD24" i="64" s="1"/>
  <c r="AE24" i="64" s="1"/>
  <c r="I11" i="64"/>
  <c r="K10" i="64"/>
  <c r="K11" i="64" s="1"/>
  <c r="J10" i="64"/>
  <c r="J11" i="64" s="1"/>
  <c r="L10" i="64" l="1"/>
  <c r="L11" i="64" l="1"/>
  <c r="M10" i="64"/>
  <c r="M11" i="64" l="1"/>
  <c r="N10" i="64"/>
  <c r="H15" i="63"/>
  <c r="H12" i="63"/>
  <c r="I11" i="63"/>
  <c r="J10" i="63"/>
  <c r="K10" i="63" s="1"/>
  <c r="N11" i="64" l="1"/>
  <c r="O10" i="64"/>
  <c r="H17" i="63"/>
  <c r="K11" i="63"/>
  <c r="L10" i="63"/>
  <c r="J11" i="63"/>
  <c r="O11" i="64" l="1"/>
  <c r="P10" i="64"/>
  <c r="L11" i="63"/>
  <c r="M10" i="63"/>
  <c r="I26" i="54"/>
  <c r="I28" i="54"/>
  <c r="Q10" i="64" l="1"/>
  <c r="P11" i="64"/>
  <c r="M11" i="63"/>
  <c r="N10" i="63"/>
  <c r="Z28" i="54"/>
  <c r="Y28" i="54"/>
  <c r="X28" i="54"/>
  <c r="W28" i="54"/>
  <c r="V28" i="54"/>
  <c r="U28" i="54"/>
  <c r="Z26" i="54"/>
  <c r="Y26" i="54"/>
  <c r="X26" i="54"/>
  <c r="W26" i="54"/>
  <c r="V26" i="54"/>
  <c r="U26" i="54"/>
  <c r="R10" i="64" l="1"/>
  <c r="Q11" i="64"/>
  <c r="N11" i="63"/>
  <c r="O10" i="63"/>
  <c r="AG27" i="53"/>
  <c r="AF27" i="53"/>
  <c r="AE27" i="53"/>
  <c r="AD27" i="53"/>
  <c r="AC27" i="53"/>
  <c r="AB27" i="53"/>
  <c r="AG25" i="53"/>
  <c r="AF25" i="53"/>
  <c r="AE25" i="53"/>
  <c r="AD25" i="53"/>
  <c r="AC25" i="53"/>
  <c r="AB25" i="53"/>
  <c r="F62" i="62"/>
  <c r="C62" i="62"/>
  <c r="F48" i="62"/>
  <c r="C48" i="62"/>
  <c r="AF43" i="62"/>
  <c r="AE43" i="62"/>
  <c r="AD43" i="62"/>
  <c r="AC43" i="62"/>
  <c r="AB43" i="62"/>
  <c r="AA43" i="62"/>
  <c r="Z43" i="62"/>
  <c r="Y43" i="62"/>
  <c r="X43" i="62"/>
  <c r="W43" i="62"/>
  <c r="V43" i="62"/>
  <c r="U43" i="62"/>
  <c r="T43" i="62"/>
  <c r="S43" i="62"/>
  <c r="R43" i="62"/>
  <c r="Q43" i="62"/>
  <c r="P43" i="62"/>
  <c r="O43" i="62"/>
  <c r="N43" i="62"/>
  <c r="M43" i="62"/>
  <c r="L43" i="62"/>
  <c r="K43" i="62"/>
  <c r="J43" i="62"/>
  <c r="I43" i="62"/>
  <c r="AF41" i="62"/>
  <c r="AE41" i="62"/>
  <c r="AD41" i="62"/>
  <c r="AC41" i="62"/>
  <c r="AB41" i="62"/>
  <c r="AA41" i="62"/>
  <c r="Z41" i="62"/>
  <c r="Y41" i="62"/>
  <c r="X41" i="62"/>
  <c r="W41" i="62"/>
  <c r="V41" i="62"/>
  <c r="U41" i="62"/>
  <c r="T41" i="62"/>
  <c r="S41" i="62"/>
  <c r="R41" i="62"/>
  <c r="Q41" i="62"/>
  <c r="P41" i="62"/>
  <c r="O41" i="62"/>
  <c r="N41" i="62"/>
  <c r="M41" i="62"/>
  <c r="L41" i="62"/>
  <c r="K41" i="62"/>
  <c r="J41" i="62"/>
  <c r="I41" i="62"/>
  <c r="AF39" i="62"/>
  <c r="AE39" i="62"/>
  <c r="AD39" i="62"/>
  <c r="AC39" i="62"/>
  <c r="AB39" i="62"/>
  <c r="AA39" i="62"/>
  <c r="Z39" i="62"/>
  <c r="Y39" i="62"/>
  <c r="X39" i="62"/>
  <c r="W39" i="62"/>
  <c r="V39" i="62"/>
  <c r="U39" i="62"/>
  <c r="T39" i="62"/>
  <c r="S39" i="62"/>
  <c r="R39" i="62"/>
  <c r="Q39" i="62"/>
  <c r="P39" i="62"/>
  <c r="O39" i="62"/>
  <c r="N39" i="62"/>
  <c r="M39" i="62"/>
  <c r="L39" i="62"/>
  <c r="K39" i="62"/>
  <c r="J39" i="62"/>
  <c r="I39" i="62"/>
  <c r="I38" i="62"/>
  <c r="I36" i="62"/>
  <c r="H30" i="62"/>
  <c r="H28" i="62"/>
  <c r="H26" i="62"/>
  <c r="H24" i="62"/>
  <c r="H22" i="62"/>
  <c r="H20" i="62"/>
  <c r="H18" i="62"/>
  <c r="H16" i="62"/>
  <c r="H14" i="62"/>
  <c r="H32" i="62" s="1"/>
  <c r="H12" i="62"/>
  <c r="I11" i="62"/>
  <c r="J10" i="62"/>
  <c r="J36" i="62" s="1"/>
  <c r="S10" i="64" l="1"/>
  <c r="R11" i="64"/>
  <c r="O11" i="63"/>
  <c r="P10" i="63"/>
  <c r="J11" i="62"/>
  <c r="K10" i="62"/>
  <c r="T10" i="64" l="1"/>
  <c r="S11" i="64"/>
  <c r="Q10" i="63"/>
  <c r="P11" i="63"/>
  <c r="K36" i="62"/>
  <c r="L10" i="62"/>
  <c r="K11" i="62"/>
  <c r="S26" i="54"/>
  <c r="S28" i="54"/>
  <c r="U10" i="64" l="1"/>
  <c r="T11" i="64"/>
  <c r="R10" i="63"/>
  <c r="Q11" i="63"/>
  <c r="L36" i="62"/>
  <c r="M10" i="62"/>
  <c r="L11" i="62"/>
  <c r="T28" i="54"/>
  <c r="R28" i="54"/>
  <c r="T26" i="54"/>
  <c r="R26" i="54"/>
  <c r="U11" i="64" l="1"/>
  <c r="V10" i="64"/>
  <c r="S10" i="63"/>
  <c r="R11" i="63"/>
  <c r="M36" i="62"/>
  <c r="N10" i="62"/>
  <c r="M11" i="62"/>
  <c r="C32" i="54"/>
  <c r="F32" i="54"/>
  <c r="Q28" i="54"/>
  <c r="P28" i="54"/>
  <c r="O28" i="54"/>
  <c r="N28" i="54"/>
  <c r="M28" i="54"/>
  <c r="L28" i="54"/>
  <c r="K28" i="54"/>
  <c r="J28" i="54"/>
  <c r="Q26" i="54"/>
  <c r="P26" i="54"/>
  <c r="O26" i="54"/>
  <c r="N26" i="54"/>
  <c r="M26" i="54"/>
  <c r="L26" i="54"/>
  <c r="K26" i="54"/>
  <c r="J26" i="54"/>
  <c r="J24" i="54"/>
  <c r="K24" i="54" s="1"/>
  <c r="L24" i="54" s="1"/>
  <c r="M24" i="54" s="1"/>
  <c r="N24" i="54" s="1"/>
  <c r="O24" i="54" s="1"/>
  <c r="P24" i="54" s="1"/>
  <c r="Q24" i="54" s="1"/>
  <c r="R24" i="54" s="1"/>
  <c r="S24" i="54" s="1"/>
  <c r="T24" i="54" s="1"/>
  <c r="U24" i="54" s="1"/>
  <c r="V24" i="54" s="1"/>
  <c r="W24" i="54" s="1"/>
  <c r="X24" i="54" s="1"/>
  <c r="Y24" i="54" s="1"/>
  <c r="Z24" i="54" s="1"/>
  <c r="AA24" i="54" s="1"/>
  <c r="AB24" i="54" s="1"/>
  <c r="AC24" i="54" s="1"/>
  <c r="AD24" i="54" s="1"/>
  <c r="AE24" i="54" s="1"/>
  <c r="W10" i="64" l="1"/>
  <c r="V11" i="64"/>
  <c r="H12" i="64"/>
  <c r="H14" i="64"/>
  <c r="H16" i="64"/>
  <c r="H18" i="64"/>
  <c r="H20" i="64"/>
  <c r="S11" i="63"/>
  <c r="T10" i="63"/>
  <c r="O10" i="62"/>
  <c r="N11" i="62"/>
  <c r="N36" i="62"/>
  <c r="AA27" i="53"/>
  <c r="Z27" i="53"/>
  <c r="AA25" i="53"/>
  <c r="Z25" i="53"/>
  <c r="W11" i="64" l="1"/>
  <c r="X10" i="64"/>
  <c r="H22" i="64"/>
  <c r="T11" i="63"/>
  <c r="U10" i="63"/>
  <c r="P10" i="62"/>
  <c r="O11" i="62"/>
  <c r="O36" i="62"/>
  <c r="X11" i="64" l="1"/>
  <c r="Y10" i="64"/>
  <c r="V10" i="63"/>
  <c r="P11" i="62"/>
  <c r="P36" i="62"/>
  <c r="Q10" i="62"/>
  <c r="Y27" i="53"/>
  <c r="Y25" i="53"/>
  <c r="Z10" i="64" l="1"/>
  <c r="Y11" i="64"/>
  <c r="V11" i="63"/>
  <c r="W10" i="63"/>
  <c r="Q36" i="62"/>
  <c r="R10" i="62"/>
  <c r="Q11" i="62"/>
  <c r="X27" i="53"/>
  <c r="X25" i="53"/>
  <c r="Z11" i="64" l="1"/>
  <c r="AA10" i="64"/>
  <c r="W11" i="63"/>
  <c r="X10" i="63"/>
  <c r="R36" i="62"/>
  <c r="S10" i="62"/>
  <c r="R11" i="62"/>
  <c r="AA11" i="64" l="1"/>
  <c r="AB10" i="64"/>
  <c r="Y10" i="63"/>
  <c r="X11" i="63"/>
  <c r="S36" i="62"/>
  <c r="T10" i="62"/>
  <c r="S11" i="62"/>
  <c r="W24" i="53"/>
  <c r="W27" i="53"/>
  <c r="W25" i="53"/>
  <c r="V24" i="53"/>
  <c r="V25" i="53"/>
  <c r="V27" i="53"/>
  <c r="Q10" i="55"/>
  <c r="Q11" i="55"/>
  <c r="R37" i="44"/>
  <c r="Q37" i="44"/>
  <c r="R35" i="44"/>
  <c r="Q35" i="44"/>
  <c r="R33" i="44"/>
  <c r="Q33" i="44"/>
  <c r="R31" i="44"/>
  <c r="Q31" i="44"/>
  <c r="H16" i="55"/>
  <c r="C5" i="55"/>
  <c r="H18" i="55"/>
  <c r="H14" i="55"/>
  <c r="H12" i="55"/>
  <c r="I11" i="55"/>
  <c r="J10" i="55"/>
  <c r="K10" i="55"/>
  <c r="J11" i="55"/>
  <c r="L10" i="55"/>
  <c r="K11" i="55"/>
  <c r="H20" i="55"/>
  <c r="M10" i="55"/>
  <c r="L11" i="55"/>
  <c r="H18" i="54"/>
  <c r="H16" i="54"/>
  <c r="H14" i="54"/>
  <c r="H12" i="54"/>
  <c r="I11" i="54"/>
  <c r="J10" i="54"/>
  <c r="K10" i="54" s="1"/>
  <c r="L10" i="54" s="1"/>
  <c r="M11" i="55"/>
  <c r="N10" i="55"/>
  <c r="N11" i="55"/>
  <c r="O10" i="55"/>
  <c r="P10" i="55"/>
  <c r="O11" i="55"/>
  <c r="P11" i="55"/>
  <c r="R10" i="55"/>
  <c r="S10" i="55"/>
  <c r="R11" i="55"/>
  <c r="T10" i="55"/>
  <c r="S11" i="55"/>
  <c r="U10" i="55"/>
  <c r="T11" i="55"/>
  <c r="U11" i="55"/>
  <c r="V10" i="55"/>
  <c r="P37" i="44"/>
  <c r="P35" i="44"/>
  <c r="P33" i="44"/>
  <c r="P31" i="44"/>
  <c r="V11" i="55"/>
  <c r="W10" i="55"/>
  <c r="X10" i="55"/>
  <c r="W11" i="55"/>
  <c r="Y10" i="55"/>
  <c r="X11" i="55"/>
  <c r="O37" i="44"/>
  <c r="O35" i="44"/>
  <c r="O33" i="44"/>
  <c r="O31" i="44"/>
  <c r="Y11" i="55"/>
  <c r="Z10" i="55"/>
  <c r="H14" i="53"/>
  <c r="H12" i="53"/>
  <c r="U27" i="53"/>
  <c r="T27" i="53"/>
  <c r="S27" i="53"/>
  <c r="R27" i="53"/>
  <c r="Q27" i="53"/>
  <c r="P27" i="53"/>
  <c r="O27" i="53"/>
  <c r="U25" i="53"/>
  <c r="T25" i="53"/>
  <c r="S25" i="53"/>
  <c r="R25" i="53"/>
  <c r="Q25" i="53"/>
  <c r="P25" i="53"/>
  <c r="O25" i="53"/>
  <c r="I22" i="53"/>
  <c r="C46" i="53"/>
  <c r="F32" i="53"/>
  <c r="C32" i="53"/>
  <c r="N27" i="53"/>
  <c r="M27" i="53"/>
  <c r="L27" i="53"/>
  <c r="K27" i="53"/>
  <c r="J27" i="53"/>
  <c r="I27" i="53"/>
  <c r="N25" i="53"/>
  <c r="M25" i="53"/>
  <c r="L25" i="53"/>
  <c r="K25" i="53"/>
  <c r="J25" i="53"/>
  <c r="I25" i="53"/>
  <c r="H16" i="53"/>
  <c r="I11" i="53"/>
  <c r="J10" i="53"/>
  <c r="J22" i="53" s="1"/>
  <c r="AA10" i="55"/>
  <c r="Z11" i="55"/>
  <c r="J11" i="53"/>
  <c r="N37" i="44"/>
  <c r="M37" i="44"/>
  <c r="N35" i="44"/>
  <c r="N33" i="44"/>
  <c r="N31" i="44"/>
  <c r="AB10" i="55"/>
  <c r="AA11" i="55"/>
  <c r="AC10" i="55"/>
  <c r="AB11" i="55"/>
  <c r="AC11" i="55"/>
  <c r="AD10" i="55"/>
  <c r="AD11" i="55"/>
  <c r="AE10" i="55"/>
  <c r="AF10" i="55"/>
  <c r="AE11" i="55"/>
  <c r="F54" i="44"/>
  <c r="C54" i="44"/>
  <c r="F40" i="44"/>
  <c r="C40" i="44"/>
  <c r="L37" i="44"/>
  <c r="K37" i="44"/>
  <c r="J37" i="44"/>
  <c r="I37" i="44"/>
  <c r="H37" i="44"/>
  <c r="G37" i="44"/>
  <c r="F37" i="44"/>
  <c r="E37" i="44"/>
  <c r="M35" i="44"/>
  <c r="L35" i="44"/>
  <c r="K35" i="44"/>
  <c r="J35" i="44"/>
  <c r="I35" i="44"/>
  <c r="M33" i="44"/>
  <c r="L33" i="44"/>
  <c r="K33" i="44"/>
  <c r="J33" i="44"/>
  <c r="I33" i="44"/>
  <c r="M31" i="44"/>
  <c r="L31" i="44"/>
  <c r="K31" i="44"/>
  <c r="J31" i="44"/>
  <c r="I31" i="44"/>
  <c r="J28" i="44"/>
  <c r="K28" i="44"/>
  <c r="L28" i="44"/>
  <c r="M28" i="44"/>
  <c r="N28" i="44"/>
  <c r="O28" i="44"/>
  <c r="P28" i="44"/>
  <c r="Q28" i="44"/>
  <c r="R28" i="44"/>
  <c r="I11" i="44"/>
  <c r="J10" i="44"/>
  <c r="J11" i="44"/>
  <c r="K10" i="44"/>
  <c r="L10" i="44"/>
  <c r="AG10" i="55"/>
  <c r="AF11" i="55"/>
  <c r="K11" i="44"/>
  <c r="AG11" i="55"/>
  <c r="AH10" i="55"/>
  <c r="L11" i="44"/>
  <c r="M10" i="44"/>
  <c r="AI10" i="55"/>
  <c r="AH11" i="55"/>
  <c r="N10" i="44"/>
  <c r="M11" i="44"/>
  <c r="AJ10" i="55"/>
  <c r="AI11" i="55"/>
  <c r="N11" i="44"/>
  <c r="O10" i="44"/>
  <c r="AK10" i="55"/>
  <c r="AJ11" i="55"/>
  <c r="P10" i="44"/>
  <c r="O11" i="44"/>
  <c r="AK11" i="55"/>
  <c r="AL10" i="55"/>
  <c r="P11" i="44"/>
  <c r="Q10" i="44"/>
  <c r="AL11" i="55"/>
  <c r="AM10" i="55"/>
  <c r="R10" i="44"/>
  <c r="Q11" i="44"/>
  <c r="AN10" i="55"/>
  <c r="AM11" i="55"/>
  <c r="R11" i="44"/>
  <c r="S10" i="44"/>
  <c r="AO10" i="55"/>
  <c r="AN11" i="55"/>
  <c r="T10" i="44"/>
  <c r="S11" i="44"/>
  <c r="AO11" i="55"/>
  <c r="AP10" i="55"/>
  <c r="T11" i="44"/>
  <c r="U10" i="44"/>
  <c r="AQ10" i="55"/>
  <c r="AP11" i="55"/>
  <c r="V10" i="44"/>
  <c r="U11" i="44"/>
  <c r="AR10" i="55"/>
  <c r="AQ11" i="55"/>
  <c r="V11" i="44"/>
  <c r="W10" i="44"/>
  <c r="AS10" i="55"/>
  <c r="AR11" i="55"/>
  <c r="X10" i="44"/>
  <c r="W11" i="44"/>
  <c r="AS11" i="55"/>
  <c r="AT10" i="55"/>
  <c r="X11" i="44"/>
  <c r="Y10" i="44"/>
  <c r="AT11" i="55"/>
  <c r="AU10" i="55"/>
  <c r="Z10" i="44"/>
  <c r="Y11" i="44"/>
  <c r="AV10" i="55"/>
  <c r="AU11" i="55"/>
  <c r="Z11" i="44"/>
  <c r="AA10" i="44"/>
  <c r="AW10" i="55"/>
  <c r="AV11" i="55"/>
  <c r="AB10" i="44"/>
  <c r="AA11" i="44"/>
  <c r="AW11" i="55"/>
  <c r="AX10" i="55"/>
  <c r="AB11" i="44"/>
  <c r="AC10" i="44"/>
  <c r="AY10" i="55"/>
  <c r="AX11" i="55"/>
  <c r="AD10" i="44"/>
  <c r="AC11" i="44"/>
  <c r="AZ10" i="55"/>
  <c r="AY11" i="55"/>
  <c r="AD11" i="44"/>
  <c r="AE10" i="44"/>
  <c r="BA10" i="55"/>
  <c r="AZ11" i="55"/>
  <c r="AF10" i="44"/>
  <c r="AE11" i="44"/>
  <c r="BA11" i="55"/>
  <c r="BB10" i="55"/>
  <c r="AF11" i="44"/>
  <c r="AG10" i="44"/>
  <c r="BC10" i="55"/>
  <c r="BB11" i="55"/>
  <c r="AH10" i="44"/>
  <c r="AG11" i="44"/>
  <c r="BD10" i="55"/>
  <c r="BC11" i="55"/>
  <c r="AH11" i="44"/>
  <c r="AI10" i="44"/>
  <c r="BE10" i="55"/>
  <c r="BD11" i="55"/>
  <c r="AJ10" i="44"/>
  <c r="AI11" i="44"/>
  <c r="BE11" i="55"/>
  <c r="BF10" i="55"/>
  <c r="AJ11" i="44"/>
  <c r="AK10" i="44"/>
  <c r="BG10" i="55"/>
  <c r="BF11" i="55"/>
  <c r="AL10" i="44"/>
  <c r="AK11" i="44"/>
  <c r="BH10" i="55"/>
  <c r="BG11" i="55"/>
  <c r="AL11" i="44"/>
  <c r="AM10" i="44"/>
  <c r="BI10" i="55"/>
  <c r="BH11" i="55"/>
  <c r="AN10" i="44"/>
  <c r="AM11" i="44"/>
  <c r="BI11" i="55"/>
  <c r="BJ10" i="55"/>
  <c r="AN11" i="44"/>
  <c r="AO10" i="44"/>
  <c r="BK10" i="55"/>
  <c r="BJ11" i="55"/>
  <c r="AP10" i="44"/>
  <c r="AO11" i="44"/>
  <c r="BL10" i="55"/>
  <c r="BK11" i="55"/>
  <c r="AP11" i="44"/>
  <c r="AQ10" i="44"/>
  <c r="BM10" i="55"/>
  <c r="BL11" i="55"/>
  <c r="AR10" i="44"/>
  <c r="AQ11" i="44"/>
  <c r="BM11" i="55"/>
  <c r="BN10" i="55"/>
  <c r="AR11" i="44"/>
  <c r="AS10" i="44"/>
  <c r="BO10" i="55"/>
  <c r="BN11" i="55"/>
  <c r="AT10" i="44"/>
  <c r="AS11" i="44"/>
  <c r="BP10" i="55"/>
  <c r="BP11" i="55"/>
  <c r="BO11" i="55"/>
  <c r="AT11" i="44"/>
  <c r="AU10" i="44"/>
  <c r="AV10" i="44"/>
  <c r="AU11" i="44"/>
  <c r="AV11" i="44"/>
  <c r="AW10" i="44"/>
  <c r="AX10" i="44"/>
  <c r="AW11" i="44"/>
  <c r="AX11" i="44"/>
  <c r="AY10" i="44"/>
  <c r="AZ10" i="44"/>
  <c r="AY11" i="44"/>
  <c r="AZ11" i="44"/>
  <c r="BA10" i="44"/>
  <c r="BB10" i="44"/>
  <c r="BA11" i="44"/>
  <c r="BB11" i="44"/>
  <c r="BC10" i="44"/>
  <c r="BD10" i="44"/>
  <c r="BC11" i="44"/>
  <c r="BD11" i="44"/>
  <c r="BE10" i="44"/>
  <c r="BF10" i="44"/>
  <c r="BE11" i="44"/>
  <c r="BF11" i="44"/>
  <c r="BG10" i="44"/>
  <c r="BH10" i="44"/>
  <c r="BG11" i="44"/>
  <c r="BH11" i="44"/>
  <c r="BI10" i="44"/>
  <c r="BJ10" i="44"/>
  <c r="BI11" i="44"/>
  <c r="BJ11" i="44"/>
  <c r="BK10" i="44"/>
  <c r="BL10" i="44"/>
  <c r="BK11" i="44"/>
  <c r="BL11" i="44"/>
  <c r="BM10" i="44"/>
  <c r="BN10" i="44"/>
  <c r="BM11" i="44"/>
  <c r="BN11" i="44"/>
  <c r="BO10" i="44"/>
  <c r="BP10" i="44"/>
  <c r="BP11" i="44"/>
  <c r="BO11" i="44"/>
  <c r="D10" i="2"/>
  <c r="L17" i="2"/>
  <c r="D9" i="2"/>
  <c r="A2" i="18"/>
  <c r="F19" i="2"/>
  <c r="F18" i="2"/>
  <c r="F17" i="2"/>
  <c r="A2" i="1"/>
  <c r="K10" i="53" l="1"/>
  <c r="L10" i="53" s="1"/>
  <c r="L22" i="53" s="1"/>
  <c r="H18" i="53"/>
  <c r="AB11" i="64"/>
  <c r="AC10" i="64"/>
  <c r="Z10" i="63"/>
  <c r="Y11" i="63"/>
  <c r="T36" i="62"/>
  <c r="U10" i="62"/>
  <c r="T11" i="62"/>
  <c r="J11" i="54"/>
  <c r="L11" i="54"/>
  <c r="M10" i="54"/>
  <c r="K11" i="54"/>
  <c r="H20" i="54"/>
  <c r="H14" i="44"/>
  <c r="H12" i="44"/>
  <c r="H18" i="44"/>
  <c r="H20" i="44"/>
  <c r="H16" i="44"/>
  <c r="H22" i="44"/>
  <c r="K11" i="53" l="1"/>
  <c r="K22" i="53"/>
  <c r="M10" i="53"/>
  <c r="M22" i="53" s="1"/>
  <c r="L11" i="53"/>
  <c r="AC11" i="64"/>
  <c r="AD10" i="64"/>
  <c r="AA10" i="63"/>
  <c r="Z11" i="63"/>
  <c r="U36" i="62"/>
  <c r="V10" i="62"/>
  <c r="U11" i="62"/>
  <c r="N10" i="54"/>
  <c r="M11" i="54"/>
  <c r="H24" i="44"/>
  <c r="N10" i="53" l="1"/>
  <c r="N22" i="53" s="1"/>
  <c r="M11" i="53"/>
  <c r="O10" i="53"/>
  <c r="N11" i="53"/>
  <c r="AD11" i="64"/>
  <c r="AE10" i="64"/>
  <c r="AA11" i="63"/>
  <c r="AB10" i="63"/>
  <c r="W10" i="62"/>
  <c r="V11" i="62"/>
  <c r="V36" i="62"/>
  <c r="O10" i="54"/>
  <c r="N11" i="54"/>
  <c r="O11" i="53" l="1"/>
  <c r="P10" i="53"/>
  <c r="O22" i="53"/>
  <c r="AE11" i="64"/>
  <c r="AF10" i="64"/>
  <c r="AB11" i="63"/>
  <c r="AC10" i="63"/>
  <c r="X10" i="62"/>
  <c r="W11" i="62"/>
  <c r="W36" i="62"/>
  <c r="O11" i="54"/>
  <c r="P10" i="54"/>
  <c r="P11" i="53" l="1"/>
  <c r="P22" i="53"/>
  <c r="Q10" i="53"/>
  <c r="AG10" i="64"/>
  <c r="AF11" i="64"/>
  <c r="AC11" i="63"/>
  <c r="AD10" i="63"/>
  <c r="X11" i="62"/>
  <c r="X36" i="62"/>
  <c r="Y10" i="62"/>
  <c r="Q10" i="54"/>
  <c r="P11" i="54"/>
  <c r="Q11" i="53" l="1"/>
  <c r="R10" i="53"/>
  <c r="Q22" i="53"/>
  <c r="AH10" i="64"/>
  <c r="AG11" i="64"/>
  <c r="AD11" i="63"/>
  <c r="AE10" i="63"/>
  <c r="Y36" i="62"/>
  <c r="Z10" i="62"/>
  <c r="Y11" i="62"/>
  <c r="R10" i="54"/>
  <c r="Q11" i="54"/>
  <c r="R11" i="53" l="1"/>
  <c r="S10" i="53"/>
  <c r="R22" i="53"/>
  <c r="AI10" i="64"/>
  <c r="AH11" i="64"/>
  <c r="AE11" i="63"/>
  <c r="AF10" i="63"/>
  <c r="Z36" i="62"/>
  <c r="AA10" i="62"/>
  <c r="Z11" i="62"/>
  <c r="R11" i="54"/>
  <c r="S10" i="54"/>
  <c r="S11" i="53" l="1"/>
  <c r="T10" i="53"/>
  <c r="S22" i="53"/>
  <c r="AJ10" i="64"/>
  <c r="AI11" i="64"/>
  <c r="AG10" i="63"/>
  <c r="AF11" i="63"/>
  <c r="AA36" i="62"/>
  <c r="AB10" i="62"/>
  <c r="AA11" i="62"/>
  <c r="T10" i="54"/>
  <c r="S11" i="54"/>
  <c r="U10" i="53" l="1"/>
  <c r="T22" i="53"/>
  <c r="T11" i="53"/>
  <c r="AK10" i="64"/>
  <c r="AJ11" i="64"/>
  <c r="AH10" i="63"/>
  <c r="AG11" i="63"/>
  <c r="AB36" i="62"/>
  <c r="AC10" i="62"/>
  <c r="AB11" i="62"/>
  <c r="U10" i="54"/>
  <c r="T11" i="54"/>
  <c r="V10" i="53" l="1"/>
  <c r="U22" i="53"/>
  <c r="U11" i="53"/>
  <c r="AK11" i="64"/>
  <c r="AL10" i="64"/>
  <c r="AI10" i="63"/>
  <c r="AH11" i="63"/>
  <c r="AC36" i="62"/>
  <c r="AD10" i="62"/>
  <c r="AC11" i="62"/>
  <c r="V10" i="54"/>
  <c r="U11" i="54"/>
  <c r="V22" i="53" l="1"/>
  <c r="W10" i="53"/>
  <c r="V11" i="53"/>
  <c r="AL11" i="64"/>
  <c r="AM10" i="64"/>
  <c r="AI11" i="63"/>
  <c r="AJ10" i="63"/>
  <c r="AE10" i="62"/>
  <c r="AD11" i="62"/>
  <c r="AD36" i="62"/>
  <c r="V11" i="54"/>
  <c r="W10" i="54"/>
  <c r="W22" i="53" l="1"/>
  <c r="W11" i="53"/>
  <c r="X10" i="53"/>
  <c r="AM11" i="64"/>
  <c r="AN10" i="64"/>
  <c r="AJ11" i="63"/>
  <c r="AK10" i="63"/>
  <c r="AF10" i="62"/>
  <c r="AE11" i="62"/>
  <c r="AE36" i="62"/>
  <c r="W11" i="54"/>
  <c r="X10" i="54"/>
  <c r="X22" i="53" l="1"/>
  <c r="Y10" i="53"/>
  <c r="X11" i="53"/>
  <c r="AO10" i="64"/>
  <c r="AN11" i="64"/>
  <c r="AK11" i="63"/>
  <c r="AL10" i="63"/>
  <c r="AF11" i="62"/>
  <c r="AF36" i="62"/>
  <c r="Y10" i="54"/>
  <c r="X11" i="54"/>
  <c r="Y22" i="53" l="1"/>
  <c r="Z10" i="53"/>
  <c r="Y11" i="53"/>
  <c r="AP10" i="64"/>
  <c r="AO11" i="64"/>
  <c r="AL11" i="63"/>
  <c r="AM10" i="63"/>
  <c r="Z10" i="54"/>
  <c r="Y11" i="54"/>
  <c r="Z22" i="53" l="1"/>
  <c r="AA10" i="53"/>
  <c r="Z11" i="53"/>
  <c r="AP11" i="64"/>
  <c r="AQ10" i="64"/>
  <c r="AM11" i="63"/>
  <c r="AN10" i="63"/>
  <c r="Z11" i="54"/>
  <c r="AA10" i="54"/>
  <c r="AA22" i="53" l="1"/>
  <c r="AA11" i="53"/>
  <c r="AB10" i="53"/>
  <c r="AQ11" i="64"/>
  <c r="AR10" i="64"/>
  <c r="AO10" i="63"/>
  <c r="AN11" i="63"/>
  <c r="AB10" i="54"/>
  <c r="AA11" i="54"/>
  <c r="AB22" i="53" l="1"/>
  <c r="AC10" i="53"/>
  <c r="AB11" i="53"/>
  <c r="AR11" i="64"/>
  <c r="AS10" i="64"/>
  <c r="AS11" i="64" s="1"/>
  <c r="AP10" i="63"/>
  <c r="AO11" i="63"/>
  <c r="AC10" i="54"/>
  <c r="AB11" i="54"/>
  <c r="AC22" i="53" l="1"/>
  <c r="AD10" i="53"/>
  <c r="AC11" i="53"/>
  <c r="AQ10" i="63"/>
  <c r="AP11" i="63"/>
  <c r="AD10" i="54"/>
  <c r="AC11" i="54"/>
  <c r="AD22" i="53" l="1"/>
  <c r="AE10" i="53"/>
  <c r="AD11" i="53"/>
  <c r="AQ11" i="63"/>
  <c r="AR10" i="63"/>
  <c r="AD11" i="54"/>
  <c r="AE10" i="54"/>
  <c r="AE22" i="53" l="1"/>
  <c r="AE11" i="53"/>
  <c r="AF10" i="53"/>
  <c r="AR11" i="63"/>
  <c r="AS10" i="63"/>
  <c r="AE11" i="54"/>
  <c r="AF10" i="54"/>
  <c r="AF11" i="54" s="1"/>
  <c r="AF22" i="53" l="1"/>
  <c r="AG10" i="53"/>
  <c r="AF11" i="53"/>
  <c r="AS11" i="63"/>
  <c r="AT10" i="63"/>
  <c r="AG22" i="53" l="1"/>
  <c r="AH10" i="53"/>
  <c r="AG11" i="53"/>
  <c r="AT11" i="63"/>
  <c r="AU10" i="63"/>
  <c r="AH22" i="53" l="1"/>
  <c r="AI10" i="53"/>
  <c r="AH11" i="53"/>
  <c r="AU11" i="63"/>
  <c r="AV10" i="63"/>
  <c r="AI22" i="53" l="1"/>
  <c r="AI11" i="53"/>
  <c r="AJ10" i="53"/>
  <c r="AW10" i="63"/>
  <c r="AV11" i="63"/>
  <c r="AK10" i="53" l="1"/>
  <c r="AJ11" i="53"/>
  <c r="AX10" i="63"/>
  <c r="AW11" i="63"/>
  <c r="AL10" i="53" l="1"/>
  <c r="AK11" i="53"/>
  <c r="AY10" i="63"/>
  <c r="AX11" i="63"/>
  <c r="AL11" i="53" l="1"/>
  <c r="AM10" i="53"/>
  <c r="AY11" i="63"/>
  <c r="AZ10" i="63"/>
  <c r="AM11" i="53" l="1"/>
  <c r="AN10" i="53"/>
  <c r="AZ11" i="63"/>
  <c r="BA10" i="63"/>
  <c r="AO10" i="53" l="1"/>
  <c r="AN11" i="53"/>
  <c r="BA11" i="63"/>
  <c r="BB10" i="63"/>
  <c r="AP10" i="53" l="1"/>
  <c r="AO11" i="53"/>
  <c r="BB11" i="63"/>
  <c r="BC10" i="63"/>
  <c r="AQ10" i="53" l="1"/>
  <c r="AP11" i="53"/>
  <c r="BC11" i="63"/>
  <c r="BD10" i="63"/>
  <c r="AQ11" i="53" l="1"/>
  <c r="AR10" i="53"/>
  <c r="BE10" i="63"/>
  <c r="BD11" i="63"/>
  <c r="AR11" i="53" l="1"/>
  <c r="AS10" i="53"/>
  <c r="AS11" i="53" s="1"/>
  <c r="BF10" i="63"/>
  <c r="BE11" i="63"/>
  <c r="BG10" i="63" l="1"/>
  <c r="BF11" i="63"/>
  <c r="BG11" i="63" l="1"/>
  <c r="BH10" i="63"/>
  <c r="BH11" i="63" l="1"/>
  <c r="BI10" i="63"/>
  <c r="BI11" i="63" l="1"/>
  <c r="BJ10" i="63"/>
  <c r="BJ11" i="63" l="1"/>
  <c r="BK10" i="63"/>
  <c r="BK11" i="63" l="1"/>
  <c r="BL10" i="63"/>
  <c r="BM10" i="63" l="1"/>
  <c r="BL11" i="63"/>
  <c r="BN10" i="63" l="1"/>
  <c r="BM11" i="63"/>
  <c r="BO10" i="63" l="1"/>
  <c r="BN11" i="63"/>
  <c r="BO11" i="63" l="1"/>
  <c r="BP10" i="63"/>
  <c r="BP11"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Shrikaanth</author>
  </authors>
  <commentList>
    <comment ref="R32" authorId="0" shapeId="0" xr:uid="{EA1E5752-8E84-463E-9FCA-30FF5A1792EF}">
      <text>
        <r>
          <rPr>
            <b/>
            <sz val="9"/>
            <color indexed="81"/>
            <rFont val="Tahoma"/>
            <family val="2"/>
          </rPr>
          <t>Shrikaanth:</t>
        </r>
        <r>
          <rPr>
            <sz val="9"/>
            <color indexed="81"/>
            <rFont val="Tahoma"/>
            <family val="2"/>
          </rPr>
          <t xml:space="preserve">
Due to revaluation of assets</t>
        </r>
      </text>
    </comment>
  </commentList>
</comments>
</file>

<file path=xl/sharedStrings.xml><?xml version="1.0" encoding="utf-8"?>
<sst xmlns="http://schemas.openxmlformats.org/spreadsheetml/2006/main" count="1773" uniqueCount="464">
  <si>
    <t>Sheet_Header0</t>
  </si>
  <si>
    <t>Sheet_Header1</t>
  </si>
  <si>
    <t>Sheet_Header2</t>
  </si>
  <si>
    <t>Header0</t>
  </si>
  <si>
    <t>Header1</t>
  </si>
  <si>
    <t>Header2</t>
  </si>
  <si>
    <t>Header3</t>
  </si>
  <si>
    <t>Assumptions</t>
  </si>
  <si>
    <t>Actual</t>
  </si>
  <si>
    <t>Budget</t>
  </si>
  <si>
    <t>Line_Total</t>
  </si>
  <si>
    <t>Line_OpB</t>
  </si>
  <si>
    <t>OffSheet</t>
  </si>
  <si>
    <t>Macro_Paste</t>
  </si>
  <si>
    <t>Line_Summary</t>
  </si>
  <si>
    <t>Technical_Input</t>
  </si>
  <si>
    <t>Table_Heading</t>
  </si>
  <si>
    <t>Empty_Cell</t>
  </si>
  <si>
    <t>Commenting tool</t>
  </si>
  <si>
    <t>SubHeader</t>
  </si>
  <si>
    <t>Comment</t>
  </si>
  <si>
    <t>Description</t>
  </si>
  <si>
    <t>InSheet</t>
  </si>
  <si>
    <t>Unique formula</t>
  </si>
  <si>
    <t>Hard coded number which is changed by a VBA macro</t>
  </si>
  <si>
    <t>Hard coded number used calculation. This number should not be changed in any circumstances.</t>
  </si>
  <si>
    <t>Summarises all values in row for modelling horizon.</t>
  </si>
  <si>
    <t>Comments for users regarding the adjacent cell.</t>
  </si>
  <si>
    <t>This cell has been left empty intentionally and is used in a neighbouring calculation</t>
  </si>
  <si>
    <t>Check cell. Conditionally formatted to show 'OK' for a value of 0 and 'Check' for any other value.</t>
  </si>
  <si>
    <t>Only used in column A to indicate type of comment.</t>
  </si>
  <si>
    <t>Indicates the a unqiue calculation different to other following cells in the row.</t>
  </si>
  <si>
    <t>Stand alone in sheet calulation or link.</t>
  </si>
  <si>
    <t>Link to an assumptions cell. This cell can included simple calculations.</t>
  </si>
  <si>
    <t>Actual value.</t>
  </si>
  <si>
    <t>Hard coded budget value.</t>
  </si>
  <si>
    <t>This cell contains an assumptions which can be changed.</t>
  </si>
  <si>
    <t xml:space="preserve">The subheader indicates a sub section and </t>
  </si>
  <si>
    <t>The sheet header states the full sheet name which can be different to worksheet name.</t>
  </si>
  <si>
    <t>Legend</t>
  </si>
  <si>
    <t>Cell style</t>
  </si>
  <si>
    <t>Model Constants</t>
  </si>
  <si>
    <t>Model Cell Styles</t>
  </si>
  <si>
    <t>Days in years</t>
  </si>
  <si>
    <t>Days_yr</t>
  </si>
  <si>
    <t>Range name</t>
  </si>
  <si>
    <t>Value</t>
  </si>
  <si>
    <t>Million</t>
  </si>
  <si>
    <t>Thousands</t>
  </si>
  <si>
    <t>Months_qtr</t>
  </si>
  <si>
    <t>Quarters_yr</t>
  </si>
  <si>
    <t>Model type</t>
  </si>
  <si>
    <t>Name_Project</t>
  </si>
  <si>
    <t>Name_Model</t>
  </si>
  <si>
    <t>End of sheet</t>
  </si>
  <si>
    <t>This cell marks the end of a worksheet.</t>
  </si>
  <si>
    <t>Check | Results</t>
  </si>
  <si>
    <t>AUD</t>
  </si>
  <si>
    <t>Unit  - Indicates the unit such as AUD, AUD '000, AUD M, MWh, etc.</t>
  </si>
  <si>
    <t xml:space="preserve">Comma - </t>
  </si>
  <si>
    <t xml:space="preserve">Comma [0] - </t>
  </si>
  <si>
    <t xml:space="preserve">Percent [0] - </t>
  </si>
  <si>
    <t>Normal</t>
  </si>
  <si>
    <t>This cell style is used for the project name.</t>
  </si>
  <si>
    <t>This cell style is used for scenario and displaying the model checks and/or results.</t>
  </si>
  <si>
    <t>Error</t>
  </si>
  <si>
    <t>Fixed</t>
  </si>
  <si>
    <t>Query</t>
  </si>
  <si>
    <t>WIP</t>
  </si>
  <si>
    <t>Status</t>
  </si>
  <si>
    <t>Model status</t>
  </si>
  <si>
    <t>Model</t>
  </si>
  <si>
    <t>File name</t>
  </si>
  <si>
    <t>Date</t>
  </si>
  <si>
    <t>End of Sheet</t>
  </si>
  <si>
    <t>Table of Contents</t>
  </si>
  <si>
    <t>Cover</t>
  </si>
  <si>
    <t>Tab name</t>
  </si>
  <si>
    <t>Full sheet name</t>
  </si>
  <si>
    <t>Sheet #</t>
  </si>
  <si>
    <t>Very small number</t>
  </si>
  <si>
    <t>M</t>
  </si>
  <si>
    <t>k</t>
  </si>
  <si>
    <t>VerySmallNumber</t>
  </si>
  <si>
    <t>Name_ModelStatus</t>
  </si>
  <si>
    <t>Opening balance</t>
  </si>
  <si>
    <t>Line_ClosingB</t>
  </si>
  <si>
    <t>Line_Operation</t>
  </si>
  <si>
    <t>FY end month</t>
  </si>
  <si>
    <t>Header4</t>
  </si>
  <si>
    <t>Strictly Private &amp; Confidential</t>
  </si>
  <si>
    <t>Index - showing 4 decimals</t>
  </si>
  <si>
    <t>Percent - standard percentage displaying 2 decimals</t>
  </si>
  <si>
    <t>Months per quarter</t>
  </si>
  <si>
    <t>Quarters per year</t>
  </si>
  <si>
    <t>Months per year</t>
  </si>
  <si>
    <t>Months_yr</t>
  </si>
  <si>
    <t>Table heading with automatic cross section adjustment.</t>
  </si>
  <si>
    <t>Ratio</t>
  </si>
  <si>
    <t>Macro buttons</t>
  </si>
  <si>
    <t>FY_month</t>
  </si>
  <si>
    <t>Months per haf year</t>
  </si>
  <si>
    <t>Months_hyr</t>
  </si>
  <si>
    <t>Lists</t>
  </si>
  <si>
    <t>List_YesNo</t>
  </si>
  <si>
    <t>In Sheet header</t>
  </si>
  <si>
    <t>Closing balance and summary</t>
  </si>
  <si>
    <t>Line operations other than summing values</t>
  </si>
  <si>
    <t>Total line summary</t>
  </si>
  <si>
    <t>Days in week</t>
  </si>
  <si>
    <t>Days_wk</t>
  </si>
  <si>
    <t>Weeks per year</t>
  </si>
  <si>
    <t>Weeks_yr</t>
  </si>
  <si>
    <t>Currency</t>
  </si>
  <si>
    <t>FX</t>
  </si>
  <si>
    <t>Model comment</t>
  </si>
  <si>
    <t>Name_Comment</t>
  </si>
  <si>
    <t>Project</t>
  </si>
  <si>
    <t>Name_Project2</t>
  </si>
  <si>
    <t>Company</t>
  </si>
  <si>
    <t>Ongoing reporting obligations</t>
  </si>
  <si>
    <t xml:space="preserve">Borrower </t>
  </si>
  <si>
    <t>Tradecorp International Pty Ltd</t>
  </si>
  <si>
    <t>Shipping Container Rentals Pty Ltd</t>
  </si>
  <si>
    <t>Acount/Portfolio Manager</t>
  </si>
  <si>
    <t>Facility start date</t>
  </si>
  <si>
    <t>Maturity date</t>
  </si>
  <si>
    <t>Information Undertaking</t>
  </si>
  <si>
    <t>Requirements</t>
  </si>
  <si>
    <t>Document reference</t>
  </si>
  <si>
    <t>Frequency</t>
  </si>
  <si>
    <t>Due date</t>
  </si>
  <si>
    <t>Missing reporting</t>
  </si>
  <si>
    <t>Cash Flow Report</t>
  </si>
  <si>
    <t>Opening cash balance, cash receipts, cash costs and expenses and closing cash balance</t>
  </si>
  <si>
    <t>Signed by a director warranting that it represents a true, accurate and complete report of the Borrower’s cash position</t>
  </si>
  <si>
    <t>12.2.1</t>
  </si>
  <si>
    <t>Monthly</t>
  </si>
  <si>
    <t>21 days after calendar month end</t>
  </si>
  <si>
    <t>Financial Statements</t>
  </si>
  <si>
    <t>Audited unconsolidated Financial Statements for each Group Member for that financial year (prepared on an unqualified basis)</t>
  </si>
  <si>
    <t>Certified by two directors or the sole director (as the case may be) of the Borrower as fairly representing its financial condition as at the date as at which those Financial Statements were drawn up</t>
  </si>
  <si>
    <t>12.3 (a)</t>
  </si>
  <si>
    <t>Annually</t>
  </si>
  <si>
    <t>90 days after financial year end</t>
  </si>
  <si>
    <t>n/a</t>
  </si>
  <si>
    <t>Unaudited unconsolidated Financial Statements for each Group Member for that month</t>
  </si>
  <si>
    <t>12.3 (b)</t>
  </si>
  <si>
    <t>15 days after the last day of the month</t>
  </si>
  <si>
    <t>Business Plan</t>
  </si>
  <si>
    <t>Three year business plan, comprising of, amongst other things, a projected profit and loss statement, balance sheet and cash-flow forecast and outlining in reasonable detail major items of capital expenditure for the Group on an unconsolidated basis for that financial year.</t>
  </si>
  <si>
    <t>A certificate signed by any two directors or the sole director (as the case may be) of the Borrower certifying that the business plan has been approved by the board of directors of the Borrower)</t>
  </si>
  <si>
    <t>12.3 (c)</t>
  </si>
  <si>
    <t>Compliance Certificate</t>
  </si>
  <si>
    <t>Comprise data relating to compliance with financial covenants</t>
  </si>
  <si>
    <t xml:space="preserve">Signed by two directors or the sole director (as the case may be) of the Borrower and, if required to be delivered with the Financial Statements </t>
  </si>
  <si>
    <t>Quarterly</t>
  </si>
  <si>
    <t>15 days after the immediately preceding Quarter Date</t>
  </si>
  <si>
    <t>Yes</t>
  </si>
  <si>
    <t>Wholesale valuation</t>
  </si>
  <si>
    <t>Wholesale Value of the Group’s Containers as at 30 June of that year</t>
  </si>
  <si>
    <t>Determined by an independent valuer</t>
  </si>
  <si>
    <t>Financial Covenants</t>
  </si>
  <si>
    <t>Threshold</t>
  </si>
  <si>
    <t>Serviceability ratio</t>
  </si>
  <si>
    <t>Valuation ratio</t>
  </si>
  <si>
    <t>Available container leased percentage</t>
  </si>
  <si>
    <t>Total containers lease percentage</t>
  </si>
  <si>
    <t>Covenant</t>
  </si>
  <si>
    <t>TCI &amp; SCR</t>
  </si>
  <si>
    <t>FC Capital</t>
  </si>
  <si>
    <t>Credit Portfolio Master</t>
  </si>
  <si>
    <t>Tradecorp (TCI &amp; SCR)</t>
  </si>
  <si>
    <t>Total</t>
  </si>
  <si>
    <t>AML/CTF Check</t>
  </si>
  <si>
    <t>Beneficial Ownership data</t>
  </si>
  <si>
    <t>Director Credit check</t>
  </si>
  <si>
    <t>Intial Checks:</t>
  </si>
  <si>
    <t>Comments</t>
  </si>
  <si>
    <t>Account/Portfolio Manager</t>
  </si>
  <si>
    <t>Credit Reporting</t>
  </si>
  <si>
    <t>Initial Checks:</t>
  </si>
  <si>
    <t>Koh Australia Pty Ltd</t>
  </si>
  <si>
    <t>Leverage ratio</t>
  </si>
  <si>
    <t>Debt Service Cover Ratio</t>
  </si>
  <si>
    <t>Koh Europe Ltd</t>
  </si>
  <si>
    <t>Certified by a director of the
relevant company as giving a true and fair view of its financial condition as at the date as at which those financial statements were
drawn up.</t>
  </si>
  <si>
    <t>19.1 (a)</t>
  </si>
  <si>
    <t>120 days after financial year end (31-Jan-19 for FY18)</t>
  </si>
  <si>
    <t>21 days after the last day of the month</t>
  </si>
  <si>
    <t>19.1 (b)</t>
  </si>
  <si>
    <t>Unaudited Financial Statements for the Group</t>
  </si>
  <si>
    <t>Each Compliance Certificate shall be signed by two directors of the Company</t>
  </si>
  <si>
    <t>Koh</t>
  </si>
  <si>
    <t xml:space="preserve">Unaudited Monthly management financial accounts of the Group </t>
  </si>
  <si>
    <t>Pharmacy Group</t>
  </si>
  <si>
    <t>Bengee Finance Co, Bennett Finance Co, Bennett Shareholder Co</t>
  </si>
  <si>
    <t>Special-purpose consolidated audited financial statements of the Group and audited financial statements for each Group Member for that financial year</t>
  </si>
  <si>
    <t>- Shall be audited by the Auditors.
- shall be certified by a director of the relevant company as giving a true and fair view of financial condition 
- is prepared using GAAP</t>
  </si>
  <si>
    <t>19.1(a)</t>
  </si>
  <si>
    <t>120 days after financial year end</t>
  </si>
  <si>
    <t>Unaudited special-purpose consolidated financial statements of the Group and the unaudited financial statements for each Group Member for that quarter</t>
  </si>
  <si>
    <t>- shall be certified by a director of the relevant company as giving a true and fair view of financial condition 
- is prepared using GAAP</t>
  </si>
  <si>
    <t>19.1(b)</t>
  </si>
  <si>
    <t>21 days after the last day of the quarter</t>
  </si>
  <si>
    <t xml:space="preserve">Unaudited consolidated management accounts (including profit and loss, balance sheet and cash flow statements). </t>
  </si>
  <si>
    <t xml:space="preserve">For Project North &amp; Aldi separately:
'(i) a trading performance summary 
(ii) the gross operating profit 
(iii) a forecast monthly budget </t>
  </si>
  <si>
    <t>19.1(c)</t>
  </si>
  <si>
    <t>Quarterly/ Annually</t>
  </si>
  <si>
    <t>To be submitted along with Quarterly and Annual financial statements
- Signed bytwo directors of each borrower</t>
  </si>
  <si>
    <t>Shepparton Partners Collective</t>
  </si>
  <si>
    <t>Audited annual financial statements to the extent they are required to be audited or otherwise, its annual financial statements for that financial year</t>
  </si>
  <si>
    <t>19.1.1</t>
  </si>
  <si>
    <t>- Must be certified by a director of the relevant Obligor as giving a true and fair view or (in other cases) fairly representing its financial condition 
- Prepared using GAAP</t>
  </si>
  <si>
    <t>19.1.2</t>
  </si>
  <si>
    <t>To be submitted along with Annual financial statements
- Signed bytwo directors of each borrower</t>
  </si>
  <si>
    <t>Unaudited financial statements including cumulative management accounts for the financial year to date</t>
  </si>
  <si>
    <t>Budget for the financial year</t>
  </si>
  <si>
    <t>45 days before start of financial year</t>
  </si>
  <si>
    <t>- Includes a projected consolidated profit and loss, balance sheet and cashflow statement for the Borrower;
-  is prepared in accordance with GAAP</t>
  </si>
  <si>
    <t>30 days after the last day of the quarter</t>
  </si>
  <si>
    <t>Pharmacies</t>
  </si>
  <si>
    <t>SPC</t>
  </si>
  <si>
    <t>Repaid</t>
  </si>
  <si>
    <t>Koh Australia</t>
  </si>
  <si>
    <t>Project Super - Pharmacies</t>
  </si>
  <si>
    <t>Tradecorp &amp; Shipping Container Rentals</t>
  </si>
  <si>
    <t>As of 30-Jun-20</t>
  </si>
  <si>
    <t>Live</t>
  </si>
  <si>
    <t>Debt Service ratio</t>
  </si>
  <si>
    <t>Interest Cover ratio</t>
  </si>
  <si>
    <t>repaid</t>
  </si>
  <si>
    <t>SCL</t>
  </si>
  <si>
    <t>Shipping Containers Leasing Pty Ltd</t>
  </si>
  <si>
    <t>Borrower Contact details:</t>
  </si>
  <si>
    <t>Name</t>
  </si>
  <si>
    <t>Email</t>
  </si>
  <si>
    <t>Contact number</t>
  </si>
  <si>
    <t>Deon Minnie</t>
  </si>
  <si>
    <t>deon@tradecorpinternational.com.au</t>
  </si>
  <si>
    <t xml:space="preserve">+61 419 982 114 </t>
  </si>
  <si>
    <t>Mark Llewellyn</t>
  </si>
  <si>
    <t>mark@scraustralia.com</t>
  </si>
  <si>
    <t>+61 418 153 093</t>
  </si>
  <si>
    <t>18.2(a)</t>
  </si>
  <si>
    <t>18.2(b)(i)</t>
  </si>
  <si>
    <t>18.2(b)(ii)</t>
  </si>
  <si>
    <t>Unaudited unconsolidated Financial Statements for each Group Member for that quarter</t>
  </si>
  <si>
    <t>18.2(b)(iii)</t>
  </si>
  <si>
    <t>18.2(b)(iv)</t>
  </si>
  <si>
    <t>18.2(c)</t>
  </si>
  <si>
    <t>18.2(f)</t>
  </si>
  <si>
    <t>Wholesale Value of the Group’s Containers as at 31 Dec of that year</t>
  </si>
  <si>
    <t>18.2(g)</t>
  </si>
  <si>
    <t>Half yearly</t>
  </si>
  <si>
    <t>Container and debtor details</t>
  </si>
  <si>
    <t>(i) Container movement summaries and Container stock summaries for the
Borrower’s Lease Fleet;
(ii) details of Containers in the Borrower’s Stock Fleet at end of month; and
(iii) a list of debtors in respect of the Borrower and its business as at end of
month.</t>
  </si>
  <si>
    <t>18.2(h)</t>
  </si>
  <si>
    <t>Tradecorp Group reporting</t>
  </si>
  <si>
    <t>Management accounts for the Tradecorp Group</t>
  </si>
  <si>
    <t>Net lease income</t>
  </si>
  <si>
    <t>LVR</t>
  </si>
  <si>
    <t>Interest cover</t>
  </si>
  <si>
    <t>1.3-1.5</t>
  </si>
  <si>
    <t>;</t>
  </si>
  <si>
    <t>Shipping Container Leasing</t>
  </si>
  <si>
    <t>Pybar</t>
  </si>
  <si>
    <t>Brenda Taylor</t>
  </si>
  <si>
    <t>Brenda.Taylor@amaltrustees.com.au</t>
  </si>
  <si>
    <t>+61 449 764 440</t>
  </si>
  <si>
    <t>Audited annual accounts</t>
  </si>
  <si>
    <t>Include ATO portal statements</t>
  </si>
  <si>
    <t>11.2 (a)</t>
  </si>
  <si>
    <t>Earnings performance reports for the quarter</t>
  </si>
  <si>
    <t>11.2 (c)</t>
  </si>
  <si>
    <t>Note: There are no financial covenants assocated with this lend</t>
  </si>
  <si>
    <t>Pybar/Divair</t>
  </si>
  <si>
    <t>Pybar/Divair Pty Ltd</t>
  </si>
  <si>
    <t>Curtin Raiser</t>
  </si>
  <si>
    <t>Curtin Raiser Pty Ltd</t>
  </si>
  <si>
    <t>Jinny Lee</t>
  </si>
  <si>
    <t>jinny@ootoo.com.au</t>
  </si>
  <si>
    <t xml:space="preserve">+61 2 9002 1412   </t>
  </si>
  <si>
    <t>Annual accounts for the financial year</t>
  </si>
  <si>
    <t>Certified as true and correct by all directors</t>
  </si>
  <si>
    <t>10.1 (a)(i)</t>
  </si>
  <si>
    <t>Not received</t>
  </si>
  <si>
    <t>Management accounts (including a statement of financial position, quarterly cash flow statement and such other information as the lender reasonably requires)</t>
  </si>
  <si>
    <t>10.1 (a)(ii)</t>
  </si>
  <si>
    <t>30 days after the end of each calendar quarter</t>
  </si>
  <si>
    <t>Compliance Questionnaire</t>
  </si>
  <si>
    <t>Completed compliance questionnaire</t>
  </si>
  <si>
    <t>Monthly management Financials</t>
  </si>
  <si>
    <t>10.1 (a)(iii)</t>
  </si>
  <si>
    <t>Additional data</t>
  </si>
  <si>
    <t>Information relating to business, assets or affairs of Lender or Guarantor</t>
  </si>
  <si>
    <t>10.1 (b)</t>
  </si>
  <si>
    <t>21 days from date of request</t>
  </si>
  <si>
    <t>Business plans and financial budgets applicable for the forthcoming budgeting year</t>
  </si>
  <si>
    <t>Signed by directors</t>
  </si>
  <si>
    <t>Cash flow cover</t>
  </si>
  <si>
    <t>Gearing ratio</t>
  </si>
  <si>
    <t>See thresholds below</t>
  </si>
  <si>
    <t>Advertising costs %</t>
  </si>
  <si>
    <t>Debt Outstanding</t>
  </si>
  <si>
    <t>Debt O/s</t>
  </si>
  <si>
    <t>Christian Brehm</t>
  </si>
  <si>
    <t>Mediconsul Group</t>
  </si>
  <si>
    <t>Mediconsul Group Pty Ltd</t>
  </si>
  <si>
    <t>Mediconsul Victoria Pty Ltd</t>
  </si>
  <si>
    <t>Mediconsul NSW Pty Ltd</t>
  </si>
  <si>
    <t>Lawrence Nguyen</t>
  </si>
  <si>
    <t>lawrence@mediconsul.com.au</t>
  </si>
  <si>
    <t>02 9029 2792 / 0418 228 376</t>
  </si>
  <si>
    <t>Simpsons Pharmacy (Lawrence Nguyen)</t>
  </si>
  <si>
    <t>Unconsolidated Annual Financial Accounts of each Borrower</t>
  </si>
  <si>
    <t>Signed off by an accountant and certified by two directors of each Borrower</t>
  </si>
  <si>
    <t>9.3 (a)</t>
  </si>
  <si>
    <t xml:space="preserve">150 days after financial year end </t>
  </si>
  <si>
    <t>Quarterly management accounts of each Borrower</t>
  </si>
  <si>
    <t>9.3 (b)</t>
  </si>
  <si>
    <t>30 days after each quarter</t>
  </si>
  <si>
    <t>Signed off by an accountant and signed by two directors of the Borrower</t>
  </si>
  <si>
    <t xml:space="preserve">9.3 (c) </t>
  </si>
  <si>
    <t>Half-yearly</t>
  </si>
  <si>
    <t>31 January and 31 July of each year</t>
  </si>
  <si>
    <t>Other pertinent documents</t>
  </si>
  <si>
    <t>Available upon request</t>
  </si>
  <si>
    <t>9.3 (d)</t>
  </si>
  <si>
    <t>Unrecovered Customer Acquisition Costs</t>
  </si>
  <si>
    <t>Mediconsul</t>
  </si>
  <si>
    <t>Consolidated Tin Mines Ltd</t>
  </si>
  <si>
    <t>Martin Cai</t>
  </si>
  <si>
    <t>cfo@csdtin.com.au</t>
  </si>
  <si>
    <t>Audited Consolidated Annual Financial Accounts of the Borrower and its Subsidiaries</t>
  </si>
  <si>
    <t>Certified by a director of the
Borrower as giving a true and fair view of its financial condition as at the date as at which those financial statements were
drawn up.</t>
  </si>
  <si>
    <t>15.1 (a)</t>
  </si>
  <si>
    <t xml:space="preserve">as soon as available after financial year end </t>
  </si>
  <si>
    <t>Semi-annual Consolidated  Financial Accounts of the Borrower and its Subsidiaries</t>
  </si>
  <si>
    <t>15.1 (b)</t>
  </si>
  <si>
    <t xml:space="preserve">as soon as available after end of each half of financial year  </t>
  </si>
  <si>
    <t>Unaudited Monthly management financial accounts of the Borrower and its Subsidiaries</t>
  </si>
  <si>
    <t xml:space="preserve">15.1 (c) </t>
  </si>
  <si>
    <t xml:space="preserve">as soon as available after month end </t>
  </si>
  <si>
    <t>Mining report</t>
  </si>
  <si>
    <t>A weekly mining report and summary (in form and substance satisfactory to the Lender) in respect of the mining operations and mining development of the Borrower and its Subsidiaries (including the Target Group Companies</t>
  </si>
  <si>
    <t xml:space="preserve">15.3 (a) </t>
  </si>
  <si>
    <t>Weekly</t>
  </si>
  <si>
    <t>every Tuesday</t>
  </si>
  <si>
    <t>Summary of assets</t>
  </si>
  <si>
    <t>A monthly schedule (in form and substance satisfactory to the Lender) setting out a summary of all assets owned or held by Cyan Ston</t>
  </si>
  <si>
    <t xml:space="preserve">15.3 (b) </t>
  </si>
  <si>
    <t>Fifteenth Day of each month</t>
  </si>
  <si>
    <t>Certification</t>
  </si>
  <si>
    <t>A certification (in form and substance satisfactory to the Lender together with supporting evidence as required by the Lender) as to the net asset value of Cyan Stone.</t>
  </si>
  <si>
    <t xml:space="preserve">15.3 (c) </t>
  </si>
  <si>
    <t>Upon request</t>
  </si>
  <si>
    <t>No financial covenants.</t>
  </si>
  <si>
    <t>Patrick William</t>
  </si>
  <si>
    <t>CSD</t>
  </si>
  <si>
    <t>Consolidated Tin Mines</t>
  </si>
  <si>
    <t>Reminder sent</t>
  </si>
  <si>
    <t>Borrower</t>
  </si>
  <si>
    <t>Bravus</t>
  </si>
  <si>
    <t>Type</t>
  </si>
  <si>
    <t>#</t>
  </si>
  <si>
    <t>Flying Wombats</t>
  </si>
  <si>
    <t>Asset Backed</t>
  </si>
  <si>
    <t>Cash Flow</t>
  </si>
  <si>
    <t>Count</t>
  </si>
  <si>
    <t>G&amp;M Holdings NT Pty Ltd</t>
  </si>
  <si>
    <t>Patrick William/Shrikaanth Balasubramaniam</t>
  </si>
  <si>
    <t>Grant Farris</t>
  </si>
  <si>
    <t>Grant.Farris@guardianoffshore.com.au</t>
  </si>
  <si>
    <t xml:space="preserve">120 days after financial year end </t>
  </si>
  <si>
    <t>Monthly management accounts in respect of Borrower</t>
  </si>
  <si>
    <t>5 Business Days of the end of each month</t>
  </si>
  <si>
    <t>Monthly Update</t>
  </si>
  <si>
    <t>Monthly updates on the sale of the Newcastle Property</t>
  </si>
  <si>
    <t>Sold</t>
  </si>
  <si>
    <t>Monthly account statement for the Cash Reserve Account</t>
  </si>
  <si>
    <t>9.3 (e)</t>
  </si>
  <si>
    <t>9.3 (f)</t>
  </si>
  <si>
    <t>Leverage ratio - Tranche A</t>
  </si>
  <si>
    <t>Leverage ratio - Tranche B</t>
  </si>
  <si>
    <t>Minimum Cash Reserve - Tranche A</t>
  </si>
  <si>
    <t>Minimum Cash Reserve - Tranche B</t>
  </si>
  <si>
    <t>Newcastle Property sold</t>
  </si>
  <si>
    <t>Adani Mining Pty Ltd</t>
  </si>
  <si>
    <t>Damian Speziali/Shrikaanth Balasubramaniam</t>
  </si>
  <si>
    <t>Praveen Khandelwal</t>
  </si>
  <si>
    <t>praveen.khandelwal@adani.com.au</t>
  </si>
  <si>
    <t>Audited Annual Financial Statements</t>
  </si>
  <si>
    <t>Accompanied  by a certificate signed by a director of the Borrower stating that no
Default is continuing, other than as previously disclosed in writing or as notified in the relevant
certificate</t>
  </si>
  <si>
    <t>Quarterly management accounts in respect of Borrower</t>
  </si>
  <si>
    <t>accompanied by a certificate signed by a director of the Borrower stating that:
(i) the management accounts give a true and fair view of its financial condition as at the date as
at which those management accounts were drawn up; and
(ii) that no Default is continuing, other than as previously disclosed in writing or as notified in the
relevant certificate.</t>
  </si>
  <si>
    <t xml:space="preserve">9.2 (a)
9.3 </t>
  </si>
  <si>
    <t>60 days after each quarter</t>
  </si>
  <si>
    <t>Annual management accounts in respect of Borrower</t>
  </si>
  <si>
    <t xml:space="preserve">9.2 (b)
9.3 </t>
  </si>
  <si>
    <t>90 days after 30 September in each of its financial years</t>
  </si>
  <si>
    <t>An update of scheduled maintenance works completed on the Equipment</t>
  </si>
  <si>
    <t>9.11 (f) (i)</t>
  </si>
  <si>
    <t>45 days after the end of the quarter of each of its financial years</t>
  </si>
  <si>
    <t>An update of the operating hours undertaken by the Equipment</t>
  </si>
  <si>
    <t>9.11 (f) (ii)</t>
  </si>
  <si>
    <t>A report on the quarterly GPS location coordinates</t>
  </si>
  <si>
    <t>9.11 (f) (iii)</t>
  </si>
  <si>
    <t>No covenants.</t>
  </si>
  <si>
    <t>Outstanding %</t>
  </si>
  <si>
    <t>0-6 months</t>
  </si>
  <si>
    <t>&gt;24 months</t>
  </si>
  <si>
    <t>Duration</t>
  </si>
  <si>
    <t>Duration
(months)</t>
  </si>
  <si>
    <t>&gt;6-12 months</t>
  </si>
  <si>
    <t>&gt;12-18 months</t>
  </si>
  <si>
    <t>&gt;18-24 months</t>
  </si>
  <si>
    <t>FBR</t>
  </si>
  <si>
    <t>Fastbrick Engineering
Pty Ltd</t>
  </si>
  <si>
    <t>Aidan Flynn</t>
  </si>
  <si>
    <t>aidan.flynn@fbr.com.au</t>
  </si>
  <si>
    <t>Half-yearly management accounts</t>
  </si>
  <si>
    <t>15.2 (a)</t>
  </si>
  <si>
    <t>No later than 28 Feb in each financial year</t>
  </si>
  <si>
    <t xml:space="preserve">Audited Financial Statements </t>
  </si>
  <si>
    <t>15.2 (b)</t>
  </si>
  <si>
    <t>No later than 2 November in each financial year</t>
  </si>
  <si>
    <t>Monthly updates</t>
  </si>
  <si>
    <t>Monthly updates on the construction, sale and all matters in connection of the Properties and the Project</t>
  </si>
  <si>
    <t>15.2 (c)</t>
  </si>
  <si>
    <t>As soon as available</t>
  </si>
  <si>
    <t>Loan to Cost Ratio</t>
  </si>
  <si>
    <t>Cost to Complete</t>
  </si>
  <si>
    <t>Covenants replaced by budget tracker from Jul-21 to Dec-21</t>
  </si>
  <si>
    <t>Outstanding as of 31-Mar-22</t>
  </si>
  <si>
    <t>Project North (Pharmacies)</t>
  </si>
  <si>
    <t>Steve Kong</t>
  </si>
  <si>
    <t>skong@iinet.net.au</t>
  </si>
  <si>
    <t>30 days after the last day of the month</t>
  </si>
  <si>
    <t>Pat Hodby</t>
  </si>
  <si>
    <t>phodby@perks.com.au</t>
  </si>
  <si>
    <t>0439 822 971</t>
  </si>
  <si>
    <t xml:space="preserve">The management accounts
must also include:
'(i) a trading performance summary 
(ii) the gross operating profit 
(iii) a forecast monthly budget </t>
  </si>
  <si>
    <t>Kongvic NP Finance Pty Ltd</t>
  </si>
  <si>
    <t>Project North</t>
  </si>
  <si>
    <t>Project North - Pharmacies</t>
  </si>
  <si>
    <t>FBR Ltd and Fastbrick Engineering Pty Ltd</t>
  </si>
  <si>
    <t>Tranche A: Facility start date</t>
  </si>
  <si>
    <t>Tranche A: Maturity date</t>
  </si>
  <si>
    <t>Tranche B: Facility start date</t>
  </si>
  <si>
    <t>Tranche B: Maturity date</t>
  </si>
  <si>
    <t>Certified by a director of the Borrower as giving a true and fair view of financial condition</t>
  </si>
  <si>
    <t>18.1 (a)</t>
  </si>
  <si>
    <t>18.1 (b)</t>
  </si>
  <si>
    <t>No later than 30 September in each financial year</t>
  </si>
  <si>
    <t>Quarterly cash flow forecast</t>
  </si>
  <si>
    <t>18.1 (c)</t>
  </si>
  <si>
    <t>Within 10 Business Days after end of each quarter</t>
  </si>
  <si>
    <t>Comprise data relating to compliance with Borrowing base</t>
  </si>
  <si>
    <t>To be submitted along with Quarterly and Annual financial statements and certified by a director</t>
  </si>
  <si>
    <t>When available post quarter end</t>
  </si>
  <si>
    <t>FBR (Herbie)</t>
  </si>
  <si>
    <t>Due on 10 July 2022</t>
  </si>
  <si>
    <t>Due on 30 Sept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</si>
</sst>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Red]&quot;Check&quot;;&quot;OK&quot;;&quot;OK&quot;"/>
    <numFmt numFmtId="169" formatCode="_-* #,##0.0000_-;\(#,##0.000\);_-* &quot;-&quot;_-;_-@_-"/>
    <numFmt numFmtId="170" formatCode="[$-C09]dd\-mmm\-yy;@"/>
    <numFmt numFmtId="171" formatCode="[Red]&quot;Check&quot;;[Red]&quot;Check&quot;;&quot;OK&quot;"/>
    <numFmt numFmtId="172" formatCode="0.00\x"/>
    <numFmt numFmtId="173" formatCode="&quot;Yes&quot;;&quot;No&quot;;&quot;No&quot;"/>
    <numFmt numFmtId="174" formatCode="d\ mmmm\ yyyy;@"/>
    <numFmt numFmtId="175" formatCode="0.00%;\(0.00%\);\-\%"/>
    <numFmt numFmtId="176" formatCode="0%;\(0%\);\-\%"/>
    <numFmt numFmtId="177" formatCode="0.00\x;0.00\x;\-\x"/>
    <numFmt numFmtId="178" formatCode="_-* #,##0_-;\-* #,##0_-;_-* &quot;-&quot;??_-;_-@_-"/>
    <numFmt numFmtId="179" formatCode="_(* #,##0_);_(* \(#,##0\);_(* &quot;-&quot;??_);_(@_)"/>
  </numFmts>
  <fonts count="68" x14ac:knownFonts="1">
    <font>
      <sz val="8"/>
      <color theme="1"/>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color theme="1"/>
      <name val="Arial"/>
      <family val="2"/>
    </font>
    <font>
      <sz val="11"/>
      <color theme="1"/>
      <name val="Calibri"/>
      <family val="2"/>
      <scheme val="minor"/>
    </font>
    <font>
      <sz val="8"/>
      <color theme="1"/>
      <name val="Arial"/>
      <family val="2"/>
    </font>
    <font>
      <sz val="8"/>
      <color theme="5"/>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theme="10"/>
      <name val="Arial Narrow"/>
      <family val="2"/>
    </font>
    <font>
      <u/>
      <sz val="8"/>
      <color theme="10"/>
      <name val="Arial"/>
      <family val="2"/>
    </font>
    <font>
      <sz val="8"/>
      <color rgb="FFFF0000"/>
      <name val="Arial"/>
      <family val="2"/>
    </font>
    <font>
      <b/>
      <sz val="12"/>
      <color theme="0"/>
      <name val="Arial"/>
      <family val="2"/>
    </font>
    <font>
      <sz val="24"/>
      <color theme="1"/>
      <name val="Arial"/>
      <family val="2"/>
    </font>
    <font>
      <sz val="12"/>
      <color theme="1"/>
      <name val="Arial"/>
      <family val="2"/>
    </font>
    <font>
      <sz val="10"/>
      <color rgb="FFFF0000"/>
      <name val="Arial"/>
      <family val="2"/>
    </font>
    <font>
      <b/>
      <sz val="10"/>
      <color theme="0"/>
      <name val="Arial"/>
      <family val="2"/>
    </font>
    <font>
      <sz val="8"/>
      <color theme="0"/>
      <name val="Arial"/>
      <family val="2"/>
    </font>
    <font>
      <sz val="8"/>
      <color rgb="FF0000FF"/>
      <name val="Arial"/>
      <family val="2"/>
    </font>
    <font>
      <sz val="8"/>
      <color theme="1" tint="0.499984740745262"/>
      <name val="Arial"/>
      <family val="2"/>
    </font>
    <font>
      <sz val="8"/>
      <color theme="1" tint="0.34998626667073579"/>
      <name val="Arial"/>
      <family val="2"/>
    </font>
    <font>
      <sz val="8"/>
      <color rgb="FF00B050"/>
      <name val="Arial"/>
      <family val="2"/>
    </font>
    <font>
      <sz val="8"/>
      <color rgb="FF0070C0"/>
      <name val="Arial"/>
      <family val="2"/>
    </font>
    <font>
      <u/>
      <sz val="8"/>
      <color theme="1"/>
      <name val="Arial"/>
      <family val="2"/>
    </font>
    <font>
      <b/>
      <sz val="8"/>
      <color theme="1"/>
      <name val="Arial"/>
      <family val="2"/>
    </font>
    <font>
      <sz val="8"/>
      <color theme="0" tint="-0.499984740745262"/>
      <name val="Arial"/>
      <family val="2"/>
    </font>
    <font>
      <sz val="8"/>
      <name val="Arial"/>
      <family val="2"/>
    </font>
    <font>
      <sz val="8"/>
      <color theme="6" tint="-0.249977111117893"/>
      <name val="Arial"/>
      <family val="2"/>
    </font>
    <font>
      <sz val="8"/>
      <color theme="3"/>
      <name val="Arial"/>
      <family val="2"/>
    </font>
    <font>
      <sz val="8"/>
      <color theme="0" tint="-4.9989318521683403E-2"/>
      <name val="Arial"/>
      <family val="2"/>
    </font>
    <font>
      <sz val="20"/>
      <color rgb="FFFF0000"/>
      <name val="Arial"/>
      <family val="2"/>
    </font>
    <font>
      <sz val="8"/>
      <color rgb="FFC00000"/>
      <name val="Arial"/>
      <family val="2"/>
    </font>
    <font>
      <b/>
      <sz val="8"/>
      <color theme="0"/>
      <name val="Arial"/>
      <family val="2"/>
    </font>
    <font>
      <b/>
      <sz val="12"/>
      <color theme="8" tint="-0.249977111117893"/>
      <name val="Arial"/>
      <family val="2"/>
    </font>
    <font>
      <sz val="20"/>
      <color theme="1"/>
      <name val="Arial"/>
      <family val="2"/>
    </font>
    <font>
      <b/>
      <sz val="10"/>
      <color theme="1"/>
      <name val="Arial"/>
      <family val="2"/>
    </font>
    <font>
      <b/>
      <sz val="10"/>
      <color rgb="FFFF0000"/>
      <name val="Arial"/>
      <family val="2"/>
    </font>
    <font>
      <u/>
      <sz val="10"/>
      <color theme="10"/>
      <name val="Arial"/>
      <family val="2"/>
    </font>
    <font>
      <sz val="10"/>
      <color theme="0"/>
      <name val="Arial"/>
      <family val="2"/>
    </font>
    <font>
      <sz val="10"/>
      <color theme="2"/>
      <name val="Arial"/>
      <family val="2"/>
    </font>
    <font>
      <sz val="10"/>
      <name val="Arial"/>
      <family val="2"/>
    </font>
    <font>
      <b/>
      <sz val="10"/>
      <name val="Arial"/>
      <family val="2"/>
    </font>
    <font>
      <sz val="8"/>
      <color theme="2"/>
      <name val="Arial"/>
      <family val="2"/>
    </font>
    <font>
      <sz val="6"/>
      <color theme="2"/>
      <name val="Arial"/>
      <family val="2"/>
    </font>
    <font>
      <sz val="9"/>
      <color indexed="81"/>
      <name val="Tahoma"/>
      <family val="2"/>
    </font>
    <font>
      <b/>
      <sz val="9"/>
      <color indexed="81"/>
      <name val="Tahoma"/>
      <family val="2"/>
    </font>
    <font>
      <u/>
      <sz val="8"/>
      <name val="Arial"/>
      <family val="2"/>
    </font>
    <font>
      <b/>
      <sz val="10"/>
      <color rgb="FF122B5D"/>
      <name val="Calibri"/>
      <family val="2"/>
    </font>
  </fonts>
  <fills count="5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6795556505021"/>
        <bgColor indexed="64"/>
      </patternFill>
    </fill>
    <fill>
      <patternFill patternType="solid">
        <fgColor rgb="FF1C456F"/>
        <bgColor indexed="64"/>
      </patternFill>
    </fill>
    <fill>
      <patternFill patternType="solid">
        <fgColor rgb="FF141D31"/>
        <bgColor indexed="64"/>
      </patternFill>
    </fill>
    <fill>
      <patternFill patternType="solid">
        <fgColor rgb="FF90CECC"/>
        <bgColor indexed="64"/>
      </patternFill>
    </fill>
    <fill>
      <patternFill patternType="solid">
        <fgColor rgb="FFB4DEDD"/>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tint="-0.249977111117893"/>
        <bgColor indexed="64"/>
      </patternFill>
    </fill>
  </fills>
  <borders count="24">
    <border>
      <left/>
      <right/>
      <top/>
      <bottom/>
      <diagonal/>
    </border>
    <border>
      <left style="thin">
        <color rgb="FF0070C0"/>
      </left>
      <right style="thin">
        <color rgb="FF0070C0"/>
      </right>
      <top style="thin">
        <color rgb="FF0070C0"/>
      </top>
      <bottom style="thin">
        <color rgb="FF0070C0"/>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dotted">
        <color theme="6" tint="-0.499984740745262"/>
      </left>
      <right style="dotted">
        <color theme="6" tint="-0.499984740745262"/>
      </right>
      <top style="dotted">
        <color theme="6" tint="-0.499984740745262"/>
      </top>
      <bottom style="dotted">
        <color theme="6" tint="-0.499984740745262"/>
      </bottom>
      <diagonal/>
    </border>
    <border>
      <left style="dotted">
        <color rgb="FF0070C0"/>
      </left>
      <right style="dotted">
        <color rgb="FF0070C0"/>
      </right>
      <top style="dotted">
        <color rgb="FF0070C0"/>
      </top>
      <bottom style="dotted">
        <color rgb="FF0070C0"/>
      </bottom>
      <diagonal/>
    </border>
    <border>
      <left style="dotted">
        <color theme="5" tint="-0.499984740745262"/>
      </left>
      <right style="dotted">
        <color theme="5" tint="-0.499984740745262"/>
      </right>
      <top style="dotted">
        <color theme="5" tint="-0.499984740745262"/>
      </top>
      <bottom style="dotted">
        <color theme="5" tint="-0.4999847407452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auto="1"/>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94">
    <xf numFmtId="0" fontId="0" fillId="0" borderId="0" applyNumberFormat="0" applyFill="0" applyBorder="0" applyProtection="0">
      <alignment vertical="center"/>
    </xf>
    <xf numFmtId="0" fontId="32" fillId="45" borderId="0" applyNumberFormat="0" applyBorder="0" applyProtection="0">
      <alignment vertical="center"/>
    </xf>
    <xf numFmtId="167" fontId="12" fillId="0" borderId="0" applyFont="0" applyFill="0" applyBorder="0" applyAlignment="0" applyProtection="0"/>
    <xf numFmtId="165" fontId="12" fillId="0" borderId="0" applyFont="0" applyFill="0" applyBorder="0" applyAlignment="0" applyProtection="0"/>
    <xf numFmtId="0" fontId="13" fillId="0" borderId="0" applyNumberFormat="0" applyFill="0" applyBorder="0" applyAlignment="0" applyProtection="0"/>
    <xf numFmtId="0" fontId="14" fillId="0" borderId="8" applyNumberFormat="0" applyFill="0" applyAlignment="0" applyProtection="0"/>
    <xf numFmtId="0" fontId="15" fillId="0" borderId="9" applyNumberFormat="0" applyFill="0" applyAlignment="0" applyProtection="0"/>
    <xf numFmtId="0" fontId="16" fillId="0" borderId="10" applyNumberFormat="0" applyFill="0" applyAlignment="0" applyProtection="0"/>
    <xf numFmtId="0" fontId="16" fillId="0" borderId="0" applyNumberFormat="0" applyFill="0" applyBorder="0" applyAlignment="0" applyProtection="0"/>
    <xf numFmtId="0" fontId="17" fillId="8" borderId="0" applyNumberFormat="0" applyBorder="0" applyAlignment="0" applyProtection="0"/>
    <xf numFmtId="0" fontId="18" fillId="9" borderId="0" applyNumberFormat="0" applyBorder="0" applyAlignment="0" applyProtection="0"/>
    <xf numFmtId="0" fontId="19" fillId="10" borderId="0" applyNumberFormat="0" applyBorder="0" applyAlignment="0" applyProtection="0"/>
    <xf numFmtId="0" fontId="20" fillId="11" borderId="11" applyNumberFormat="0" applyAlignment="0" applyProtection="0"/>
    <xf numFmtId="0" fontId="21" fillId="12" borderId="12" applyNumberFormat="0" applyAlignment="0" applyProtection="0"/>
    <xf numFmtId="0" fontId="22" fillId="12" borderId="11" applyNumberFormat="0" applyAlignment="0" applyProtection="0"/>
    <xf numFmtId="0" fontId="23" fillId="0" borderId="13" applyNumberFormat="0" applyFill="0" applyAlignment="0" applyProtection="0"/>
    <xf numFmtId="0" fontId="24" fillId="13" borderId="14" applyNumberFormat="0" applyAlignment="0" applyProtection="0"/>
    <xf numFmtId="0" fontId="25" fillId="0" borderId="0" applyNumberFormat="0" applyFill="0" applyBorder="0" applyAlignment="0" applyProtection="0"/>
    <xf numFmtId="0" fontId="12" fillId="14"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28" fillId="38" borderId="0" applyNumberFormat="0" applyBorder="0" applyAlignment="0" applyProtection="0"/>
    <xf numFmtId="0" fontId="36" fillId="45" borderId="0" applyNumberFormat="0" applyBorder="0" applyProtection="0">
      <alignment vertical="center"/>
    </xf>
    <xf numFmtId="0" fontId="37" fillId="45" borderId="0" applyNumberFormat="0" applyBorder="0" applyProtection="0">
      <alignment vertical="center"/>
    </xf>
    <xf numFmtId="0" fontId="49" fillId="42" borderId="0" applyNumberFormat="0" applyBorder="0" applyProtection="0">
      <alignment vertical="center"/>
    </xf>
    <xf numFmtId="0" fontId="46" fillId="43" borderId="0" applyNumberFormat="0" applyBorder="0" applyProtection="0">
      <alignment vertical="center"/>
    </xf>
    <xf numFmtId="0" fontId="46" fillId="44" borderId="0" applyNumberFormat="0" applyBorder="0" applyProtection="0">
      <alignment vertical="center"/>
    </xf>
    <xf numFmtId="0" fontId="8" fillId="40" borderId="0" applyNumberFormat="0" applyBorder="0" applyProtection="0">
      <alignment vertical="center"/>
    </xf>
    <xf numFmtId="0" fontId="44" fillId="0" borderId="0" applyNumberFormat="0" applyBorder="0" applyProtection="0">
      <alignment vertical="center"/>
    </xf>
    <xf numFmtId="0" fontId="38" fillId="3" borderId="6" applyNumberFormat="0" applyAlignment="0" applyProtection="0">
      <alignment vertical="center"/>
    </xf>
    <xf numFmtId="0" fontId="38" fillId="4" borderId="5" applyNumberFormat="0" applyProtection="0">
      <alignment vertical="center"/>
    </xf>
    <xf numFmtId="0" fontId="51" fillId="6" borderId="7" applyNumberFormat="0" applyProtection="0">
      <alignment vertical="center"/>
    </xf>
    <xf numFmtId="0" fontId="8" fillId="0" borderId="3" applyNumberFormat="0" applyFill="0" applyAlignment="0" applyProtection="0">
      <alignment vertical="center"/>
    </xf>
    <xf numFmtId="0" fontId="38" fillId="2" borderId="1" applyNumberFormat="0" applyAlignment="0" applyProtection="0">
      <alignment vertical="center"/>
    </xf>
    <xf numFmtId="0" fontId="10" fillId="40" borderId="4" applyNumberFormat="0" applyProtection="0">
      <alignment horizontal="centerContinuous" vertical="center"/>
    </xf>
    <xf numFmtId="0" fontId="39" fillId="5" borderId="4" applyNumberFormat="0" applyAlignment="0" applyProtection="0">
      <alignment vertical="center"/>
    </xf>
    <xf numFmtId="0" fontId="8" fillId="5" borderId="4" applyNumberFormat="0" applyAlignment="0" applyProtection="0">
      <alignment vertical="center"/>
    </xf>
    <xf numFmtId="0" fontId="41" fillId="0" borderId="0" applyNumberFormat="0" applyFill="0" applyBorder="0" applyAlignment="0" applyProtection="0">
      <alignment vertical="center"/>
    </xf>
    <xf numFmtId="0" fontId="45" fillId="0" borderId="0" applyNumberFormat="0" applyBorder="0" applyProtection="0">
      <alignment horizontal="center" vertical="center"/>
    </xf>
    <xf numFmtId="0" fontId="8" fillId="1" borderId="4" applyNumberFormat="0" applyAlignment="0" applyProtection="0">
      <alignment vertical="center"/>
    </xf>
    <xf numFmtId="171" fontId="8" fillId="0" borderId="4" applyFill="0" applyProtection="0">
      <alignment horizontal="center"/>
    </xf>
    <xf numFmtId="175" fontId="10" fillId="0" borderId="0" applyFont="0" applyFill="0" applyBorder="0" applyAlignment="0" applyProtection="0"/>
    <xf numFmtId="176" fontId="10" fillId="0" borderId="0" applyFont="0" applyFill="0" applyBorder="0" applyAlignment="0" applyProtection="0"/>
    <xf numFmtId="164" fontId="8" fillId="0" borderId="0" applyFont="0" applyFill="0" applyBorder="0" applyAlignment="0" applyProtection="0"/>
    <xf numFmtId="166" fontId="8" fillId="0" borderId="0" applyFont="0" applyFill="0" applyBorder="0" applyAlignment="0" applyProtection="0"/>
    <xf numFmtId="169" fontId="8" fillId="0" borderId="0" applyFont="0" applyFill="0" applyBorder="0" applyAlignment="0" applyProtection="0">
      <alignment vertical="center"/>
    </xf>
    <xf numFmtId="0" fontId="37" fillId="39" borderId="0" applyNumberFormat="0" applyAlignment="0" applyProtection="0">
      <alignment vertical="center"/>
    </xf>
    <xf numFmtId="0" fontId="47" fillId="0" borderId="0" applyFill="0" applyBorder="0" applyProtection="0">
      <alignment horizontal="center" vertical="center"/>
    </xf>
    <xf numFmtId="0" fontId="8" fillId="0" borderId="4" applyNumberFormat="0" applyFill="0" applyProtection="0"/>
    <xf numFmtId="0" fontId="29" fillId="0" borderId="0" applyNumberFormat="0" applyFill="0" applyBorder="0" applyAlignment="0" applyProtection="0">
      <alignment vertical="center"/>
    </xf>
    <xf numFmtId="0" fontId="11" fillId="0" borderId="4" applyNumberFormat="0" applyProtection="0">
      <alignment vertical="center"/>
    </xf>
    <xf numFmtId="0" fontId="8" fillId="0" borderId="4" applyNumberFormat="0" applyAlignment="0" applyProtection="0">
      <alignment vertical="center"/>
    </xf>
    <xf numFmtId="0" fontId="8" fillId="0" borderId="2" applyNumberFormat="0" applyFont="0" applyFill="0" applyAlignment="0" applyProtection="0">
      <alignment vertical="center"/>
    </xf>
    <xf numFmtId="0" fontId="43" fillId="0" borderId="0" applyFill="0" applyBorder="0" applyProtection="0">
      <alignment vertical="center"/>
    </xf>
    <xf numFmtId="0" fontId="30" fillId="0" borderId="0" applyNumberFormat="0" applyFill="0" applyBorder="0" applyAlignment="0" applyProtection="0">
      <alignment vertical="center"/>
    </xf>
    <xf numFmtId="0" fontId="8" fillId="0" borderId="18" applyNumberFormat="0" applyFont="0" applyFill="0" applyAlignment="0" applyProtection="0">
      <alignment vertical="center"/>
    </xf>
    <xf numFmtId="0" fontId="41" fillId="0" borderId="4" applyNumberFormat="0" applyFill="0" applyAlignment="0" applyProtection="0"/>
    <xf numFmtId="0" fontId="31" fillId="0" borderId="4" applyNumberFormat="0" applyFill="0" applyAlignment="0" applyProtection="0"/>
    <xf numFmtId="0" fontId="42" fillId="0" borderId="4" applyNumberFormat="0" applyFill="0" applyAlignment="0" applyProtection="0"/>
    <xf numFmtId="177" fontId="8" fillId="0" borderId="0" applyFont="0" applyFill="0" applyBorder="0" applyAlignment="0" applyProtection="0">
      <alignment vertical="center"/>
    </xf>
    <xf numFmtId="170" fontId="8" fillId="0" borderId="0" applyFont="0" applyFill="0" applyBorder="0" applyAlignment="0" applyProtection="0">
      <alignment vertical="center"/>
    </xf>
    <xf numFmtId="0" fontId="7" fillId="0" borderId="0"/>
    <xf numFmtId="0" fontId="57"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175" fontId="8" fillId="0" borderId="0" applyFont="0" applyFill="0" applyBorder="0" applyAlignment="0" applyProtection="0"/>
    <xf numFmtId="0" fontId="1" fillId="0" borderId="0"/>
    <xf numFmtId="43" fontId="1" fillId="0" borderId="0" applyFont="0" applyFill="0" applyBorder="0" applyAlignment="0" applyProtection="0"/>
  </cellStyleXfs>
  <cellXfs count="333">
    <xf numFmtId="0" fontId="0" fillId="0" borderId="0" xfId="0">
      <alignment vertical="center"/>
    </xf>
    <xf numFmtId="166" fontId="39" fillId="5" borderId="4" xfId="67" applyFont="1" applyFill="1" applyBorder="1" applyAlignment="1">
      <alignment horizontal="center" vertical="center"/>
    </xf>
    <xf numFmtId="0" fontId="32" fillId="45" borderId="0" xfId="1">
      <alignment vertical="center"/>
    </xf>
    <xf numFmtId="0" fontId="10" fillId="0" borderId="0" xfId="0" applyFont="1">
      <alignment vertical="center"/>
    </xf>
    <xf numFmtId="0" fontId="33" fillId="0" borderId="0" xfId="0" applyFont="1">
      <alignment vertical="center"/>
    </xf>
    <xf numFmtId="0" fontId="34" fillId="0" borderId="0" xfId="0" applyFont="1">
      <alignment vertical="center"/>
    </xf>
    <xf numFmtId="174" fontId="34" fillId="0" borderId="0" xfId="0" applyNumberFormat="1" applyFont="1" applyAlignment="1">
      <alignment horizontal="center" vertical="center"/>
    </xf>
    <xf numFmtId="0" fontId="10" fillId="0" borderId="3" xfId="0" applyFont="1" applyBorder="1">
      <alignment vertical="center"/>
    </xf>
    <xf numFmtId="0" fontId="35" fillId="0" borderId="0" xfId="0" applyFont="1">
      <alignment vertical="center"/>
    </xf>
    <xf numFmtId="0" fontId="32" fillId="45" borderId="0" xfId="1" applyAlignment="1">
      <alignment horizontal="center" vertical="center"/>
    </xf>
    <xf numFmtId="0" fontId="36" fillId="45" borderId="0" xfId="45">
      <alignment vertical="center"/>
    </xf>
    <xf numFmtId="0" fontId="36" fillId="45" borderId="0" xfId="45" applyAlignment="1">
      <alignment horizontal="center" vertical="center"/>
    </xf>
    <xf numFmtId="0" fontId="37" fillId="45" borderId="0" xfId="46">
      <alignment vertical="center"/>
    </xf>
    <xf numFmtId="0" fontId="37" fillId="45" borderId="0" xfId="46" applyAlignment="1">
      <alignment horizontal="center" vertical="center"/>
    </xf>
    <xf numFmtId="0" fontId="10" fillId="40" borderId="4" xfId="57">
      <alignment horizontal="centerContinuous" vertical="center"/>
    </xf>
    <xf numFmtId="0" fontId="10" fillId="40" borderId="4" xfId="57" applyAlignment="1">
      <alignment horizontal="center" vertical="center"/>
    </xf>
    <xf numFmtId="0" fontId="10" fillId="0" borderId="0" xfId="0" applyFont="1" applyAlignment="1">
      <alignment horizontal="center" vertical="center"/>
    </xf>
    <xf numFmtId="0" fontId="37" fillId="39" borderId="0" xfId="69">
      <alignment vertical="center"/>
    </xf>
    <xf numFmtId="0" fontId="37" fillId="39" borderId="0" xfId="69" applyAlignment="1">
      <alignment horizontal="center" vertical="center"/>
    </xf>
    <xf numFmtId="0" fontId="39" fillId="5" borderId="4" xfId="58" applyAlignment="1">
      <alignment horizontal="center" vertical="center"/>
    </xf>
    <xf numFmtId="175" fontId="10" fillId="0" borderId="0" xfId="64" applyFont="1" applyAlignment="1">
      <alignment vertical="center"/>
    </xf>
    <xf numFmtId="0" fontId="10" fillId="0" borderId="4" xfId="71" applyFont="1"/>
    <xf numFmtId="0" fontId="40" fillId="0" borderId="0" xfId="60" applyFont="1">
      <alignment vertical="center"/>
    </xf>
    <xf numFmtId="0" fontId="37" fillId="42" borderId="0" xfId="47" applyFont="1">
      <alignment vertical="center"/>
    </xf>
    <xf numFmtId="0" fontId="44" fillId="0" borderId="0" xfId="51">
      <alignment vertical="center"/>
    </xf>
    <xf numFmtId="0" fontId="45" fillId="0" borderId="0" xfId="61">
      <alignment horizontal="center" vertical="center"/>
    </xf>
    <xf numFmtId="164" fontId="10" fillId="0" borderId="0" xfId="66" applyFont="1" applyAlignment="1">
      <alignment vertical="center"/>
    </xf>
    <xf numFmtId="0" fontId="10" fillId="0" borderId="18" xfId="78" applyFont="1">
      <alignment vertical="center"/>
    </xf>
    <xf numFmtId="0" fontId="10" fillId="0" borderId="3" xfId="55" applyFont="1">
      <alignment vertical="center"/>
    </xf>
    <xf numFmtId="166" fontId="10" fillId="0" borderId="0" xfId="67" applyFont="1" applyAlignment="1">
      <alignment vertical="center"/>
    </xf>
    <xf numFmtId="0" fontId="10" fillId="44" borderId="0" xfId="49" applyFont="1">
      <alignment vertical="center"/>
    </xf>
    <xf numFmtId="0" fontId="39" fillId="5" borderId="4" xfId="58">
      <alignment vertical="center"/>
    </xf>
    <xf numFmtId="0" fontId="47" fillId="0" borderId="0" xfId="70">
      <alignment horizontal="center" vertical="center"/>
    </xf>
    <xf numFmtId="169" fontId="10" fillId="0" borderId="0" xfId="68" applyFont="1">
      <alignment vertical="center"/>
    </xf>
    <xf numFmtId="0" fontId="10" fillId="0" borderId="2" xfId="55" applyFont="1" applyBorder="1">
      <alignment vertical="center"/>
    </xf>
    <xf numFmtId="176" fontId="10" fillId="0" borderId="17" xfId="65" applyFont="1" applyBorder="1" applyAlignment="1">
      <alignment vertical="center"/>
    </xf>
    <xf numFmtId="0" fontId="48" fillId="2" borderId="1" xfId="56" applyFont="1">
      <alignment vertical="center"/>
    </xf>
    <xf numFmtId="0" fontId="10" fillId="40" borderId="0" xfId="50" applyFont="1">
      <alignment vertical="center"/>
    </xf>
    <xf numFmtId="0" fontId="43" fillId="0" borderId="0" xfId="0" applyFont="1" applyFill="1">
      <alignment vertical="center"/>
    </xf>
    <xf numFmtId="0" fontId="10" fillId="0" borderId="4" xfId="59" applyFont="1" applyFill="1">
      <alignment vertical="center"/>
    </xf>
    <xf numFmtId="0" fontId="10" fillId="3" borderId="6" xfId="52" applyFont="1">
      <alignment vertical="center"/>
    </xf>
    <xf numFmtId="0" fontId="10" fillId="4" borderId="5" xfId="53" applyFont="1">
      <alignment vertical="center"/>
    </xf>
    <xf numFmtId="172" fontId="10" fillId="0" borderId="0" xfId="66" applyNumberFormat="1" applyFont="1" applyAlignment="1">
      <alignment vertical="center"/>
    </xf>
    <xf numFmtId="0" fontId="10" fillId="6" borderId="7" xfId="54" applyFont="1">
      <alignment vertical="center"/>
    </xf>
    <xf numFmtId="0" fontId="11" fillId="5" borderId="4" xfId="0" applyFont="1" applyFill="1" applyBorder="1">
      <alignment vertical="center"/>
    </xf>
    <xf numFmtId="0" fontId="10" fillId="0" borderId="5" xfId="53" applyFont="1" applyFill="1">
      <alignment vertical="center"/>
    </xf>
    <xf numFmtId="0" fontId="46" fillId="7" borderId="5" xfId="53" applyFont="1" applyFill="1">
      <alignment vertical="center"/>
    </xf>
    <xf numFmtId="0" fontId="37" fillId="39" borderId="0" xfId="0" applyFont="1" applyFill="1">
      <alignment vertical="center"/>
    </xf>
    <xf numFmtId="176" fontId="10" fillId="0" borderId="0" xfId="65" applyFont="1" applyAlignment="1">
      <alignment vertical="center"/>
    </xf>
    <xf numFmtId="0" fontId="39" fillId="0" borderId="4" xfId="71" applyFont="1"/>
    <xf numFmtId="0" fontId="10" fillId="1" borderId="4" xfId="0" applyFont="1" applyFill="1" applyBorder="1">
      <alignment vertical="center"/>
    </xf>
    <xf numFmtId="0" fontId="31" fillId="0" borderId="4" xfId="71" applyFont="1"/>
    <xf numFmtId="168" fontId="10" fillId="0" borderId="4" xfId="0" applyNumberFormat="1" applyFont="1" applyBorder="1" applyAlignment="1">
      <alignment horizontal="center"/>
    </xf>
    <xf numFmtId="0" fontId="41" fillId="0" borderId="4" xfId="71" applyFont="1"/>
    <xf numFmtId="0" fontId="42" fillId="0" borderId="4" xfId="71" applyFont="1"/>
    <xf numFmtId="0" fontId="30" fillId="0" borderId="0" xfId="77" quotePrefix="1">
      <alignment vertical="center"/>
    </xf>
    <xf numFmtId="0" fontId="30" fillId="0" borderId="0" xfId="77">
      <alignment vertical="center"/>
    </xf>
    <xf numFmtId="0" fontId="46" fillId="43" borderId="0" xfId="48">
      <alignment vertical="center"/>
    </xf>
    <xf numFmtId="173" fontId="39" fillId="5" borderId="4" xfId="58" applyNumberFormat="1" applyAlignment="1">
      <alignment horizontal="center" vertical="center"/>
    </xf>
    <xf numFmtId="0" fontId="50" fillId="0" borderId="0" xfId="0" applyFont="1">
      <alignment vertical="center"/>
    </xf>
    <xf numFmtId="0" fontId="32" fillId="41" borderId="0" xfId="1" applyFill="1">
      <alignment vertical="center"/>
    </xf>
    <xf numFmtId="0" fontId="36" fillId="41" borderId="0" xfId="45" applyFill="1">
      <alignment vertical="center"/>
    </xf>
    <xf numFmtId="0" fontId="52" fillId="41" borderId="0" xfId="1" applyFont="1" applyFill="1">
      <alignment vertical="center"/>
    </xf>
    <xf numFmtId="0" fontId="53" fillId="45" borderId="0" xfId="1" applyFont="1">
      <alignment vertical="center"/>
    </xf>
    <xf numFmtId="0" fontId="54" fillId="0" borderId="0" xfId="84" applyFont="1"/>
    <xf numFmtId="0" fontId="7" fillId="0" borderId="0" xfId="84"/>
    <xf numFmtId="0" fontId="7" fillId="0" borderId="0" xfId="84" applyAlignment="1">
      <alignment horizontal="center"/>
    </xf>
    <xf numFmtId="0" fontId="55" fillId="0" borderId="0" xfId="84" applyFont="1"/>
    <xf numFmtId="0" fontId="55" fillId="0" borderId="0" xfId="84" applyFont="1" applyAlignment="1">
      <alignment horizontal="left"/>
    </xf>
    <xf numFmtId="0" fontId="55" fillId="0" borderId="0" xfId="84" applyFont="1" applyAlignment="1">
      <alignment horizontal="center"/>
    </xf>
    <xf numFmtId="0" fontId="57" fillId="0" borderId="0" xfId="85" applyAlignment="1">
      <alignment horizontal="left"/>
    </xf>
    <xf numFmtId="0" fontId="7" fillId="0" borderId="0" xfId="84" quotePrefix="1"/>
    <xf numFmtId="15" fontId="7" fillId="0" borderId="0" xfId="84" applyNumberFormat="1"/>
    <xf numFmtId="0" fontId="36" fillId="39" borderId="0" xfId="84" applyFont="1" applyFill="1" applyAlignment="1">
      <alignment vertical="top" wrapText="1"/>
    </xf>
    <xf numFmtId="0" fontId="36" fillId="39" borderId="0" xfId="84" applyFont="1" applyFill="1" applyAlignment="1">
      <alignment horizontal="center" vertical="top" wrapText="1"/>
    </xf>
    <xf numFmtId="17" fontId="36" fillId="39" borderId="0" xfId="84" applyNumberFormat="1" applyFont="1" applyFill="1" applyAlignment="1">
      <alignment vertical="top" wrapText="1"/>
    </xf>
    <xf numFmtId="0" fontId="7" fillId="0" borderId="0" xfId="84" applyAlignment="1">
      <alignment vertical="center" wrapText="1"/>
    </xf>
    <xf numFmtId="0" fontId="7" fillId="0" borderId="0" xfId="84" applyAlignment="1">
      <alignment horizontal="center" vertical="center" wrapText="1"/>
    </xf>
    <xf numFmtId="0" fontId="7" fillId="0" borderId="18" xfId="84" applyBorder="1" applyAlignment="1">
      <alignment vertical="center" wrapText="1"/>
    </xf>
    <xf numFmtId="0" fontId="7" fillId="0" borderId="18" xfId="84" applyBorder="1" applyAlignment="1">
      <alignment horizontal="center" vertical="center" wrapText="1"/>
    </xf>
    <xf numFmtId="0" fontId="7" fillId="0" borderId="4" xfId="84" applyBorder="1" applyAlignment="1">
      <alignment horizontal="center" vertical="center" wrapText="1"/>
    </xf>
    <xf numFmtId="0" fontId="35" fillId="0" borderId="18" xfId="84" applyFont="1" applyBorder="1" applyAlignment="1">
      <alignment vertical="center" wrapText="1"/>
    </xf>
    <xf numFmtId="0" fontId="7" fillId="46" borderId="18" xfId="84" applyFill="1" applyBorder="1" applyAlignment="1">
      <alignment horizontal="center" vertical="center" wrapText="1"/>
    </xf>
    <xf numFmtId="0" fontId="35" fillId="46" borderId="18" xfId="84" applyFont="1" applyFill="1" applyBorder="1" applyAlignment="1">
      <alignment vertical="center" wrapText="1"/>
    </xf>
    <xf numFmtId="16" fontId="7" fillId="0" borderId="18" xfId="84" applyNumberFormat="1" applyBorder="1" applyAlignment="1">
      <alignment horizontal="left" vertical="center" wrapText="1"/>
    </xf>
    <xf numFmtId="0" fontId="7" fillId="0" borderId="0" xfId="84" applyAlignment="1">
      <alignment horizontal="left" vertical="center" wrapText="1"/>
    </xf>
    <xf numFmtId="0" fontId="7" fillId="0" borderId="18" xfId="84" applyBorder="1" applyAlignment="1">
      <alignment horizontal="left" vertical="center" wrapText="1"/>
    </xf>
    <xf numFmtId="0" fontId="7" fillId="0" borderId="19" xfId="84" applyBorder="1" applyAlignment="1">
      <alignment vertical="center" wrapText="1"/>
    </xf>
    <xf numFmtId="0" fontId="7" fillId="0" borderId="19" xfId="84" applyBorder="1" applyAlignment="1">
      <alignment horizontal="center" vertical="center" wrapText="1"/>
    </xf>
    <xf numFmtId="16" fontId="7" fillId="0" borderId="19" xfId="84" applyNumberFormat="1" applyBorder="1" applyAlignment="1">
      <alignment horizontal="left" vertical="center" wrapText="1"/>
    </xf>
    <xf numFmtId="0" fontId="7" fillId="0" borderId="20" xfId="84" applyBorder="1" applyAlignment="1">
      <alignment horizontal="center" vertical="center" wrapText="1"/>
    </xf>
    <xf numFmtId="0" fontId="7" fillId="46" borderId="19" xfId="84" applyFill="1" applyBorder="1" applyAlignment="1">
      <alignment vertical="center" wrapText="1"/>
    </xf>
    <xf numFmtId="0" fontId="7" fillId="0" borderId="0" xfId="84" applyAlignment="1">
      <alignment vertical="center"/>
    </xf>
    <xf numFmtId="0" fontId="7" fillId="0" borderId="0" xfId="84" applyAlignment="1">
      <alignment wrapText="1"/>
    </xf>
    <xf numFmtId="0" fontId="7" fillId="0" borderId="0" xfId="84" applyAlignment="1">
      <alignment horizontal="center" wrapText="1"/>
    </xf>
    <xf numFmtId="0" fontId="36" fillId="39" borderId="0" xfId="84" applyFont="1" applyFill="1" applyAlignment="1">
      <alignment horizontal="center"/>
    </xf>
    <xf numFmtId="0" fontId="7" fillId="39" borderId="0" xfId="84" applyFill="1"/>
    <xf numFmtId="0" fontId="7" fillId="39" borderId="0" xfId="84" applyFill="1" applyAlignment="1">
      <alignment horizontal="center"/>
    </xf>
    <xf numFmtId="0" fontId="55" fillId="5" borderId="0" xfId="84" applyFont="1" applyFill="1" applyAlignment="1">
      <alignment horizontal="right"/>
    </xf>
    <xf numFmtId="170" fontId="7" fillId="0" borderId="0" xfId="84" applyNumberFormat="1" applyAlignment="1">
      <alignment horizontal="right"/>
    </xf>
    <xf numFmtId="43" fontId="55" fillId="5" borderId="0" xfId="86" applyFont="1" applyFill="1" applyAlignment="1">
      <alignment horizontal="right"/>
    </xf>
    <xf numFmtId="43" fontId="0" fillId="0" borderId="0" xfId="86" applyFont="1" applyAlignment="1">
      <alignment horizontal="right"/>
    </xf>
    <xf numFmtId="43" fontId="59" fillId="0" borderId="0" xfId="84" applyNumberFormat="1" applyFont="1"/>
    <xf numFmtId="43" fontId="58" fillId="0" borderId="0" xfId="84" applyNumberFormat="1" applyFont="1"/>
    <xf numFmtId="9" fontId="55" fillId="5" borderId="0" xfId="87" applyFont="1" applyFill="1" applyAlignment="1">
      <alignment horizontal="right"/>
    </xf>
    <xf numFmtId="9" fontId="0" fillId="0" borderId="0" xfId="87" applyFont="1" applyAlignment="1">
      <alignment horizontal="right"/>
    </xf>
    <xf numFmtId="9" fontId="59" fillId="0" borderId="0" xfId="84" applyNumberFormat="1" applyFont="1"/>
    <xf numFmtId="9" fontId="58" fillId="0" borderId="0" xfId="84" applyNumberFormat="1" applyFont="1"/>
    <xf numFmtId="0" fontId="7" fillId="0" borderId="0" xfId="84" applyAlignment="1">
      <alignment horizontal="right"/>
    </xf>
    <xf numFmtId="0" fontId="58" fillId="0" borderId="0" xfId="84" applyFont="1"/>
    <xf numFmtId="43" fontId="7" fillId="0" borderId="0" xfId="84" applyNumberFormat="1"/>
    <xf numFmtId="0" fontId="35" fillId="0" borderId="0" xfId="84" applyFont="1"/>
    <xf numFmtId="43" fontId="56" fillId="5" borderId="0" xfId="86" applyFont="1" applyFill="1" applyAlignment="1">
      <alignment horizontal="right"/>
    </xf>
    <xf numFmtId="0" fontId="56" fillId="5" borderId="0" xfId="84" applyFont="1" applyFill="1" applyAlignment="1">
      <alignment horizontal="right"/>
    </xf>
    <xf numFmtId="9" fontId="7" fillId="0" borderId="0" xfId="84" applyNumberFormat="1"/>
    <xf numFmtId="178" fontId="0" fillId="0" borderId="0" xfId="86" applyNumberFormat="1" applyFont="1"/>
    <xf numFmtId="0" fontId="60" fillId="0" borderId="0" xfId="84" applyFont="1"/>
    <xf numFmtId="0" fontId="60" fillId="0" borderId="0" xfId="84" quotePrefix="1" applyFont="1"/>
    <xf numFmtId="0" fontId="35" fillId="0" borderId="18" xfId="84" applyFont="1" applyBorder="1" applyAlignment="1">
      <alignment horizontal="center" vertical="center" wrapText="1"/>
    </xf>
    <xf numFmtId="0" fontId="58" fillId="0" borderId="18" xfId="84" applyFont="1" applyBorder="1" applyAlignment="1">
      <alignment horizontal="center" vertical="center" wrapText="1"/>
    </xf>
    <xf numFmtId="0" fontId="58" fillId="47" borderId="18" xfId="84" applyFont="1" applyFill="1" applyBorder="1" applyAlignment="1">
      <alignment horizontal="center" vertical="center" wrapText="1"/>
    </xf>
    <xf numFmtId="0" fontId="61" fillId="0" borderId="0" xfId="84" applyFont="1" applyAlignment="1">
      <alignment horizontal="left"/>
    </xf>
    <xf numFmtId="0" fontId="55" fillId="0" borderId="18" xfId="78" applyFont="1" applyAlignment="1">
      <alignment wrapText="1"/>
    </xf>
    <xf numFmtId="0" fontId="55" fillId="0" borderId="18" xfId="78" applyFont="1" applyAlignment="1">
      <alignment horizontal="center" wrapText="1"/>
    </xf>
    <xf numFmtId="0" fontId="6" fillId="0" borderId="0" xfId="84" applyFont="1" applyAlignment="1">
      <alignment horizontal="left"/>
    </xf>
    <xf numFmtId="0" fontId="0" fillId="40" borderId="4" xfId="57" applyFont="1" applyAlignment="1">
      <alignment horizontal="left" vertical="center"/>
    </xf>
    <xf numFmtId="0" fontId="58" fillId="47" borderId="18" xfId="84" applyFont="1" applyFill="1" applyBorder="1" applyAlignment="1">
      <alignment vertical="center" wrapText="1"/>
    </xf>
    <xf numFmtId="0" fontId="30" fillId="0" borderId="0" xfId="77" applyAlignment="1"/>
    <xf numFmtId="0" fontId="5" fillId="0" borderId="0" xfId="84" applyFont="1"/>
    <xf numFmtId="15" fontId="61" fillId="0" borderId="0" xfId="84" applyNumberFormat="1" applyFont="1" applyAlignment="1">
      <alignment horizontal="left"/>
    </xf>
    <xf numFmtId="0" fontId="57" fillId="0" borderId="0" xfId="77" applyFont="1" applyAlignment="1"/>
    <xf numFmtId="173" fontId="7" fillId="5" borderId="0" xfId="84" applyNumberFormat="1" applyFill="1" applyAlignment="1">
      <alignment horizontal="center"/>
    </xf>
    <xf numFmtId="0" fontId="5" fillId="0" borderId="18" xfId="84" applyFont="1" applyBorder="1" applyAlignment="1">
      <alignment vertical="center" wrapText="1"/>
    </xf>
    <xf numFmtId="0" fontId="5" fillId="0" borderId="18" xfId="84" applyFont="1" applyBorder="1" applyAlignment="1">
      <alignment horizontal="center" vertical="center" wrapText="1"/>
    </xf>
    <xf numFmtId="179" fontId="8" fillId="0" borderId="0" xfId="66" applyNumberFormat="1" applyFont="1"/>
    <xf numFmtId="179" fontId="8" fillId="0" borderId="0" xfId="66" applyNumberFormat="1" applyFont="1" applyAlignment="1">
      <alignment horizontal="right"/>
    </xf>
    <xf numFmtId="179" fontId="62" fillId="0" borderId="0" xfId="66" applyNumberFormat="1" applyFont="1"/>
    <xf numFmtId="179" fontId="0" fillId="0" borderId="0" xfId="66" applyNumberFormat="1" applyFont="1" applyAlignment="1">
      <alignment horizontal="right"/>
    </xf>
    <xf numFmtId="179" fontId="7" fillId="0" borderId="0" xfId="66" applyNumberFormat="1" applyFont="1"/>
    <xf numFmtId="164" fontId="0" fillId="0" borderId="0" xfId="66" applyFont="1" applyAlignment="1">
      <alignment horizontal="right"/>
    </xf>
    <xf numFmtId="164" fontId="7" fillId="0" borderId="0" xfId="66" applyFont="1"/>
    <xf numFmtId="15" fontId="55" fillId="0" borderId="0" xfId="84" applyNumberFormat="1" applyFont="1" applyAlignment="1">
      <alignment horizontal="left"/>
    </xf>
    <xf numFmtId="0" fontId="7" fillId="0" borderId="0" xfId="84" applyAlignment="1">
      <alignment horizontal="left"/>
    </xf>
    <xf numFmtId="43" fontId="0" fillId="0" borderId="0" xfId="86" applyFont="1" applyFill="1" applyAlignment="1">
      <alignment horizontal="right"/>
    </xf>
    <xf numFmtId="17" fontId="61" fillId="0" borderId="0" xfId="84" applyNumberFormat="1" applyFont="1" applyAlignment="1">
      <alignment horizontal="left"/>
    </xf>
    <xf numFmtId="0" fontId="4" fillId="0" borderId="18" xfId="84" applyFont="1" applyBorder="1" applyAlignment="1">
      <alignment vertical="center" wrapText="1"/>
    </xf>
    <xf numFmtId="0" fontId="4" fillId="0" borderId="18" xfId="84" quotePrefix="1" applyFont="1" applyBorder="1" applyAlignment="1">
      <alignment vertical="center" wrapText="1"/>
    </xf>
    <xf numFmtId="0" fontId="4" fillId="0" borderId="18" xfId="84" applyFont="1" applyBorder="1" applyAlignment="1">
      <alignment horizontal="center" vertical="center" wrapText="1"/>
    </xf>
    <xf numFmtId="0" fontId="3" fillId="0" borderId="18" xfId="84" applyFont="1" applyBorder="1" applyAlignment="1">
      <alignment vertical="center" wrapText="1"/>
    </xf>
    <xf numFmtId="0" fontId="3" fillId="0" borderId="18" xfId="84" quotePrefix="1" applyFont="1" applyBorder="1" applyAlignment="1">
      <alignment vertical="center" wrapText="1"/>
    </xf>
    <xf numFmtId="0" fontId="3" fillId="0" borderId="18" xfId="84" applyFont="1" applyBorder="1" applyAlignment="1">
      <alignment horizontal="center" vertical="center" wrapText="1"/>
    </xf>
    <xf numFmtId="0" fontId="2" fillId="0" borderId="18" xfId="84" applyFont="1" applyBorder="1" applyAlignment="1">
      <alignment vertical="center" wrapText="1"/>
    </xf>
    <xf numFmtId="0" fontId="2" fillId="0" borderId="0" xfId="84" applyFont="1"/>
    <xf numFmtId="0" fontId="58" fillId="46" borderId="18" xfId="84" applyFont="1" applyFill="1" applyBorder="1" applyAlignment="1">
      <alignment horizontal="center" vertical="center" wrapText="1"/>
    </xf>
    <xf numFmtId="0" fontId="60" fillId="48" borderId="18" xfId="84" applyFont="1" applyFill="1" applyBorder="1" applyAlignment="1">
      <alignment vertical="center" wrapText="1"/>
    </xf>
    <xf numFmtId="0" fontId="60" fillId="48" borderId="0" xfId="84" applyFont="1" applyFill="1" applyAlignment="1">
      <alignment vertical="center" wrapText="1"/>
    </xf>
    <xf numFmtId="0" fontId="60" fillId="48" borderId="18" xfId="84" applyFont="1" applyFill="1" applyBorder="1" applyAlignment="1">
      <alignment horizontal="center" vertical="center" wrapText="1"/>
    </xf>
    <xf numFmtId="164" fontId="2" fillId="0" borderId="0" xfId="66" applyFont="1"/>
    <xf numFmtId="0" fontId="2" fillId="39" borderId="0" xfId="84" applyFont="1" applyFill="1"/>
    <xf numFmtId="0" fontId="2" fillId="39" borderId="0" xfId="84" applyFont="1" applyFill="1" applyAlignment="1">
      <alignment horizontal="center"/>
    </xf>
    <xf numFmtId="0" fontId="2" fillId="0" borderId="0" xfId="84" applyFont="1" applyAlignment="1">
      <alignment horizontal="center"/>
    </xf>
    <xf numFmtId="177" fontId="56" fillId="5" borderId="0" xfId="82" applyFont="1" applyFill="1" applyAlignment="1">
      <alignment horizontal="right"/>
    </xf>
    <xf numFmtId="177" fontId="2" fillId="0" borderId="0" xfId="82" applyFont="1" applyAlignment="1">
      <alignment horizontal="right"/>
    </xf>
    <xf numFmtId="177" fontId="59" fillId="0" borderId="0" xfId="82" applyFont="1" applyAlignment="1"/>
    <xf numFmtId="177" fontId="2" fillId="0" borderId="0" xfId="82" applyFont="1" applyAlignment="1"/>
    <xf numFmtId="0" fontId="2" fillId="0" borderId="0" xfId="84" applyFont="1" applyAlignment="1">
      <alignment horizontal="right"/>
    </xf>
    <xf numFmtId="0" fontId="60" fillId="48" borderId="19" xfId="84" applyFont="1" applyFill="1" applyBorder="1" applyAlignment="1">
      <alignment horizontal="center" vertical="center" wrapText="1"/>
    </xf>
    <xf numFmtId="0" fontId="2" fillId="0" borderId="0" xfId="88"/>
    <xf numFmtId="0" fontId="2" fillId="0" borderId="0" xfId="88" applyAlignment="1">
      <alignment horizontal="center"/>
    </xf>
    <xf numFmtId="0" fontId="54" fillId="0" borderId="0" xfId="88" applyFont="1"/>
    <xf numFmtId="0" fontId="55" fillId="0" borderId="0" xfId="88" applyFont="1"/>
    <xf numFmtId="0" fontId="61" fillId="0" borderId="0" xfId="88" applyFont="1" applyAlignment="1">
      <alignment horizontal="left"/>
    </xf>
    <xf numFmtId="0" fontId="2" fillId="0" borderId="0" xfId="88" applyAlignment="1">
      <alignment horizontal="left"/>
    </xf>
    <xf numFmtId="173" fontId="2" fillId="5" borderId="0" xfId="88" applyNumberFormat="1" applyFill="1" applyAlignment="1">
      <alignment horizontal="center"/>
    </xf>
    <xf numFmtId="0" fontId="55" fillId="0" borderId="0" xfId="88" applyFont="1" applyAlignment="1">
      <alignment horizontal="center"/>
    </xf>
    <xf numFmtId="15" fontId="61" fillId="0" borderId="0" xfId="88" applyNumberFormat="1" applyFont="1" applyAlignment="1">
      <alignment horizontal="left"/>
    </xf>
    <xf numFmtId="0" fontId="2" fillId="0" borderId="0" xfId="88" quotePrefix="1"/>
    <xf numFmtId="15" fontId="2" fillId="0" borderId="0" xfId="88" applyNumberFormat="1"/>
    <xf numFmtId="0" fontId="36" fillId="39" borderId="0" xfId="88" applyFont="1" applyFill="1" applyAlignment="1">
      <alignment vertical="top" wrapText="1"/>
    </xf>
    <xf numFmtId="0" fontId="36" fillId="39" borderId="0" xfId="88" applyFont="1" applyFill="1" applyAlignment="1">
      <alignment horizontal="center" vertical="top" wrapText="1"/>
    </xf>
    <xf numFmtId="17" fontId="36" fillId="39" borderId="0" xfId="88" applyNumberFormat="1" applyFont="1" applyFill="1" applyAlignment="1">
      <alignment vertical="top" wrapText="1"/>
    </xf>
    <xf numFmtId="0" fontId="2" fillId="0" borderId="0" xfId="88" applyAlignment="1">
      <alignment vertical="center" wrapText="1"/>
    </xf>
    <xf numFmtId="0" fontId="2" fillId="0" borderId="0" xfId="88" applyAlignment="1">
      <alignment horizontal="center" vertical="center" wrapText="1"/>
    </xf>
    <xf numFmtId="0" fontId="2" fillId="0" borderId="18" xfId="88" applyBorder="1" applyAlignment="1">
      <alignment vertical="center" wrapText="1"/>
    </xf>
    <xf numFmtId="0" fontId="2" fillId="0" borderId="18" xfId="88" applyBorder="1" applyAlignment="1">
      <alignment horizontal="center" vertical="center" wrapText="1"/>
    </xf>
    <xf numFmtId="0" fontId="2" fillId="0" borderId="4" xfId="88" applyBorder="1" applyAlignment="1">
      <alignment horizontal="center" vertical="center" wrapText="1"/>
    </xf>
    <xf numFmtId="0" fontId="58" fillId="47" borderId="18" xfId="88" applyFont="1" applyFill="1" applyBorder="1" applyAlignment="1">
      <alignment vertical="center" wrapText="1"/>
    </xf>
    <xf numFmtId="0" fontId="35" fillId="0" borderId="18" xfId="88" applyFont="1" applyBorder="1" applyAlignment="1">
      <alignment vertical="center" wrapText="1"/>
    </xf>
    <xf numFmtId="0" fontId="60" fillId="48" borderId="18" xfId="88" applyFont="1" applyFill="1" applyBorder="1" applyAlignment="1">
      <alignment vertical="center" wrapText="1"/>
    </xf>
    <xf numFmtId="0" fontId="35" fillId="46" borderId="18" xfId="88" applyFont="1" applyFill="1" applyBorder="1" applyAlignment="1">
      <alignment vertical="center" wrapText="1"/>
    </xf>
    <xf numFmtId="0" fontId="2" fillId="49" borderId="0" xfId="88" applyFill="1" applyAlignment="1">
      <alignment vertical="center" wrapText="1"/>
    </xf>
    <xf numFmtId="0" fontId="60" fillId="49" borderId="18" xfId="88" applyFont="1" applyFill="1" applyBorder="1" applyAlignment="1">
      <alignment vertical="center" wrapText="1"/>
    </xf>
    <xf numFmtId="16" fontId="2" fillId="0" borderId="18" xfId="88" applyNumberFormat="1" applyBorder="1" applyAlignment="1">
      <alignment horizontal="left" vertical="center" wrapText="1"/>
    </xf>
    <xf numFmtId="0" fontId="2" fillId="0" borderId="0" xfId="88" applyAlignment="1">
      <alignment horizontal="left" vertical="center" wrapText="1"/>
    </xf>
    <xf numFmtId="0" fontId="2" fillId="0" borderId="21" xfId="88" applyBorder="1" applyAlignment="1">
      <alignment vertical="center" wrapText="1"/>
    </xf>
    <xf numFmtId="0" fontId="2" fillId="0" borderId="19" xfId="88" applyBorder="1" applyAlignment="1">
      <alignment vertical="center" wrapText="1"/>
    </xf>
    <xf numFmtId="0" fontId="2" fillId="0" borderId="0" xfId="88" applyAlignment="1">
      <alignment vertical="center"/>
    </xf>
    <xf numFmtId="0" fontId="2" fillId="0" borderId="0" xfId="88" applyAlignment="1">
      <alignment wrapText="1"/>
    </xf>
    <xf numFmtId="0" fontId="2" fillId="0" borderId="0" xfId="88" applyAlignment="1">
      <alignment horizontal="center" wrapText="1"/>
    </xf>
    <xf numFmtId="0" fontId="36" fillId="39" borderId="0" xfId="88" applyFont="1" applyFill="1" applyAlignment="1">
      <alignment horizontal="center"/>
    </xf>
    <xf numFmtId="0" fontId="2" fillId="39" borderId="0" xfId="88" applyFill="1"/>
    <xf numFmtId="0" fontId="2" fillId="39" borderId="0" xfId="88" applyFill="1" applyAlignment="1">
      <alignment horizontal="center"/>
    </xf>
    <xf numFmtId="0" fontId="55" fillId="5" borderId="0" xfId="88" applyFont="1" applyFill="1" applyAlignment="1">
      <alignment horizontal="right"/>
    </xf>
    <xf numFmtId="170" fontId="2" fillId="0" borderId="0" xfId="88" applyNumberFormat="1" applyAlignment="1">
      <alignment horizontal="right"/>
    </xf>
    <xf numFmtId="43" fontId="56" fillId="5" borderId="0" xfId="89" applyFont="1" applyFill="1" applyAlignment="1">
      <alignment horizontal="right"/>
    </xf>
    <xf numFmtId="179" fontId="2" fillId="0" borderId="0" xfId="66" applyNumberFormat="1" applyFont="1" applyFill="1"/>
    <xf numFmtId="43" fontId="0" fillId="0" borderId="0" xfId="89" applyFont="1" applyAlignment="1">
      <alignment horizontal="right"/>
    </xf>
    <xf numFmtId="43" fontId="59" fillId="0" borderId="0" xfId="88" applyNumberFormat="1" applyFont="1"/>
    <xf numFmtId="9" fontId="56" fillId="5" borderId="0" xfId="89" applyNumberFormat="1" applyFont="1" applyFill="1" applyAlignment="1">
      <alignment horizontal="right"/>
    </xf>
    <xf numFmtId="9" fontId="0" fillId="0" borderId="0" xfId="89" applyNumberFormat="1" applyFont="1" applyAlignment="1">
      <alignment horizontal="right"/>
    </xf>
    <xf numFmtId="9" fontId="2" fillId="0" borderId="0" xfId="88" applyNumberFormat="1"/>
    <xf numFmtId="0" fontId="56" fillId="5" borderId="0" xfId="88" applyFont="1" applyFill="1" applyAlignment="1">
      <alignment horizontal="right"/>
    </xf>
    <xf numFmtId="9" fontId="59" fillId="0" borderId="0" xfId="88" applyNumberFormat="1" applyFont="1"/>
    <xf numFmtId="9" fontId="56" fillId="5" borderId="0" xfId="90" applyFont="1" applyFill="1" applyAlignment="1">
      <alignment horizontal="right"/>
    </xf>
    <xf numFmtId="9" fontId="0" fillId="0" borderId="0" xfId="90" applyFont="1" applyAlignment="1">
      <alignment horizontal="right"/>
    </xf>
    <xf numFmtId="164" fontId="2" fillId="0" borderId="0" xfId="66" applyFont="1" applyAlignment="1">
      <alignment horizontal="right"/>
    </xf>
    <xf numFmtId="9" fontId="58" fillId="0" borderId="0" xfId="88" applyNumberFormat="1" applyFont="1"/>
    <xf numFmtId="164" fontId="59" fillId="0" borderId="0" xfId="66" applyFont="1" applyAlignment="1"/>
    <xf numFmtId="0" fontId="2" fillId="0" borderId="0" xfId="88" applyAlignment="1">
      <alignment horizontal="right"/>
    </xf>
    <xf numFmtId="43" fontId="2" fillId="0" borderId="0" xfId="88" applyNumberFormat="1"/>
    <xf numFmtId="0" fontId="8" fillId="0" borderId="0" xfId="0" applyFont="1">
      <alignment vertical="center"/>
    </xf>
    <xf numFmtId="178" fontId="0" fillId="0" borderId="0" xfId="89" applyNumberFormat="1" applyFont="1"/>
    <xf numFmtId="179" fontId="0" fillId="0" borderId="0" xfId="66" applyNumberFormat="1" applyFont="1" applyAlignment="1">
      <alignment horizontal="center"/>
    </xf>
    <xf numFmtId="0" fontId="0" fillId="0" borderId="0" xfId="0" applyFill="1" applyBorder="1" applyAlignment="1">
      <alignment horizontal="center" vertical="center"/>
    </xf>
    <xf numFmtId="0" fontId="0" fillId="0" borderId="0" xfId="0" applyFill="1" applyBorder="1">
      <alignment vertical="center"/>
    </xf>
    <xf numFmtId="0" fontId="60" fillId="0" borderId="0" xfId="88" applyFont="1"/>
    <xf numFmtId="0" fontId="66" fillId="0" borderId="0" xfId="77" applyFont="1" applyAlignment="1"/>
    <xf numFmtId="0" fontId="60" fillId="0" borderId="0" xfId="88" quotePrefix="1" applyFont="1"/>
    <xf numFmtId="17" fontId="61" fillId="0" borderId="0" xfId="88" applyNumberFormat="1" applyFont="1" applyAlignment="1">
      <alignment horizontal="left"/>
    </xf>
    <xf numFmtId="16" fontId="2" fillId="0" borderId="18" xfId="88" applyNumberFormat="1" applyBorder="1" applyAlignment="1">
      <alignment vertical="center" wrapText="1"/>
    </xf>
    <xf numFmtId="0" fontId="2" fillId="0" borderId="19" xfId="88" applyBorder="1" applyAlignment="1">
      <alignment horizontal="center" vertical="center" wrapText="1"/>
    </xf>
    <xf numFmtId="0" fontId="2" fillId="0" borderId="22" xfId="88" applyBorder="1" applyAlignment="1">
      <alignment vertical="center" wrapText="1"/>
    </xf>
    <xf numFmtId="0" fontId="2" fillId="0" borderId="20" xfId="88" applyBorder="1" applyAlignment="1">
      <alignment horizontal="center" vertical="center" wrapText="1"/>
    </xf>
    <xf numFmtId="0" fontId="58" fillId="47" borderId="18" xfId="88" applyFont="1" applyFill="1" applyBorder="1" applyAlignment="1">
      <alignment horizontal="center" vertical="center" wrapText="1"/>
    </xf>
    <xf numFmtId="0" fontId="0" fillId="0" borderId="0" xfId="0" applyAlignment="1">
      <alignment horizontal="left" vertical="center"/>
    </xf>
    <xf numFmtId="0" fontId="55" fillId="0" borderId="0" xfId="88" applyFont="1" applyAlignment="1">
      <alignment horizontal="left"/>
    </xf>
    <xf numFmtId="0" fontId="67" fillId="0" borderId="0" xfId="0" applyFont="1">
      <alignment vertical="center"/>
    </xf>
    <xf numFmtId="0" fontId="35" fillId="0" borderId="0" xfId="88" applyFont="1"/>
    <xf numFmtId="16" fontId="2" fillId="0" borderId="19" xfId="88" applyNumberFormat="1" applyBorder="1" applyAlignment="1">
      <alignment horizontal="left" vertical="center" wrapText="1"/>
    </xf>
    <xf numFmtId="0" fontId="2" fillId="0" borderId="23" xfId="88" applyBorder="1" applyAlignment="1">
      <alignment horizontal="center" vertical="center" wrapText="1"/>
    </xf>
    <xf numFmtId="0" fontId="58" fillId="47" borderId="19" xfId="88" applyFont="1" applyFill="1" applyBorder="1" applyAlignment="1">
      <alignment horizontal="center" vertical="center" wrapText="1"/>
    </xf>
    <xf numFmtId="172" fontId="2" fillId="0" borderId="0" xfId="89" applyNumberFormat="1" applyFont="1" applyAlignment="1">
      <alignment horizontal="right"/>
    </xf>
    <xf numFmtId="172" fontId="2" fillId="0" borderId="0" xfId="88" applyNumberFormat="1"/>
    <xf numFmtId="172" fontId="59" fillId="0" borderId="0" xfId="82" applyNumberFormat="1" applyFont="1" applyAlignment="1"/>
    <xf numFmtId="172" fontId="2" fillId="0" borderId="0" xfId="82" applyNumberFormat="1" applyFont="1" applyAlignment="1">
      <alignment horizontal="right"/>
    </xf>
    <xf numFmtId="172" fontId="2" fillId="0" borderId="0" xfId="82" applyNumberFormat="1" applyFont="1" applyAlignment="1"/>
    <xf numFmtId="172" fontId="2" fillId="0" borderId="0" xfId="88" applyNumberFormat="1" applyAlignment="1">
      <alignment horizontal="right"/>
    </xf>
    <xf numFmtId="9" fontId="56" fillId="5" borderId="0" xfId="67" applyNumberFormat="1" applyFont="1" applyFill="1" applyAlignment="1">
      <alignment horizontal="right"/>
    </xf>
    <xf numFmtId="9" fontId="63" fillId="0" borderId="0" xfId="66" applyNumberFormat="1" applyFont="1"/>
    <xf numFmtId="179" fontId="56" fillId="5" borderId="0" xfId="66" applyNumberFormat="1" applyFont="1" applyFill="1" applyAlignment="1">
      <alignment horizontal="right"/>
    </xf>
    <xf numFmtId="0" fontId="2" fillId="48" borderId="0" xfId="88" applyFill="1" applyAlignment="1">
      <alignment vertical="center" wrapText="1"/>
    </xf>
    <xf numFmtId="0" fontId="2" fillId="48" borderId="18" xfId="88" applyFill="1" applyBorder="1" applyAlignment="1">
      <alignment horizontal="center" vertical="center" wrapText="1"/>
    </xf>
    <xf numFmtId="2" fontId="2" fillId="0" borderId="0" xfId="88" applyNumberFormat="1"/>
    <xf numFmtId="173" fontId="60" fillId="5" borderId="0" xfId="88" applyNumberFormat="1" applyFont="1" applyFill="1" applyAlignment="1">
      <alignment horizontal="center"/>
    </xf>
    <xf numFmtId="0" fontId="30" fillId="0" borderId="0" xfId="77" applyAlignment="1">
      <alignment horizontal="center"/>
    </xf>
    <xf numFmtId="49" fontId="60" fillId="0" borderId="0" xfId="88" applyNumberFormat="1" applyFont="1"/>
    <xf numFmtId="0" fontId="58" fillId="0" borderId="18" xfId="88" applyFont="1" applyBorder="1" applyAlignment="1">
      <alignment vertical="center" wrapText="1"/>
    </xf>
    <xf numFmtId="43" fontId="0" fillId="0" borderId="0" xfId="89" applyFont="1" applyFill="1" applyAlignment="1">
      <alignment horizontal="right"/>
    </xf>
    <xf numFmtId="166" fontId="56" fillId="5" borderId="0" xfId="67" applyFont="1" applyFill="1" applyAlignment="1">
      <alignment horizontal="right"/>
    </xf>
    <xf numFmtId="179" fontId="2" fillId="0" borderId="0" xfId="66" applyNumberFormat="1" applyFont="1"/>
    <xf numFmtId="179" fontId="63" fillId="0" borderId="0" xfId="66" applyNumberFormat="1" applyFont="1"/>
    <xf numFmtId="0" fontId="55" fillId="0" borderId="0" xfId="88" applyFont="1" applyAlignment="1">
      <alignment horizontal="right"/>
    </xf>
    <xf numFmtId="0" fontId="58" fillId="46" borderId="18" xfId="88" applyFont="1" applyFill="1" applyBorder="1" applyAlignment="1">
      <alignment vertical="center" wrapText="1"/>
    </xf>
    <xf numFmtId="0" fontId="56" fillId="0" borderId="0" xfId="88" applyFont="1"/>
    <xf numFmtId="0" fontId="30" fillId="0" borderId="0" xfId="77" applyFill="1" applyAlignment="1"/>
    <xf numFmtId="0" fontId="30" fillId="0" borderId="0" xfId="77" applyFill="1" applyAlignment="1">
      <alignment horizontal="center"/>
    </xf>
    <xf numFmtId="0" fontId="58" fillId="0" borderId="0" xfId="88" applyFont="1" applyAlignment="1">
      <alignment vertical="center" wrapText="1"/>
    </xf>
    <xf numFmtId="0" fontId="58" fillId="49" borderId="18" xfId="88" applyFont="1" applyFill="1" applyBorder="1" applyAlignment="1">
      <alignment vertical="center" wrapText="1"/>
    </xf>
    <xf numFmtId="0" fontId="44" fillId="0" borderId="0" xfId="0" applyFont="1">
      <alignment vertical="center"/>
    </xf>
    <xf numFmtId="0" fontId="44" fillId="0" borderId="18" xfId="0" applyFont="1" applyBorder="1">
      <alignment vertical="center"/>
    </xf>
    <xf numFmtId="179" fontId="0" fillId="0" borderId="0" xfId="66" applyNumberFormat="1" applyFont="1" applyAlignment="1">
      <alignment vertical="center"/>
    </xf>
    <xf numFmtId="179" fontId="44" fillId="0" borderId="18" xfId="66" applyNumberFormat="1" applyFont="1" applyBorder="1" applyAlignment="1">
      <alignment vertical="center"/>
    </xf>
    <xf numFmtId="0" fontId="60" fillId="0" borderId="18" xfId="88" applyFont="1" applyBorder="1" applyAlignment="1">
      <alignment vertical="center" wrapText="1"/>
    </xf>
    <xf numFmtId="0" fontId="58" fillId="0" borderId="0" xfId="88" applyFont="1" applyAlignment="1">
      <alignment horizontal="center" vertical="center" wrapText="1"/>
    </xf>
    <xf numFmtId="0" fontId="60" fillId="0" borderId="0" xfId="88" applyFont="1" applyAlignment="1">
      <alignment vertical="center" wrapText="1"/>
    </xf>
    <xf numFmtId="0" fontId="35" fillId="46" borderId="0" xfId="88" applyFont="1" applyFill="1" applyAlignment="1">
      <alignment vertical="center" wrapText="1"/>
    </xf>
    <xf numFmtId="176" fontId="2" fillId="0" borderId="0" xfId="91" applyNumberFormat="1" applyFont="1"/>
    <xf numFmtId="176" fontId="2" fillId="0" borderId="0" xfId="91" applyNumberFormat="1" applyFont="1" applyAlignment="1">
      <alignment horizontal="right"/>
    </xf>
    <xf numFmtId="175" fontId="56" fillId="5" borderId="0" xfId="91" applyFont="1" applyFill="1" applyAlignment="1">
      <alignment horizontal="right"/>
    </xf>
    <xf numFmtId="176" fontId="59" fillId="0" borderId="0" xfId="91" applyNumberFormat="1" applyFont="1"/>
    <xf numFmtId="178" fontId="0" fillId="0" borderId="0" xfId="89" applyNumberFormat="1" applyFont="1" applyFill="1" applyAlignment="1">
      <alignment horizontal="right"/>
    </xf>
    <xf numFmtId="179" fontId="59" fillId="0" borderId="0" xfId="66" applyNumberFormat="1" applyFont="1"/>
    <xf numFmtId="0" fontId="59" fillId="0" borderId="0" xfId="88" applyFont="1"/>
    <xf numFmtId="43" fontId="62" fillId="0" borderId="0" xfId="89" applyFont="1" applyFill="1" applyAlignment="1">
      <alignment horizontal="right"/>
    </xf>
    <xf numFmtId="43" fontId="62" fillId="0" borderId="0" xfId="89" applyFont="1" applyAlignment="1">
      <alignment horizontal="right"/>
    </xf>
    <xf numFmtId="164" fontId="2" fillId="0" borderId="0" xfId="66" applyFont="1" applyAlignment="1">
      <alignment horizontal="center"/>
    </xf>
    <xf numFmtId="164" fontId="0" fillId="0" borderId="0" xfId="66" applyFont="1" applyFill="1" applyAlignment="1">
      <alignment horizontal="right"/>
    </xf>
    <xf numFmtId="164" fontId="63" fillId="0" borderId="0" xfId="66" applyFont="1"/>
    <xf numFmtId="176" fontId="2" fillId="0" borderId="0" xfId="91" applyNumberFormat="1" applyFont="1" applyAlignment="1">
      <alignment horizontal="left"/>
    </xf>
    <xf numFmtId="0" fontId="58" fillId="0" borderId="18" xfId="88" applyFont="1" applyBorder="1" applyAlignment="1">
      <alignment horizontal="center" vertical="center" wrapText="1"/>
    </xf>
    <xf numFmtId="175" fontId="56" fillId="0" borderId="0" xfId="91" applyFont="1" applyFill="1" applyAlignment="1">
      <alignment horizontal="right"/>
    </xf>
    <xf numFmtId="9" fontId="0" fillId="0" borderId="0" xfId="66" applyNumberFormat="1" applyFont="1" applyAlignment="1">
      <alignment vertical="center"/>
    </xf>
    <xf numFmtId="9" fontId="44" fillId="0" borderId="18" xfId="66" applyNumberFormat="1" applyFont="1" applyBorder="1" applyAlignment="1">
      <alignment vertical="center"/>
    </xf>
    <xf numFmtId="0" fontId="0" fillId="0" borderId="0" xfId="0" applyAlignment="1">
      <alignment horizontal="center" vertical="center"/>
    </xf>
    <xf numFmtId="0" fontId="44" fillId="0" borderId="18" xfId="0" applyFont="1" applyBorder="1" applyAlignment="1">
      <alignment horizontal="center" vertical="center"/>
    </xf>
    <xf numFmtId="0" fontId="36" fillId="39" borderId="0" xfId="84" applyFont="1" applyFill="1" applyAlignment="1">
      <alignment horizontal="left" vertical="top" wrapText="1"/>
    </xf>
    <xf numFmtId="179" fontId="0" fillId="0" borderId="0" xfId="66" applyNumberFormat="1" applyFont="1" applyAlignment="1">
      <alignment horizontal="left" vertical="center"/>
    </xf>
    <xf numFmtId="179" fontId="44" fillId="0" borderId="18" xfId="66" applyNumberFormat="1" applyFont="1" applyBorder="1" applyAlignment="1">
      <alignment horizontal="left" vertical="center"/>
    </xf>
    <xf numFmtId="0" fontId="0" fillId="0" borderId="0" xfId="0" quotePrefix="1">
      <alignment vertical="center"/>
    </xf>
    <xf numFmtId="9" fontId="0" fillId="0" borderId="0" xfId="66" applyNumberFormat="1" applyFont="1" applyAlignment="1">
      <alignment horizontal="right" vertical="center"/>
    </xf>
    <xf numFmtId="9" fontId="44" fillId="0" borderId="18" xfId="66" applyNumberFormat="1" applyFont="1" applyBorder="1" applyAlignment="1">
      <alignment horizontal="right" vertical="center"/>
    </xf>
    <xf numFmtId="0" fontId="61" fillId="0" borderId="0" xfId="88" applyFont="1" applyAlignment="1">
      <alignment horizontal="left" wrapText="1"/>
    </xf>
    <xf numFmtId="175" fontId="60" fillId="0" borderId="0" xfId="88" applyNumberFormat="1" applyFont="1"/>
    <xf numFmtId="17" fontId="36" fillId="0" borderId="0" xfId="84" applyNumberFormat="1" applyFont="1" applyAlignment="1">
      <alignment vertical="top" wrapText="1"/>
    </xf>
    <xf numFmtId="17" fontId="36" fillId="0" borderId="0" xfId="88" applyNumberFormat="1" applyFont="1" applyAlignment="1">
      <alignment vertical="top" wrapText="1"/>
    </xf>
    <xf numFmtId="177" fontId="2" fillId="0" borderId="0" xfId="82" applyFont="1" applyFill="1" applyAlignment="1">
      <alignment horizontal="right"/>
    </xf>
    <xf numFmtId="177" fontId="2" fillId="0" borderId="0" xfId="82" applyFont="1" applyFill="1" applyAlignment="1"/>
    <xf numFmtId="177" fontId="59" fillId="0" borderId="0" xfId="82" applyFont="1" applyFill="1" applyAlignment="1"/>
    <xf numFmtId="2" fontId="8" fillId="0" borderId="0" xfId="88" applyNumberFormat="1" applyFont="1"/>
    <xf numFmtId="164" fontId="8" fillId="0" borderId="0" xfId="66" applyFont="1"/>
    <xf numFmtId="175" fontId="46" fillId="0" borderId="0" xfId="91" applyFont="1"/>
    <xf numFmtId="175" fontId="62" fillId="0" borderId="0" xfId="91" applyFont="1"/>
    <xf numFmtId="179" fontId="46" fillId="0" borderId="0" xfId="88" applyNumberFormat="1" applyFont="1"/>
    <xf numFmtId="177" fontId="8" fillId="0" borderId="0" xfId="82" applyFont="1" applyAlignment="1">
      <alignment horizontal="right"/>
    </xf>
    <xf numFmtId="177" fontId="62" fillId="0" borderId="0" xfId="82" applyFont="1" applyAlignment="1"/>
    <xf numFmtId="177" fontId="8" fillId="0" borderId="0" xfId="82" applyFont="1" applyFill="1" applyAlignment="1">
      <alignment horizontal="right"/>
    </xf>
    <xf numFmtId="177" fontId="62" fillId="0" borderId="0" xfId="82" applyFont="1" applyFill="1" applyAlignment="1"/>
    <xf numFmtId="0" fontId="8" fillId="0" borderId="0" xfId="84" applyFont="1"/>
    <xf numFmtId="0" fontId="60" fillId="0" borderId="18" xfId="88" applyFont="1" applyBorder="1" applyAlignment="1">
      <alignment horizontal="center" vertical="center" wrapText="1"/>
    </xf>
    <xf numFmtId="0" fontId="36" fillId="0" borderId="0" xfId="88" applyFont="1" applyAlignment="1">
      <alignment horizontal="center"/>
    </xf>
    <xf numFmtId="164" fontId="60" fillId="0" borderId="0" xfId="66" applyFont="1" applyFill="1" applyAlignment="1">
      <alignment horizontal="left"/>
    </xf>
    <xf numFmtId="164" fontId="60" fillId="0" borderId="0" xfId="66" applyFont="1" applyFill="1"/>
    <xf numFmtId="164" fontId="60" fillId="0" borderId="0" xfId="66" applyFont="1" applyFill="1" applyAlignment="1">
      <alignment horizontal="center"/>
    </xf>
    <xf numFmtId="164" fontId="60" fillId="0" borderId="0" xfId="66" applyFont="1" applyFill="1" applyAlignment="1">
      <alignment vertical="top" wrapText="1"/>
    </xf>
    <xf numFmtId="179" fontId="46" fillId="0" borderId="0" xfId="66" applyNumberFormat="1" applyFont="1" applyFill="1" applyAlignment="1">
      <alignment vertical="top" wrapText="1"/>
    </xf>
    <xf numFmtId="179" fontId="8" fillId="0" borderId="0" xfId="88" applyNumberFormat="1" applyFont="1"/>
    <xf numFmtId="175" fontId="46" fillId="0" borderId="0" xfId="91" applyFont="1" applyFill="1"/>
    <xf numFmtId="175" fontId="62" fillId="0" borderId="0" xfId="91" applyFont="1" applyFill="1"/>
    <xf numFmtId="179" fontId="62" fillId="0" borderId="0" xfId="66" applyNumberFormat="1" applyFont="1" applyFill="1"/>
    <xf numFmtId="179" fontId="59" fillId="0" borderId="0" xfId="66" applyNumberFormat="1" applyFont="1" applyFill="1"/>
    <xf numFmtId="179" fontId="63" fillId="0" borderId="0" xfId="66" applyNumberFormat="1" applyFont="1" applyFill="1"/>
    <xf numFmtId="0" fontId="35" fillId="0" borderId="18" xfId="88" applyFont="1" applyBorder="1" applyAlignment="1">
      <alignment horizontal="center" vertical="center" wrapText="1"/>
    </xf>
    <xf numFmtId="0" fontId="2" fillId="46" borderId="0" xfId="88" applyFill="1" applyAlignment="1">
      <alignment horizontal="center" vertical="center"/>
    </xf>
  </cellXfs>
  <cellStyles count="94">
    <cellStyle name="20% - Accent1" xfId="22" builtinId="30" hidden="1"/>
    <cellStyle name="20% - Accent2" xfId="26" builtinId="34" hidden="1"/>
    <cellStyle name="20% - Accent3" xfId="30" builtinId="38" hidden="1"/>
    <cellStyle name="20% - Accent4" xfId="34" builtinId="42" hidden="1"/>
    <cellStyle name="20% - Accent5" xfId="38" builtinId="46" hidden="1"/>
    <cellStyle name="20% - Accent6" xfId="42" builtinId="50" hidden="1"/>
    <cellStyle name="40% - Accent1" xfId="23" builtinId="31" hidden="1"/>
    <cellStyle name="40% - Accent2" xfId="27" builtinId="35" hidden="1"/>
    <cellStyle name="40% - Accent3" xfId="31" builtinId="39" hidden="1"/>
    <cellStyle name="40% - Accent4" xfId="35" builtinId="43" hidden="1"/>
    <cellStyle name="40% - Accent5" xfId="39" builtinId="47" hidden="1"/>
    <cellStyle name="40% - Accent6" xfId="43" builtinId="51" hidden="1"/>
    <cellStyle name="60% - Accent1" xfId="24" builtinId="32" hidden="1"/>
    <cellStyle name="60% - Accent2" xfId="28" builtinId="36" hidden="1"/>
    <cellStyle name="60% - Accent3" xfId="32" builtinId="40" hidden="1"/>
    <cellStyle name="60% - Accent4" xfId="36" builtinId="44" hidden="1"/>
    <cellStyle name="60% - Accent5" xfId="40" builtinId="48" hidden="1"/>
    <cellStyle name="60% - Accent6" xfId="44" builtinId="52" hidden="1"/>
    <cellStyle name="Accent1" xfId="21" builtinId="29" hidden="1"/>
    <cellStyle name="Accent2" xfId="25" builtinId="33" hidden="1"/>
    <cellStyle name="Accent3" xfId="29" builtinId="37" hidden="1"/>
    <cellStyle name="Accent4" xfId="33" builtinId="41" hidden="1"/>
    <cellStyle name="Accent5" xfId="37" builtinId="45" hidden="1"/>
    <cellStyle name="Accent6" xfId="41" builtinId="49" hidden="1"/>
    <cellStyle name="Actual" xfId="53" xr:uid="{00000000-0005-0000-0000-000018000000}"/>
    <cellStyle name="Assumption" xfId="52" xr:uid="{00000000-0005-0000-0000-000019000000}"/>
    <cellStyle name="Bad" xfId="10" builtinId="27" hidden="1"/>
    <cellStyle name="Budget" xfId="54" xr:uid="{00000000-0005-0000-0000-00001B000000}"/>
    <cellStyle name="C_Error" xfId="80" xr:uid="{00000000-0005-0000-0000-00001C000000}"/>
    <cellStyle name="C_Fixed" xfId="79" xr:uid="{00000000-0005-0000-0000-00001D000000}"/>
    <cellStyle name="C_Query" xfId="71" xr:uid="{00000000-0005-0000-0000-00001E000000}"/>
    <cellStyle name="C_WIP" xfId="81" xr:uid="{00000000-0005-0000-0000-00001F000000}"/>
    <cellStyle name="Calculation" xfId="14" builtinId="22" hidden="1"/>
    <cellStyle name="Check" xfId="63" xr:uid="{00000000-0005-0000-0000-000021000000}"/>
    <cellStyle name="Check Cell" xfId="16" builtinId="23" hidden="1"/>
    <cellStyle name="Comma" xfId="66" builtinId="3" customBuiltin="1"/>
    <cellStyle name="Comma [0]" xfId="67" builtinId="6" customBuiltin="1"/>
    <cellStyle name="Comma 2" xfId="86" xr:uid="{00000000-0005-0000-0000-000025000000}"/>
    <cellStyle name="Comma 2 2" xfId="89" xr:uid="{3868DA54-54AF-4EE0-BD85-D3E94680D47D}"/>
    <cellStyle name="Comma 3" xfId="93" xr:uid="{E240494B-8463-40BE-80A8-7AA0141E407D}"/>
    <cellStyle name="Comment" xfId="60" xr:uid="{00000000-0005-0000-0000-000026000000}"/>
    <cellStyle name="Currency" xfId="2" builtinId="4" hidden="1"/>
    <cellStyle name="Currency [0]" xfId="3" builtinId="7" hidden="1"/>
    <cellStyle name="Date" xfId="83" xr:uid="{00000000-0005-0000-0000-000029000000}"/>
    <cellStyle name="Empty_Cell" xfId="62" xr:uid="{00000000-0005-0000-0000-00002A000000}"/>
    <cellStyle name="EndofSheet" xfId="69" xr:uid="{00000000-0005-0000-0000-00002B000000}"/>
    <cellStyle name="Explanatory Text" xfId="19" builtinId="53" hidden="1"/>
    <cellStyle name="Good" xfId="9" builtinId="26" hidden="1"/>
    <cellStyle name="Header0" xfId="47" xr:uid="{00000000-0005-0000-0000-00002E000000}"/>
    <cellStyle name="Header1" xfId="48" xr:uid="{00000000-0005-0000-0000-00002F000000}"/>
    <cellStyle name="Header2" xfId="49" xr:uid="{00000000-0005-0000-0000-000030000000}"/>
    <cellStyle name="Header3" xfId="50" xr:uid="{00000000-0005-0000-0000-000031000000}"/>
    <cellStyle name="Header4" xfId="76" xr:uid="{00000000-0005-0000-0000-000032000000}"/>
    <cellStyle name="Heading 1" xfId="5" builtinId="16" hidden="1"/>
    <cellStyle name="Heading 2" xfId="6" builtinId="17" hidden="1"/>
    <cellStyle name="Heading 3" xfId="7" builtinId="18" hidden="1"/>
    <cellStyle name="Heading 4" xfId="8" builtinId="19" hidden="1"/>
    <cellStyle name="Hyperlink" xfId="72" builtinId="8" hidden="1"/>
    <cellStyle name="Hyperlink" xfId="77" builtinId="8" customBuiltin="1"/>
    <cellStyle name="Hyperlink 2" xfId="85" xr:uid="{00000000-0005-0000-0000-000039000000}"/>
    <cellStyle name="Index_FX" xfId="68" xr:uid="{00000000-0005-0000-0000-00003A000000}"/>
    <cellStyle name="Input" xfId="12" builtinId="20" hidden="1"/>
    <cellStyle name="InSheet" xfId="74" xr:uid="{00000000-0005-0000-0000-00003C000000}"/>
    <cellStyle name="Line_ClosingB" xfId="75" xr:uid="{00000000-0005-0000-0000-00003D000000}"/>
    <cellStyle name="Line_OpB" xfId="55" xr:uid="{00000000-0005-0000-0000-00003E000000}"/>
    <cellStyle name="Line_Summary" xfId="59" xr:uid="{00000000-0005-0000-0000-00003F000000}"/>
    <cellStyle name="Line_Total" xfId="78" xr:uid="{00000000-0005-0000-0000-000040000000}"/>
    <cellStyle name="Linked Cell" xfId="15" builtinId="24" hidden="1"/>
    <cellStyle name="Macro_Paste" xfId="56" xr:uid="{00000000-0005-0000-0000-000042000000}"/>
    <cellStyle name="Neutral" xfId="11" builtinId="28" hidden="1"/>
    <cellStyle name="Normal" xfId="0" builtinId="0" customBuiltin="1"/>
    <cellStyle name="Normal 2" xfId="84" xr:uid="{00000000-0005-0000-0000-000045000000}"/>
    <cellStyle name="Normal 2 2" xfId="88" xr:uid="{8D8529EA-4F11-44B0-8B8B-2ED00B284BF0}"/>
    <cellStyle name="Normal 3" xfId="92" xr:uid="{111A82AB-5EBE-474F-B3FD-C70E731C2399}"/>
    <cellStyle name="Note" xfId="18" builtinId="10" hidden="1"/>
    <cellStyle name="OffSheet" xfId="73" xr:uid="{00000000-0005-0000-0000-000047000000}"/>
    <cellStyle name="Output" xfId="13" builtinId="21" hidden="1"/>
    <cellStyle name="Per cent" xfId="64" builtinId="5" customBuiltin="1"/>
    <cellStyle name="Percent [0]" xfId="65" xr:uid="{00000000-0005-0000-0000-00004A000000}"/>
    <cellStyle name="Percent 2" xfId="87" xr:uid="{00000000-0005-0000-0000-00004B000000}"/>
    <cellStyle name="Percent 2 2" xfId="90" xr:uid="{A29A48B7-5F82-4144-9501-D9D8FF7D42CD}"/>
    <cellStyle name="Percent 3" xfId="91" xr:uid="{45BEE0E6-CCCF-44C6-B5D6-FE87AF544817}"/>
    <cellStyle name="RangeName" xfId="70" xr:uid="{00000000-0005-0000-0000-00004C000000}"/>
    <cellStyle name="Ratio" xfId="82" xr:uid="{00000000-0005-0000-0000-00004D000000}"/>
    <cellStyle name="Sheet_Header0" xfId="1" xr:uid="{00000000-0005-0000-0000-00004E000000}"/>
    <cellStyle name="Sheet_Header1" xfId="45" xr:uid="{00000000-0005-0000-0000-00004F000000}"/>
    <cellStyle name="Sheet_Header2" xfId="46" xr:uid="{00000000-0005-0000-0000-000050000000}"/>
    <cellStyle name="SubHeader" xfId="51" xr:uid="{00000000-0005-0000-0000-000051000000}"/>
    <cellStyle name="Table_Heading" xfId="57" xr:uid="{00000000-0005-0000-0000-000052000000}"/>
    <cellStyle name="Technical_Input" xfId="58" xr:uid="{00000000-0005-0000-0000-000053000000}"/>
    <cellStyle name="Title" xfId="4" builtinId="15" hidden="1"/>
    <cellStyle name="Total" xfId="20" builtinId="25" hidden="1"/>
    <cellStyle name="Unit" xfId="61" xr:uid="{00000000-0005-0000-0000-000056000000}"/>
    <cellStyle name="Warning Text" xfId="17" builtinId="11" hidden="1"/>
  </cellStyles>
  <dxfs count="0"/>
  <tableStyles count="0" defaultTableStyle="TableStyleMedium2" defaultPivotStyle="PivotStyleLight16"/>
  <colors>
    <mruColors>
      <color rgb="FFB4DEDD"/>
      <color rgb="FF90CECC"/>
      <color rgb="FF0000FF"/>
      <color rgb="FF1C456F"/>
      <color rgb="FFADDBDA"/>
      <color rgb="FF141D31"/>
      <color rgb="FF141D13"/>
      <color rgb="FF002060"/>
      <color rgb="FFE5EAF3"/>
      <color rgb="FFBF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Koh!$B$24</c:f>
              <c:strCache>
                <c:ptCount val="1"/>
                <c:pt idx="0">
                  <c:v>Leverage ratio</c:v>
                </c:pt>
              </c:strCache>
            </c:strRef>
          </c:tx>
          <c:spPr>
            <a:ln w="28575" cap="rnd">
              <a:solidFill>
                <a:srgbClr val="90CECC"/>
              </a:solidFill>
              <a:round/>
            </a:ln>
            <a:effectLst/>
          </c:spPr>
          <c:marker>
            <c:symbol val="none"/>
          </c:marker>
          <c:cat>
            <c:numRef>
              <c:f>Koh!$AB$22:$AX$22</c:f>
              <c:numCache>
                <c:formatCode>mmm\-yy</c:formatCode>
                <c:ptCount val="23"/>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numCache>
            </c:numRef>
          </c:cat>
          <c:val>
            <c:numRef>
              <c:f>Koh!$AB$25:$AX$25</c:f>
              <c:numCache>
                <c:formatCode>_(* #,##0.00_);_(* \(#,##0.00\);_(* "-"??_);_(@_)</c:formatCode>
                <c:ptCount val="23"/>
                <c:pt idx="0">
                  <c:v>0.5</c:v>
                </c:pt>
                <c:pt idx="1">
                  <c:v>0.5</c:v>
                </c:pt>
                <c:pt idx="2">
                  <c:v>0.5</c:v>
                </c:pt>
                <c:pt idx="3">
                  <c:v>0.5</c:v>
                </c:pt>
                <c:pt idx="4">
                  <c:v>0.5</c:v>
                </c:pt>
                <c:pt idx="5">
                  <c:v>0.5</c:v>
                </c:pt>
                <c:pt idx="6">
                  <c:v>0.5</c:v>
                </c:pt>
                <c:pt idx="7">
                  <c:v>0.5</c:v>
                </c:pt>
                <c:pt idx="8">
                  <c:v>0.5</c:v>
                </c:pt>
                <c:pt idx="9">
                  <c:v>0.5</c:v>
                </c:pt>
                <c:pt idx="10">
                  <c:v>0.5</c:v>
                </c:pt>
                <c:pt idx="18">
                  <c:v>0.75</c:v>
                </c:pt>
                <c:pt idx="19">
                  <c:v>0.75</c:v>
                </c:pt>
                <c:pt idx="20">
                  <c:v>0.75</c:v>
                </c:pt>
                <c:pt idx="21">
                  <c:v>0.7</c:v>
                </c:pt>
                <c:pt idx="22">
                  <c:v>0.7</c:v>
                </c:pt>
              </c:numCache>
            </c:numRef>
          </c:val>
          <c:smooth val="0"/>
          <c:extLst>
            <c:ext xmlns:c16="http://schemas.microsoft.com/office/drawing/2014/chart" uri="{C3380CC4-5D6E-409C-BE32-E72D297353CC}">
              <c16:uniqueId val="{00000000-FA40-46B2-9F34-AA174C0A35D9}"/>
            </c:ext>
          </c:extLst>
        </c:ser>
        <c:ser>
          <c:idx val="0"/>
          <c:order val="1"/>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Koh!$AB$22:$AX$22</c:f>
              <c:numCache>
                <c:formatCode>mmm\-yy</c:formatCode>
                <c:ptCount val="23"/>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numCache>
            </c:numRef>
          </c:cat>
          <c:val>
            <c:numRef>
              <c:f>Koh!$AB$24:$AX$24</c:f>
              <c:numCache>
                <c:formatCode>General</c:formatCode>
                <c:ptCount val="23"/>
                <c:pt idx="0">
                  <c:v>0.13</c:v>
                </c:pt>
                <c:pt idx="1">
                  <c:v>0.13</c:v>
                </c:pt>
                <c:pt idx="2">
                  <c:v>0.17</c:v>
                </c:pt>
                <c:pt idx="3">
                  <c:v>0.17</c:v>
                </c:pt>
                <c:pt idx="4">
                  <c:v>0.17</c:v>
                </c:pt>
                <c:pt idx="5">
                  <c:v>0.24</c:v>
                </c:pt>
                <c:pt idx="6">
                  <c:v>0.23</c:v>
                </c:pt>
                <c:pt idx="7">
                  <c:v>0.23</c:v>
                </c:pt>
                <c:pt idx="8">
                  <c:v>0.24</c:v>
                </c:pt>
                <c:pt idx="9">
                  <c:v>0.23</c:v>
                </c:pt>
                <c:pt idx="10">
                  <c:v>0.25</c:v>
                </c:pt>
                <c:pt idx="11">
                  <c:v>0</c:v>
                </c:pt>
                <c:pt idx="18">
                  <c:v>0.61</c:v>
                </c:pt>
                <c:pt idx="19">
                  <c:v>0.65</c:v>
                </c:pt>
                <c:pt idx="20">
                  <c:v>0.71</c:v>
                </c:pt>
                <c:pt idx="21" formatCode="0.00">
                  <c:v>0.71799999999999997</c:v>
                </c:pt>
                <c:pt idx="22">
                  <c:v>0.65</c:v>
                </c:pt>
              </c:numCache>
            </c:numRef>
          </c:val>
          <c:smooth val="0"/>
          <c:extLst>
            <c:ext xmlns:c16="http://schemas.microsoft.com/office/drawing/2014/chart" uri="{C3380CC4-5D6E-409C-BE32-E72D297353CC}">
              <c16:uniqueId val="{00000001-FA40-46B2-9F34-AA174C0A35D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156535.48338525725</c:v>
              </c:pt>
              <c:pt idx="1">
                <c:v>-7034.1147634105291</c:v>
              </c:pt>
              <c:pt idx="2">
                <c:v>-21285.635780417535</c:v>
              </c:pt>
              <c:pt idx="3">
                <c:v>-204726.86632285529</c:v>
              </c:pt>
              <c:pt idx="4">
                <c:v>-257488.3487737258</c:v>
              </c:pt>
              <c:pt idx="5">
                <c:v>415938.43958993908</c:v>
              </c:pt>
              <c:pt idx="6">
                <c:v>252858.00375439599</c:v>
              </c:pt>
              <c:pt idx="7">
                <c:v>-24818</c:v>
              </c:pt>
              <c:pt idx="8">
                <c:v>-564815.95535039797</c:v>
              </c:pt>
              <c:pt idx="9">
                <c:v>-841985.67000000027</c:v>
              </c:pt>
              <c:pt idx="10">
                <c:v>-559211</c:v>
              </c:pt>
              <c:pt idx="11">
                <c:v>-801559</c:v>
              </c:pt>
              <c:pt idx="12">
                <c:v>-601453</c:v>
              </c:pt>
              <c:pt idx="13">
                <c:v>-404498</c:v>
              </c:pt>
              <c:pt idx="14">
                <c:v>-408817</c:v>
              </c:pt>
              <c:pt idx="15">
                <c:v>-149402.45451039448</c:v>
              </c:pt>
              <c:pt idx="16">
                <c:v>-148130</c:v>
              </c:pt>
              <c:pt idx="17">
                <c:v>65432</c:v>
              </c:pt>
              <c:pt idx="18">
                <c:v>-153134.48688533899</c:v>
              </c:pt>
              <c:pt idx="19">
                <c:v>-175366</c:v>
              </c:pt>
              <c:pt idx="20">
                <c:v>209497</c:v>
              </c:pt>
              <c:pt idx="21">
                <c:v>795553</c:v>
              </c:pt>
              <c:pt idx="22">
                <c:v>#N/A</c:v>
              </c:pt>
              <c:pt idx="23">
                <c:v>#N/A</c:v>
              </c:pt>
            </c:numLit>
          </c:val>
          <c:smooth val="0"/>
          <c:extLst>
            <c:ext xmlns:c16="http://schemas.microsoft.com/office/drawing/2014/chart" uri="{C3380CC4-5D6E-409C-BE32-E72D297353CC}">
              <c16:uniqueId val="{00000000-0556-4090-89C3-FF9543260AA6}"/>
            </c:ext>
          </c:extLst>
        </c:ser>
        <c:ser>
          <c:idx val="1"/>
          <c:order val="1"/>
          <c:tx>
            <c:v>Leverage ratio</c:v>
          </c:tx>
          <c:spPr>
            <a:ln w="28575" cap="rnd">
              <a:solidFill>
                <a:srgbClr val="90CECC"/>
              </a:solidFill>
              <a:round/>
            </a:ln>
            <a:effectLst/>
          </c:spPr>
          <c:marker>
            <c:symbol val="none"/>
          </c:marker>
          <c:cat>
            <c:numLit>
              <c:formatCode>General</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Lit>
              <c:formatCode>General</c:formatCode>
              <c:ptCount val="25"/>
              <c:pt idx="0">
                <c:v>1000000</c:v>
              </c:pt>
              <c:pt idx="1">
                <c:v>1000000</c:v>
              </c:pt>
              <c:pt idx="2">
                <c:v>1000000</c:v>
              </c:pt>
              <c:pt idx="3">
                <c:v>1000000</c:v>
              </c:pt>
              <c:pt idx="4">
                <c:v>1000000</c:v>
              </c:pt>
              <c:pt idx="5">
                <c:v>1000000</c:v>
              </c:pt>
              <c:pt idx="6">
                <c:v>1000000</c:v>
              </c:pt>
              <c:pt idx="7">
                <c:v>1000000</c:v>
              </c:pt>
              <c:pt idx="8">
                <c:v>1000000</c:v>
              </c:pt>
              <c:pt idx="9">
                <c:v>1000000</c:v>
              </c:pt>
              <c:pt idx="10">
                <c:v>1000000</c:v>
              </c:pt>
              <c:pt idx="11">
                <c:v>1000000</c:v>
              </c:pt>
              <c:pt idx="12">
                <c:v>1000000</c:v>
              </c:pt>
              <c:pt idx="13">
                <c:v>1000000</c:v>
              </c:pt>
              <c:pt idx="14">
                <c:v>1000000</c:v>
              </c:pt>
              <c:pt idx="15">
                <c:v>1000000</c:v>
              </c:pt>
              <c:pt idx="16">
                <c:v>1000000</c:v>
              </c:pt>
              <c:pt idx="17">
                <c:v>1000000</c:v>
              </c:pt>
              <c:pt idx="18">
                <c:v>1000000</c:v>
              </c:pt>
              <c:pt idx="19">
                <c:v>1000000</c:v>
              </c:pt>
              <c:pt idx="20">
                <c:v>1000000</c:v>
              </c:pt>
              <c:pt idx="21">
                <c:v>1000000</c:v>
              </c:pt>
              <c:pt idx="22">
                <c:v>1000000</c:v>
              </c:pt>
              <c:pt idx="23">
                <c:v>1000000</c:v>
              </c:pt>
              <c:pt idx="24">
                <c:v>1000000</c:v>
              </c:pt>
            </c:numLit>
          </c:val>
          <c:smooth val="0"/>
          <c:extLst>
            <c:ext xmlns:c16="http://schemas.microsoft.com/office/drawing/2014/chart" uri="{C3380CC4-5D6E-409C-BE32-E72D297353CC}">
              <c16:uniqueId val="{00000001-0556-4090-89C3-FF9543260AA6}"/>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8356-4EDD-8675-D9E8368E2F29}"/>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Mediconsul!$I$26:$Z$26</c:f>
              <c:numCache>
                <c:formatCode>mmm\-yy</c:formatCode>
                <c:ptCount val="18"/>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8356-4EDD-8675-D9E8368E2F29}"/>
            </c:ext>
          </c:extLst>
        </c:ser>
        <c:dLbls>
          <c:showLegendKey val="0"/>
          <c:showVal val="0"/>
          <c:showCatName val="0"/>
          <c:showSerName val="0"/>
          <c:showPercent val="0"/>
          <c:showBubbleSize val="0"/>
        </c:dLbls>
        <c:marker val="1"/>
        <c:smooth val="0"/>
        <c:axId val="737893592"/>
        <c:axId val="737893984"/>
      </c:lineChart>
      <c:date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Offset val="100"/>
        <c:baseTimeUnit val="months"/>
      </c:date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'Flying Wombats'!$B$33</c:f>
              <c:strCache>
                <c:ptCount val="1"/>
                <c:pt idx="0">
                  <c:v>Leverage ratio - Tranche A</c:v>
                </c:pt>
              </c:strCache>
            </c:strRef>
          </c:tx>
          <c:spPr>
            <a:ln w="28575" cap="rnd">
              <a:solidFill>
                <a:srgbClr val="90CECC"/>
              </a:solidFill>
              <a:round/>
            </a:ln>
            <a:effectLst/>
          </c:spPr>
          <c:marker>
            <c:symbol val="none"/>
          </c:marker>
          <c:cat>
            <c:numRef>
              <c:f>'Flying Wombats'!$I$31:$N$31</c:f>
              <c:numCache>
                <c:formatCode>mmm\-yy</c:formatCode>
                <c:ptCount val="6"/>
                <c:pt idx="0">
                  <c:v>44469</c:v>
                </c:pt>
                <c:pt idx="1">
                  <c:v>44500</c:v>
                </c:pt>
                <c:pt idx="2">
                  <c:v>44530</c:v>
                </c:pt>
                <c:pt idx="3">
                  <c:v>44561</c:v>
                </c:pt>
                <c:pt idx="4">
                  <c:v>44592</c:v>
                </c:pt>
                <c:pt idx="5">
                  <c:v>44620</c:v>
                </c:pt>
              </c:numCache>
            </c:numRef>
          </c:cat>
          <c:val>
            <c:numRef>
              <c:f>'Flying Wombats'!$I$33:$N$33</c:f>
              <c:numCache>
                <c:formatCode>0%;\(0%\);\-\%</c:formatCode>
                <c:ptCount val="6"/>
                <c:pt idx="0">
                  <c:v>0.125</c:v>
                </c:pt>
                <c:pt idx="1">
                  <c:v>0.125</c:v>
                </c:pt>
                <c:pt idx="2">
                  <c:v>0.125</c:v>
                </c:pt>
                <c:pt idx="3">
                  <c:v>0.125</c:v>
                </c:pt>
                <c:pt idx="4">
                  <c:v>0.125</c:v>
                </c:pt>
                <c:pt idx="5">
                  <c:v>0.125</c:v>
                </c:pt>
              </c:numCache>
            </c:numRef>
          </c:val>
          <c:smooth val="0"/>
          <c:extLst>
            <c:ext xmlns:c16="http://schemas.microsoft.com/office/drawing/2014/chart" uri="{C3380CC4-5D6E-409C-BE32-E72D297353CC}">
              <c16:uniqueId val="{00000000-C52A-4C80-96BA-62DEDFCD357C}"/>
            </c:ext>
          </c:extLst>
        </c:ser>
        <c:ser>
          <c:idx val="0"/>
          <c:order val="1"/>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Wombats'!$I$31:$N$31</c:f>
              <c:numCache>
                <c:formatCode>mmm\-yy</c:formatCode>
                <c:ptCount val="6"/>
                <c:pt idx="0">
                  <c:v>44469</c:v>
                </c:pt>
                <c:pt idx="1">
                  <c:v>44500</c:v>
                </c:pt>
                <c:pt idx="2">
                  <c:v>44530</c:v>
                </c:pt>
                <c:pt idx="3">
                  <c:v>44561</c:v>
                </c:pt>
                <c:pt idx="4">
                  <c:v>44592</c:v>
                </c:pt>
                <c:pt idx="5">
                  <c:v>44620</c:v>
                </c:pt>
              </c:numCache>
            </c:numRef>
          </c:cat>
          <c:val>
            <c:numRef>
              <c:f>'Flying Wombats'!$I$32:$N$32</c:f>
              <c:numCache>
                <c:formatCode>0%;\(0%\);\-\%</c:formatCode>
                <c:ptCount val="6"/>
                <c:pt idx="0">
                  <c:v>0.1072</c:v>
                </c:pt>
                <c:pt idx="1">
                  <c:v>0.1072</c:v>
                </c:pt>
                <c:pt idx="2">
                  <c:v>0.1072</c:v>
                </c:pt>
                <c:pt idx="3">
                  <c:v>0.1072</c:v>
                </c:pt>
                <c:pt idx="4">
                  <c:v>0.1072</c:v>
                </c:pt>
                <c:pt idx="5">
                  <c:v>0.1072</c:v>
                </c:pt>
              </c:numCache>
            </c:numRef>
          </c:val>
          <c:smooth val="0"/>
          <c:extLst>
            <c:ext xmlns:c16="http://schemas.microsoft.com/office/drawing/2014/chart" uri="{C3380CC4-5D6E-409C-BE32-E72D297353CC}">
              <c16:uniqueId val="{00000001-C52A-4C80-96BA-62DEDFCD357C}"/>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'Flying Wombats'!$B$33</c:f>
              <c:strCache>
                <c:ptCount val="1"/>
                <c:pt idx="0">
                  <c:v>Leverage ratio - Tranche A</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Wombats'!$I$34</c:f>
              <c:numCache>
                <c:formatCode>0%;\(0%\);\-\%</c:formatCode>
                <c:ptCount val="1"/>
                <c:pt idx="0">
                  <c:v>0.76390000000000002</c:v>
                </c:pt>
              </c:numCache>
            </c:numRef>
          </c:val>
          <c:smooth val="0"/>
          <c:extLst>
            <c:ext xmlns:c16="http://schemas.microsoft.com/office/drawing/2014/chart" uri="{C3380CC4-5D6E-409C-BE32-E72D297353CC}">
              <c16:uniqueId val="{00000000-F654-484B-9C31-88744D6D2963}"/>
            </c:ext>
          </c:extLst>
        </c:ser>
        <c:ser>
          <c:idx val="1"/>
          <c:order val="1"/>
          <c:tx>
            <c:strRef>
              <c:f>'Flying Wombats'!$B$33</c:f>
              <c:strCache>
                <c:ptCount val="1"/>
                <c:pt idx="0">
                  <c:v>Leverage ratio - Tranche A</c:v>
                </c:pt>
              </c:strCache>
            </c:strRef>
          </c:tx>
          <c:spPr>
            <a:ln w="28575" cap="rnd">
              <a:solidFill>
                <a:srgbClr val="90CECC"/>
              </a:solidFill>
              <a:round/>
            </a:ln>
            <a:effectLst/>
          </c:spPr>
          <c:marker>
            <c:symbol val="none"/>
          </c:marker>
          <c:cat>
            <c:numRef>
              <c:f>'Flying Wombats'!$K$31:$AJ$31</c:f>
              <c:numCache>
                <c:formatCode>mmm\-yy</c:formatCode>
                <c:ptCount val="2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numCache>
            </c:numRef>
          </c:cat>
          <c:val>
            <c:numRef>
              <c:f>'Flying Wombats'!$K$35:$AJ$35</c:f>
              <c:numCache>
                <c:formatCode>0%;\(0%\);\-\%</c:formatCode>
                <c:ptCount val="26"/>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pt idx="20">
                  <c:v>0.85</c:v>
                </c:pt>
                <c:pt idx="21">
                  <c:v>0.85</c:v>
                </c:pt>
                <c:pt idx="22">
                  <c:v>0.85</c:v>
                </c:pt>
                <c:pt idx="23">
                  <c:v>0.85</c:v>
                </c:pt>
                <c:pt idx="24">
                  <c:v>0.85</c:v>
                </c:pt>
                <c:pt idx="25">
                  <c:v>0.85</c:v>
                </c:pt>
              </c:numCache>
            </c:numRef>
          </c:val>
          <c:smooth val="0"/>
          <c:extLst>
            <c:ext xmlns:c16="http://schemas.microsoft.com/office/drawing/2014/chart" uri="{C3380CC4-5D6E-409C-BE32-E72D297353CC}">
              <c16:uniqueId val="{00000001-F654-484B-9C31-88744D6D2963}"/>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Pharmacies!$U$28:$AM$28</c:f>
              <c:numCache>
                <c:formatCode>0.00\x;0.00\x;\-\x</c:formatCode>
                <c:ptCount val="19"/>
                <c:pt idx="0">
                  <c:v>1.85</c:v>
                </c:pt>
                <c:pt idx="1">
                  <c:v>1.85</c:v>
                </c:pt>
                <c:pt idx="2">
                  <c:v>1.85</c:v>
                </c:pt>
                <c:pt idx="3">
                  <c:v>1.85</c:v>
                </c:pt>
                <c:pt idx="4">
                  <c:v>1.85</c:v>
                </c:pt>
                <c:pt idx="5">
                  <c:v>1.85</c:v>
                </c:pt>
                <c:pt idx="6">
                  <c:v>1.85</c:v>
                </c:pt>
                <c:pt idx="7">
                  <c:v>1.85</c:v>
                </c:pt>
                <c:pt idx="8">
                  <c:v>1.85</c:v>
                </c:pt>
                <c:pt idx="9">
                  <c:v>1.85</c:v>
                </c:pt>
                <c:pt idx="10">
                  <c:v>1.85</c:v>
                </c:pt>
                <c:pt idx="11">
                  <c:v>1.85</c:v>
                </c:pt>
                <c:pt idx="12">
                  <c:v>1.85</c:v>
                </c:pt>
                <c:pt idx="13">
                  <c:v>1.85</c:v>
                </c:pt>
                <c:pt idx="14">
                  <c:v>1.85</c:v>
                </c:pt>
                <c:pt idx="15">
                  <c:v>1.85</c:v>
                </c:pt>
                <c:pt idx="16">
                  <c:v>1.85</c:v>
                </c:pt>
                <c:pt idx="17">
                  <c:v>1.85</c:v>
                </c:pt>
                <c:pt idx="18">
                  <c:v>1.85</c:v>
                </c:pt>
              </c:numCache>
            </c:numRef>
          </c:val>
          <c:smooth val="0"/>
          <c:extLst>
            <c:ext xmlns:c16="http://schemas.microsoft.com/office/drawing/2014/chart" uri="{C3380CC4-5D6E-409C-BE32-E72D297353CC}">
              <c16:uniqueId val="{00000001-E48E-4D81-AA36-EB4253909CF3}"/>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Pharmacies!$U$27:$AM$27</c:f>
              <c:numCache>
                <c:formatCode>0.00\x;0.00\x;\-\x</c:formatCode>
                <c:ptCount val="19"/>
                <c:pt idx="0">
                  <c:v>1.8674141366682386</c:v>
                </c:pt>
                <c:pt idx="1">
                  <c:v>1.8589139491940594</c:v>
                </c:pt>
                <c:pt idx="2">
                  <c:v>1.8928832492312819</c:v>
                </c:pt>
                <c:pt idx="3">
                  <c:v>1.880042228705556</c:v>
                </c:pt>
                <c:pt idx="4">
                  <c:v>1.8944060650050181</c:v>
                </c:pt>
                <c:pt idx="5">
                  <c:v>1.8627986117164419</c:v>
                </c:pt>
                <c:pt idx="6">
                  <c:v>1.8527986117164399</c:v>
                </c:pt>
                <c:pt idx="7">
                  <c:v>1.8527986117164399</c:v>
                </c:pt>
                <c:pt idx="8">
                  <c:v>1.8527986117164399</c:v>
                </c:pt>
                <c:pt idx="9">
                  <c:v>1.8527986117164399</c:v>
                </c:pt>
                <c:pt idx="10">
                  <c:v>1.87</c:v>
                </c:pt>
                <c:pt idx="11">
                  <c:v>1.86</c:v>
                </c:pt>
                <c:pt idx="12">
                  <c:v>1.8553851941132791</c:v>
                </c:pt>
                <c:pt idx="13">
                  <c:v>1.877738881204315</c:v>
                </c:pt>
                <c:pt idx="14">
                  <c:v>2.6018845365443912</c:v>
                </c:pt>
                <c:pt idx="15">
                  <c:v>2.4076156393147166</c:v>
                </c:pt>
                <c:pt idx="16">
                  <c:v>2.3427387027305393</c:v>
                </c:pt>
                <c:pt idx="17">
                  <c:v>2.3433430611237012</c:v>
                </c:pt>
                <c:pt idx="18">
                  <c:v>2.3433430611237012</c:v>
                </c:pt>
              </c:numCache>
            </c:numRef>
          </c:val>
          <c:smooth val="0"/>
          <c:extLst>
            <c:ext xmlns:c16="http://schemas.microsoft.com/office/drawing/2014/chart" uri="{C3380CC4-5D6E-409C-BE32-E72D297353CC}">
              <c16:uniqueId val="{00000000-E48E-4D81-AA36-EB4253909CF3}"/>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Pharmacies!$U$26:$AM$26</c:f>
              <c:numCache>
                <c:formatCode>0.00\x;0.00\x;\-\x</c:formatCode>
                <c:ptCount val="1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numCache>
            </c:numRef>
          </c:val>
          <c:smooth val="0"/>
          <c:extLst>
            <c:ext xmlns:c16="http://schemas.microsoft.com/office/drawing/2014/chart" uri="{C3380CC4-5D6E-409C-BE32-E72D297353CC}">
              <c16:uniqueId val="{00000000-5BD3-481E-B010-125266B607B8}"/>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Pharmacies!$U$25:$AM$25</c:f>
              <c:numCache>
                <c:formatCode>0.00\x;0.00\x;\-\x</c:formatCode>
                <c:ptCount val="19"/>
                <c:pt idx="0">
                  <c:v>1.7663970381114591</c:v>
                </c:pt>
                <c:pt idx="1">
                  <c:v>1.3103889034360403</c:v>
                </c:pt>
                <c:pt idx="2">
                  <c:v>1.6827965212403229</c:v>
                </c:pt>
                <c:pt idx="3">
                  <c:v>2.1277970761406597</c:v>
                </c:pt>
                <c:pt idx="4">
                  <c:v>2.017470190046478</c:v>
                </c:pt>
                <c:pt idx="5">
                  <c:v>2.1402351032907063</c:v>
                </c:pt>
                <c:pt idx="6">
                  <c:v>2.0405377899086559</c:v>
                </c:pt>
                <c:pt idx="7">
                  <c:v>2.2151371120737582</c:v>
                </c:pt>
                <c:pt idx="8">
                  <c:v>2.3768826272988983</c:v>
                </c:pt>
                <c:pt idx="9">
                  <c:v>3.0387304068850471</c:v>
                </c:pt>
                <c:pt idx="10">
                  <c:v>2.46</c:v>
                </c:pt>
                <c:pt idx="11">
                  <c:v>2.1327178638817972</c:v>
                </c:pt>
                <c:pt idx="12">
                  <c:v>2.275631192252797</c:v>
                </c:pt>
                <c:pt idx="13">
                  <c:v>2.23113530462809</c:v>
                </c:pt>
                <c:pt idx="14">
                  <c:v>4.1450192722039993</c:v>
                </c:pt>
                <c:pt idx="15">
                  <c:v>2.5837656973008336</c:v>
                </c:pt>
                <c:pt idx="16">
                  <c:v>3.038886726903165</c:v>
                </c:pt>
                <c:pt idx="17">
                  <c:v>2.6171389474478612</c:v>
                </c:pt>
                <c:pt idx="18">
                  <c:v>2.6171389474478612</c:v>
                </c:pt>
              </c:numCache>
            </c:numRef>
          </c:val>
          <c:smooth val="0"/>
          <c:extLst>
            <c:ext xmlns:c16="http://schemas.microsoft.com/office/drawing/2014/chart" uri="{C3380CC4-5D6E-409C-BE32-E72D297353CC}">
              <c16:uniqueId val="{00000001-5BD3-481E-B010-125266B607B8}"/>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0.00\x;\-\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spPr>
            <a:ln w="28575" cap="rnd">
              <a:solidFill>
                <a:srgbClr val="90CECC"/>
              </a:solidFill>
              <a:round/>
            </a:ln>
            <a:effectLst/>
          </c:spPr>
          <c:marker>
            <c:symbol val="none"/>
          </c:marker>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Pharmacies!$U$30:$AM$30</c:f>
              <c:numCache>
                <c:formatCode>General</c:formatCode>
                <c:ptCount val="19"/>
                <c:pt idx="2" formatCode="0.00\x;0.00\x;\-\x">
                  <c:v>5.75</c:v>
                </c:pt>
                <c:pt idx="3" formatCode="0.00\x;0.00\x;\-\x">
                  <c:v>5.75</c:v>
                </c:pt>
                <c:pt idx="4" formatCode="0.00\x;0.00\x;\-\x">
                  <c:v>5.75</c:v>
                </c:pt>
                <c:pt idx="5" formatCode="0.00\x;0.00\x;\-\x">
                  <c:v>5.75</c:v>
                </c:pt>
                <c:pt idx="6" formatCode="0.00\x;0.00\x;\-\x">
                  <c:v>5.75</c:v>
                </c:pt>
                <c:pt idx="7" formatCode="0.00\x;0.00\x;\-\x">
                  <c:v>5.75</c:v>
                </c:pt>
                <c:pt idx="8" formatCode="0.00\x;0.00\x;\-\x">
                  <c:v>5.75</c:v>
                </c:pt>
                <c:pt idx="9" formatCode="0.00\x;0.00\x;\-\x">
                  <c:v>5.75</c:v>
                </c:pt>
                <c:pt idx="10" formatCode="0.00\x;0.00\x;\-\x">
                  <c:v>5.75</c:v>
                </c:pt>
                <c:pt idx="11" formatCode="0.00\x;0.00\x;\-\x">
                  <c:v>5.75</c:v>
                </c:pt>
                <c:pt idx="12" formatCode="0.00\x;0.00\x;\-\x">
                  <c:v>5.75</c:v>
                </c:pt>
                <c:pt idx="13" formatCode="0.00\x;0.00\x;\-\x">
                  <c:v>5.75</c:v>
                </c:pt>
                <c:pt idx="14" formatCode="0.00\x;0.00\x;\-\x">
                  <c:v>5.75</c:v>
                </c:pt>
                <c:pt idx="15" formatCode="0.00\x;0.00\x;\-\x">
                  <c:v>5.75</c:v>
                </c:pt>
                <c:pt idx="16" formatCode="0.00\x;0.00\x;\-\x">
                  <c:v>5.75</c:v>
                </c:pt>
                <c:pt idx="17" formatCode="0.00\x;0.00\x;\-\x">
                  <c:v>5.75</c:v>
                </c:pt>
                <c:pt idx="18" formatCode="0.00\x;0.00\x;\-\x">
                  <c:v>5.75</c:v>
                </c:pt>
              </c:numCache>
            </c:numRef>
          </c:val>
          <c:smooth val="0"/>
          <c:extLst>
            <c:ext xmlns:c16="http://schemas.microsoft.com/office/drawing/2014/chart" uri="{C3380CC4-5D6E-409C-BE32-E72D297353CC}">
              <c16:uniqueId val="{00000000-D27F-409A-977D-FACDD45FD71E}"/>
            </c:ext>
          </c:extLst>
        </c:ser>
        <c:ser>
          <c:idx val="0"/>
          <c:order val="1"/>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Pharmacies!$U$10:$AM$10</c:f>
              <c:numCache>
                <c:formatCode>mmm\-yy</c:formatCode>
                <c:ptCount val="19"/>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numCache>
            </c:numRef>
          </c:cat>
          <c:val>
            <c:numRef>
              <c:f>Pharmacies!$U$29:$AK$29</c:f>
              <c:numCache>
                <c:formatCode>0.00\x;0.00\x;\-\x</c:formatCode>
                <c:ptCount val="17"/>
                <c:pt idx="2">
                  <c:v>5.7403827284892657</c:v>
                </c:pt>
                <c:pt idx="3">
                  <c:v>5.7177904560036001</c:v>
                </c:pt>
                <c:pt idx="4">
                  <c:v>5.6207049957001782</c:v>
                </c:pt>
                <c:pt idx="5">
                  <c:v>5.5308769730591507</c:v>
                </c:pt>
                <c:pt idx="6">
                  <c:v>5.5704891933416691</c:v>
                </c:pt>
                <c:pt idx="7">
                  <c:v>5.5055479396548472</c:v>
                </c:pt>
                <c:pt idx="8">
                  <c:v>5.3815321851520155</c:v>
                </c:pt>
                <c:pt idx="9">
                  <c:v>5.4712960817453782</c:v>
                </c:pt>
                <c:pt idx="10">
                  <c:v>4.96</c:v>
                </c:pt>
                <c:pt idx="11">
                  <c:v>4.8412449616596085</c:v>
                </c:pt>
                <c:pt idx="12">
                  <c:v>4.1035145924622638</c:v>
                </c:pt>
                <c:pt idx="13">
                  <c:v>4.2551825223458772</c:v>
                </c:pt>
                <c:pt idx="14">
                  <c:v>5.1020975967070283</c:v>
                </c:pt>
                <c:pt idx="15">
                  <c:v>5.2926259995721185</c:v>
                </c:pt>
                <c:pt idx="16">
                  <c:v>5.1200451916717018</c:v>
                </c:pt>
              </c:numCache>
            </c:numRef>
          </c:val>
          <c:smooth val="0"/>
          <c:extLst>
            <c:ext xmlns:c16="http://schemas.microsoft.com/office/drawing/2014/chart" uri="{C3380CC4-5D6E-409C-BE32-E72D297353CC}">
              <c16:uniqueId val="{00000001-D27F-409A-977D-FACDD45FD71E}"/>
            </c:ext>
          </c:extLst>
        </c:ser>
        <c:dLbls>
          <c:showLegendKey val="0"/>
          <c:showVal val="0"/>
          <c:showCatName val="0"/>
          <c:showSerName val="0"/>
          <c:showPercent val="0"/>
          <c:showBubbleSize val="0"/>
        </c:dLbls>
        <c:smooth val="0"/>
        <c:axId val="742513016"/>
        <c:axId val="665563856"/>
      </c:lineChart>
      <c:date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Offset val="100"/>
        <c:baseTimeUnit val="months"/>
      </c:dateAx>
      <c:valAx>
        <c:axId val="6655638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Leverage ratio</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0-6ACF-44F3-AA3A-7B599A543F5B}"/>
            </c:ext>
          </c:extLst>
        </c:ser>
        <c:ser>
          <c:idx val="1"/>
          <c:order val="1"/>
          <c:tx>
            <c:v>Leverage ratio</c:v>
          </c:tx>
          <c:spPr>
            <a:ln w="28575" cap="rnd">
              <a:solidFill>
                <a:srgbClr val="90CECC"/>
              </a:solidFill>
              <a:round/>
            </a:ln>
            <a:effectLst/>
          </c:spPr>
          <c:marker>
            <c:symbol val="none"/>
          </c:marker>
          <c:cat>
            <c:numLit>
              <c:formatCode>mmm\-yy</c:formatCode>
              <c:ptCount val="25"/>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pt idx="22">
                <c:v>44135</c:v>
              </c:pt>
              <c:pt idx="23">
                <c:v>44165</c:v>
              </c:pt>
              <c:pt idx="24">
                <c:v>44196</c:v>
              </c:pt>
            </c:numLit>
          </c:cat>
          <c:val>
            <c:numRef>
              <c:f>{}</c:f>
            </c:numRef>
          </c:val>
          <c:smooth val="0"/>
          <c:extLst>
            <c:ext xmlns:c16="http://schemas.microsoft.com/office/drawing/2014/chart" uri="{C3380CC4-5D6E-409C-BE32-E72D297353CC}">
              <c16:uniqueId val="{00000001-6ACF-44F3-AA3A-7B599A543F5B}"/>
            </c:ext>
          </c:extLst>
        </c:ser>
        <c:dLbls>
          <c:showLegendKey val="0"/>
          <c:showVal val="0"/>
          <c:showCatName val="0"/>
          <c:showSerName val="0"/>
          <c:showPercent val="0"/>
          <c:showBubbleSize val="0"/>
        </c:dLbls>
        <c:marker val="1"/>
        <c:smooth val="0"/>
        <c:axId val="742559064"/>
        <c:axId val="742560240"/>
      </c:lineChart>
      <c:cat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Algn val="ctr"/>
        <c:lblOffset val="100"/>
        <c:noMultiLvlLbl val="1"/>
      </c:cat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CSD!$B$32</c:f>
              <c:strCache>
                <c:ptCount val="1"/>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0-B00A-43B1-ABE7-DB77D6E80708}"/>
            </c:ext>
          </c:extLst>
        </c:ser>
        <c:ser>
          <c:idx val="1"/>
          <c:order val="1"/>
          <c:tx>
            <c:strRef>
              <c:f>CSD!$B$32</c:f>
              <c:strCache>
                <c:ptCount val="1"/>
              </c:strCache>
            </c:strRef>
          </c:tx>
          <c:spPr>
            <a:ln w="28575" cap="rnd">
              <a:solidFill>
                <a:srgbClr val="90CECC"/>
              </a:solidFill>
              <a:round/>
            </a:ln>
            <a:effectLst/>
          </c:spPr>
          <c:marker>
            <c:symbol val="none"/>
          </c:marker>
          <c:cat>
            <c:numRef>
              <c:f>CSD!$I$30:$Z$30</c:f>
              <c:numCache>
                <c:formatCode>mmm\-yy</c:formatCode>
                <c:ptCount val="18"/>
              </c:numCache>
            </c:numRef>
          </c:cat>
          <c:val>
            <c:numRef>
              <c:f>Koh!#REF!</c:f>
              <c:numCache>
                <c:formatCode>General</c:formatCode>
                <c:ptCount val="1"/>
                <c:pt idx="0">
                  <c:v>1</c:v>
                </c:pt>
              </c:numCache>
            </c:numRef>
          </c:val>
          <c:smooth val="0"/>
          <c:extLst>
            <c:ext xmlns:c16="http://schemas.microsoft.com/office/drawing/2014/chart" uri="{C3380CC4-5D6E-409C-BE32-E72D297353CC}">
              <c16:uniqueId val="{00000001-B00A-43B1-ABE7-DB77D6E80708}"/>
            </c:ext>
          </c:extLst>
        </c:ser>
        <c:dLbls>
          <c:showLegendKey val="0"/>
          <c:showVal val="0"/>
          <c:showCatName val="0"/>
          <c:showSerName val="0"/>
          <c:showPercent val="0"/>
          <c:showBubbleSize val="0"/>
        </c:dLbls>
        <c:marker val="1"/>
        <c:smooth val="0"/>
        <c:axId val="737893592"/>
        <c:axId val="737893984"/>
      </c:lineChart>
      <c:catAx>
        <c:axId val="7378935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984"/>
        <c:crosses val="autoZero"/>
        <c:auto val="1"/>
        <c:lblAlgn val="ctr"/>
        <c:lblOffset val="100"/>
        <c:noMultiLvlLbl val="1"/>
      </c:catAx>
      <c:valAx>
        <c:axId val="73789398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893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'Curtin Raiser'!$B$28</c:f>
              <c:strCache>
                <c:ptCount val="1"/>
                <c:pt idx="0">
                  <c:v>Interest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Raiser'!$Y$29:$AF$29</c:f>
              <c:numCache>
                <c:formatCode>0.00\x</c:formatCode>
                <c:ptCount val="8"/>
                <c:pt idx="0">
                  <c:v>2</c:v>
                </c:pt>
                <c:pt idx="1">
                  <c:v>2</c:v>
                </c:pt>
                <c:pt idx="2">
                  <c:v>2</c:v>
                </c:pt>
                <c:pt idx="3">
                  <c:v>2</c:v>
                </c:pt>
                <c:pt idx="4">
                  <c:v>2</c:v>
                </c:pt>
                <c:pt idx="5">
                  <c:v>2</c:v>
                </c:pt>
                <c:pt idx="6">
                  <c:v>2</c:v>
                </c:pt>
              </c:numCache>
            </c:numRef>
          </c:val>
          <c:smooth val="0"/>
          <c:extLst>
            <c:ext xmlns:c16="http://schemas.microsoft.com/office/drawing/2014/chart" uri="{C3380CC4-5D6E-409C-BE32-E72D297353CC}">
              <c16:uniqueId val="{00000000-3B41-48EC-AB8C-AADDD0ED1051}"/>
            </c:ext>
          </c:extLst>
        </c:ser>
        <c:ser>
          <c:idx val="0"/>
          <c:order val="1"/>
          <c:tx>
            <c:strRef>
              <c:f>'Curtin Raiser'!$B$28</c:f>
              <c:strCache>
                <c:ptCount val="1"/>
                <c:pt idx="0">
                  <c:v>Interest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Raiser'!$Y$28:$AF$28</c:f>
              <c:numCache>
                <c:formatCode>0.00\x</c:formatCode>
                <c:ptCount val="8"/>
                <c:pt idx="0">
                  <c:v>1.49</c:v>
                </c:pt>
                <c:pt idx="1">
                  <c:v>1.98</c:v>
                </c:pt>
                <c:pt idx="2">
                  <c:v>1.38</c:v>
                </c:pt>
                <c:pt idx="3">
                  <c:v>0.93</c:v>
                </c:pt>
                <c:pt idx="4">
                  <c:v>0.67</c:v>
                </c:pt>
                <c:pt idx="5">
                  <c:v>1.27</c:v>
                </c:pt>
                <c:pt idx="6">
                  <c:v>2.4</c:v>
                </c:pt>
              </c:numCache>
            </c:numRef>
          </c:val>
          <c:smooth val="0"/>
          <c:extLst>
            <c:ext xmlns:c16="http://schemas.microsoft.com/office/drawing/2014/chart" uri="{C3380CC4-5D6E-409C-BE32-E72D297353CC}">
              <c16:uniqueId val="{00000001-3B41-48EC-AB8C-AADDD0ED1051}"/>
            </c:ext>
          </c:extLst>
        </c:ser>
        <c:dLbls>
          <c:showLegendKey val="0"/>
          <c:showVal val="0"/>
          <c:showCatName val="0"/>
          <c:showSerName val="0"/>
          <c:showPercent val="0"/>
          <c:showBubbleSize val="0"/>
        </c:dLbls>
        <c:smooth val="0"/>
        <c:axId val="737891240"/>
        <c:axId val="737890456"/>
      </c:lineChart>
      <c:dateAx>
        <c:axId val="7378912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0456"/>
        <c:crosses val="autoZero"/>
        <c:auto val="1"/>
        <c:lblOffset val="100"/>
        <c:baseTimeUnit val="months"/>
      </c:dateAx>
      <c:valAx>
        <c:axId val="737890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1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Koh!$AB$22:$AX$22</c:f>
              <c:numCache>
                <c:formatCode>mmm\-yy</c:formatCode>
                <c:ptCount val="23"/>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numCache>
            </c:numRef>
          </c:cat>
          <c:val>
            <c:numRef>
              <c:f>Koh!$AB$26:$AX$26</c:f>
              <c:numCache>
                <c:formatCode>General</c:formatCode>
                <c:ptCount val="23"/>
                <c:pt idx="0">
                  <c:v>7.95</c:v>
                </c:pt>
                <c:pt idx="1">
                  <c:v>8.0399999999999991</c:v>
                </c:pt>
                <c:pt idx="2">
                  <c:v>7.1</c:v>
                </c:pt>
                <c:pt idx="3">
                  <c:v>2.81</c:v>
                </c:pt>
                <c:pt idx="4">
                  <c:v>5.88</c:v>
                </c:pt>
                <c:pt idx="5" formatCode="0.00">
                  <c:v>0</c:v>
                </c:pt>
                <c:pt idx="6">
                  <c:v>0.85</c:v>
                </c:pt>
                <c:pt idx="7">
                  <c:v>1.25</c:v>
                </c:pt>
                <c:pt idx="8">
                  <c:v>2.13</c:v>
                </c:pt>
                <c:pt idx="9">
                  <c:v>1.17</c:v>
                </c:pt>
                <c:pt idx="10">
                  <c:v>1.34</c:v>
                </c:pt>
                <c:pt idx="18">
                  <c:v>7.25</c:v>
                </c:pt>
                <c:pt idx="19">
                  <c:v>6.58</c:v>
                </c:pt>
                <c:pt idx="20">
                  <c:v>2.95</c:v>
                </c:pt>
                <c:pt idx="21">
                  <c:v>4.09</c:v>
                </c:pt>
                <c:pt idx="22">
                  <c:v>2.0499999999999998</c:v>
                </c:pt>
              </c:numCache>
            </c:numRef>
          </c:val>
          <c:smooth val="0"/>
          <c:extLst>
            <c:ext xmlns:c16="http://schemas.microsoft.com/office/drawing/2014/chart" uri="{C3380CC4-5D6E-409C-BE32-E72D297353CC}">
              <c16:uniqueId val="{00000000-542A-49B3-B866-B6EB491A2932}"/>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Koh!$AB$22:$AX$22</c:f>
              <c:numCache>
                <c:formatCode>mmm\-yy</c:formatCode>
                <c:ptCount val="23"/>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numCache>
            </c:numRef>
          </c:cat>
          <c:val>
            <c:numRef>
              <c:f>Koh!$AB$27:$AX$27</c:f>
              <c:numCache>
                <c:formatCode>_(* #,##0.00_);_(* \(#,##0.00\);_(* "-"??_);_(@_)</c:formatCode>
                <c:ptCount val="23"/>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pt idx="8">
                  <c:v>1.1000000000000001</c:v>
                </c:pt>
                <c:pt idx="9">
                  <c:v>1.1000000000000001</c:v>
                </c:pt>
                <c:pt idx="10">
                  <c:v>1.1000000000000001</c:v>
                </c:pt>
                <c:pt idx="18">
                  <c:v>1.1000000000000001</c:v>
                </c:pt>
                <c:pt idx="19">
                  <c:v>1.1000000000000001</c:v>
                </c:pt>
                <c:pt idx="20">
                  <c:v>1.1000000000000001</c:v>
                </c:pt>
                <c:pt idx="21">
                  <c:v>1.1000000000000001</c:v>
                </c:pt>
                <c:pt idx="22">
                  <c:v>1.1000000000000001</c:v>
                </c:pt>
              </c:numCache>
            </c:numRef>
          </c:val>
          <c:smooth val="0"/>
          <c:extLst>
            <c:ext xmlns:c16="http://schemas.microsoft.com/office/drawing/2014/chart" uri="{C3380CC4-5D6E-409C-BE32-E72D297353CC}">
              <c16:uniqueId val="{00000001-542A-49B3-B866-B6EB491A293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Raiser'!$B$26</c:f>
              <c:strCache>
                <c:ptCount val="1"/>
                <c:pt idx="0">
                  <c:v>Cash flow cover</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Raiser'!$Y$26:$AF$26</c:f>
              <c:numCache>
                <c:formatCode>0.00\x</c:formatCode>
                <c:ptCount val="8"/>
                <c:pt idx="0">
                  <c:v>1.5</c:v>
                </c:pt>
                <c:pt idx="1">
                  <c:v>2</c:v>
                </c:pt>
                <c:pt idx="2">
                  <c:v>1.4</c:v>
                </c:pt>
                <c:pt idx="3">
                  <c:v>0.9</c:v>
                </c:pt>
                <c:pt idx="4">
                  <c:v>0.7</c:v>
                </c:pt>
                <c:pt idx="5">
                  <c:v>1.3</c:v>
                </c:pt>
                <c:pt idx="6">
                  <c:v>2.4</c:v>
                </c:pt>
              </c:numCache>
            </c:numRef>
          </c:val>
          <c:smooth val="0"/>
          <c:extLst>
            <c:ext xmlns:c16="http://schemas.microsoft.com/office/drawing/2014/chart" uri="{C3380CC4-5D6E-409C-BE32-E72D297353CC}">
              <c16:uniqueId val="{00000000-3249-4E1A-8589-9E6B608FA6D4}"/>
            </c:ext>
          </c:extLst>
        </c:ser>
        <c:ser>
          <c:idx val="1"/>
          <c:order val="1"/>
          <c:tx>
            <c:strRef>
              <c:f>'Curtin Raiser'!$B$26</c:f>
              <c:strCache>
                <c:ptCount val="1"/>
                <c:pt idx="0">
                  <c:v>Cash flow cover</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Raiser'!$Y$27:$AF$27</c:f>
              <c:numCache>
                <c:formatCode>0.00\x</c:formatCode>
                <c:ptCount val="8"/>
                <c:pt idx="0">
                  <c:v>1.1000000000000001</c:v>
                </c:pt>
                <c:pt idx="1">
                  <c:v>1.1000000000000001</c:v>
                </c:pt>
                <c:pt idx="2">
                  <c:v>1.1000000000000001</c:v>
                </c:pt>
                <c:pt idx="3">
                  <c:v>1.1000000000000001</c:v>
                </c:pt>
                <c:pt idx="4">
                  <c:v>1.1000000000000001</c:v>
                </c:pt>
                <c:pt idx="5">
                  <c:v>1.1000000000000001</c:v>
                </c:pt>
                <c:pt idx="6">
                  <c:v>1.1000000000000001</c:v>
                </c:pt>
              </c:numCache>
            </c:numRef>
          </c:val>
          <c:smooth val="0"/>
          <c:extLst>
            <c:ext xmlns:c16="http://schemas.microsoft.com/office/drawing/2014/chart" uri="{C3380CC4-5D6E-409C-BE32-E72D297353CC}">
              <c16:uniqueId val="{00000001-3249-4E1A-8589-9E6B608FA6D4}"/>
            </c:ext>
          </c:extLst>
        </c:ser>
        <c:dLbls>
          <c:showLegendKey val="0"/>
          <c:showVal val="0"/>
          <c:showCatName val="0"/>
          <c:showSerName val="0"/>
          <c:showPercent val="0"/>
          <c:showBubbleSize val="0"/>
        </c:dLbls>
        <c:marker val="1"/>
        <c:smooth val="0"/>
        <c:axId val="737893200"/>
        <c:axId val="737892024"/>
      </c:lineChart>
      <c:dateAx>
        <c:axId val="737893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2024"/>
        <c:crosses val="autoZero"/>
        <c:auto val="1"/>
        <c:lblOffset val="100"/>
        <c:baseTimeUnit val="months"/>
      </c:dateAx>
      <c:valAx>
        <c:axId val="7378920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3789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'Curtin Raiser'!$B$30</c:f>
              <c:strCache>
                <c:ptCount val="1"/>
                <c:pt idx="0">
                  <c:v>Gearing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dLbl>
              <c:idx val="5"/>
              <c:layout>
                <c:manualLayout>
                  <c:x val="-6.2633624796007259E-2"/>
                  <c:y val="-0.165891776260434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89-4694-A5FE-F17402EF8C3A}"/>
                </c:ext>
              </c:extLst>
            </c:dLbl>
            <c:numFmt formatCode="0.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Raiser'!$Y$30:$AF$30</c:f>
              <c:numCache>
                <c:formatCode>0.00\x</c:formatCode>
                <c:ptCount val="8"/>
                <c:pt idx="0">
                  <c:v>3.55</c:v>
                </c:pt>
                <c:pt idx="1">
                  <c:v>2.81</c:v>
                </c:pt>
                <c:pt idx="2">
                  <c:v>4.12</c:v>
                </c:pt>
                <c:pt idx="3">
                  <c:v>6.26</c:v>
                </c:pt>
                <c:pt idx="4">
                  <c:v>9.15</c:v>
                </c:pt>
                <c:pt idx="5">
                  <c:v>4.1100000000000003</c:v>
                </c:pt>
                <c:pt idx="6">
                  <c:v>2.5</c:v>
                </c:pt>
              </c:numCache>
            </c:numRef>
          </c:val>
          <c:smooth val="0"/>
          <c:extLst>
            <c:ext xmlns:c16="http://schemas.microsoft.com/office/drawing/2014/chart" uri="{C3380CC4-5D6E-409C-BE32-E72D297353CC}">
              <c16:uniqueId val="{00000001-1A89-4694-A5FE-F17402EF8C3A}"/>
            </c:ext>
          </c:extLst>
        </c:ser>
        <c:ser>
          <c:idx val="1"/>
          <c:order val="1"/>
          <c:tx>
            <c:strRef>
              <c:f>'Curtin Raiser'!$B$30</c:f>
              <c:strCache>
                <c:ptCount val="1"/>
                <c:pt idx="0">
                  <c:v>Gearing ratio</c:v>
                </c:pt>
              </c:strCache>
            </c:strRef>
          </c:tx>
          <c:spPr>
            <a:ln w="28575" cap="rnd">
              <a:solidFill>
                <a:srgbClr val="90CECC"/>
              </a:solidFill>
              <a:round/>
            </a:ln>
            <a:effectLst/>
          </c:spPr>
          <c:marker>
            <c:symbol val="none"/>
          </c:marker>
          <c:cat>
            <c:numRef>
              <c:f>'Curtin Raiser'!$Q$24:$AF$24</c:f>
              <c:numCache>
                <c:formatCode>mmm\-yy</c:formatCode>
                <c:ptCount val="8"/>
                <c:pt idx="0">
                  <c:v>43646</c:v>
                </c:pt>
                <c:pt idx="1">
                  <c:v>43738</c:v>
                </c:pt>
                <c:pt idx="2">
                  <c:v>43830</c:v>
                </c:pt>
                <c:pt idx="3">
                  <c:v>43921</c:v>
                </c:pt>
                <c:pt idx="4">
                  <c:v>44012</c:v>
                </c:pt>
                <c:pt idx="5">
                  <c:v>44104</c:v>
                </c:pt>
                <c:pt idx="6">
                  <c:v>44196</c:v>
                </c:pt>
              </c:numCache>
            </c:numRef>
          </c:cat>
          <c:val>
            <c:numRef>
              <c:f>'Curtin Raiser'!$Y$31:$AF$31</c:f>
              <c:numCache>
                <c:formatCode>0.00\x</c:formatCode>
                <c:ptCount val="8"/>
                <c:pt idx="0">
                  <c:v>6.5</c:v>
                </c:pt>
                <c:pt idx="1">
                  <c:v>5.5</c:v>
                </c:pt>
                <c:pt idx="2">
                  <c:v>5</c:v>
                </c:pt>
                <c:pt idx="3">
                  <c:v>5</c:v>
                </c:pt>
                <c:pt idx="4">
                  <c:v>4</c:v>
                </c:pt>
                <c:pt idx="5">
                  <c:v>4</c:v>
                </c:pt>
                <c:pt idx="6">
                  <c:v>4</c:v>
                </c:pt>
              </c:numCache>
            </c:numRef>
          </c:val>
          <c:smooth val="0"/>
          <c:extLst>
            <c:ext xmlns:c16="http://schemas.microsoft.com/office/drawing/2014/chart" uri="{C3380CC4-5D6E-409C-BE32-E72D297353CC}">
              <c16:uniqueId val="{00000002-1A89-4694-A5FE-F17402EF8C3A}"/>
            </c:ext>
          </c:extLst>
        </c:ser>
        <c:dLbls>
          <c:showLegendKey val="0"/>
          <c:showVal val="0"/>
          <c:showCatName val="0"/>
          <c:showSerName val="0"/>
          <c:showPercent val="0"/>
          <c:showBubbleSize val="0"/>
        </c:dLbls>
        <c:marker val="1"/>
        <c:smooth val="0"/>
        <c:axId val="742513800"/>
        <c:axId val="742512624"/>
      </c:lineChart>
      <c:dateAx>
        <c:axId val="7425138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624"/>
        <c:crosses val="autoZero"/>
        <c:auto val="1"/>
        <c:lblOffset val="100"/>
        <c:baseTimeUnit val="months"/>
      </c:dateAx>
      <c:valAx>
        <c:axId val="7425126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SCR'!$B$30</c:f>
              <c:strCache>
                <c:ptCount val="1"/>
                <c:pt idx="0">
                  <c:v>Serviceability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SCR'!$I$30:$Z$30</c:f>
              <c:numCache>
                <c:formatCode>_(* #,##0.00_);_(* \(#,##0.00\);_(* "-"??_);_(@_)</c:formatCode>
                <c:ptCount val="18"/>
                <c:pt idx="0">
                  <c:v>4.54</c:v>
                </c:pt>
                <c:pt idx="1">
                  <c:v>3.18</c:v>
                </c:pt>
                <c:pt idx="2">
                  <c:v>2.91</c:v>
                </c:pt>
                <c:pt idx="3">
                  <c:v>2.75</c:v>
                </c:pt>
                <c:pt idx="4">
                  <c:v>2.76</c:v>
                </c:pt>
                <c:pt idx="5">
                  <c:v>2.48</c:v>
                </c:pt>
                <c:pt idx="6">
                  <c:v>2.76</c:v>
                </c:pt>
                <c:pt idx="7">
                  <c:v>2.74</c:v>
                </c:pt>
                <c:pt idx="8" formatCode="General">
                  <c:v>2.59</c:v>
                </c:pt>
                <c:pt idx="9" formatCode="General">
                  <c:v>4.1500000000000004</c:v>
                </c:pt>
              </c:numCache>
            </c:numRef>
          </c:val>
          <c:smooth val="0"/>
          <c:extLst>
            <c:ext xmlns:c16="http://schemas.microsoft.com/office/drawing/2014/chart" uri="{C3380CC4-5D6E-409C-BE32-E72D297353CC}">
              <c16:uniqueId val="{00000000-A5D5-4CF5-9E59-F18558BCBF71}"/>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SCR'!$I$31:$Z$31</c:f>
              <c:numCache>
                <c:formatCode>_(* #,##0.00_);_(* \(#,##0.00\);_(* "-"??_);_(@_)</c:formatCode>
                <c:ptCount val="18"/>
                <c:pt idx="0">
                  <c:v>2.75</c:v>
                </c:pt>
                <c:pt idx="1">
                  <c:v>2.75</c:v>
                </c:pt>
                <c:pt idx="2">
                  <c:v>2.75</c:v>
                </c:pt>
                <c:pt idx="3">
                  <c:v>2.75</c:v>
                </c:pt>
                <c:pt idx="4">
                  <c:v>2.75</c:v>
                </c:pt>
                <c:pt idx="5">
                  <c:v>2.75</c:v>
                </c:pt>
                <c:pt idx="6">
                  <c:v>2.75</c:v>
                </c:pt>
                <c:pt idx="7">
                  <c:v>2.75</c:v>
                </c:pt>
                <c:pt idx="8">
                  <c:v>2.75</c:v>
                </c:pt>
                <c:pt idx="9">
                  <c:v>2.75</c:v>
                </c:pt>
              </c:numCache>
            </c:numRef>
          </c:val>
          <c:smooth val="0"/>
          <c:extLst>
            <c:ext xmlns:c16="http://schemas.microsoft.com/office/drawing/2014/chart" uri="{C3380CC4-5D6E-409C-BE32-E72D297353CC}">
              <c16:uniqueId val="{00000001-A5D5-4CF5-9E59-F18558BCBF71}"/>
            </c:ext>
          </c:extLst>
        </c:ser>
        <c:dLbls>
          <c:showLegendKey val="0"/>
          <c:showVal val="0"/>
          <c:showCatName val="0"/>
          <c:showSerName val="0"/>
          <c:showPercent val="0"/>
          <c:showBubbleSize val="0"/>
        </c:dLbls>
        <c:marker val="1"/>
        <c:smooth val="0"/>
        <c:axId val="661848368"/>
        <c:axId val="661849544"/>
      </c:lineChart>
      <c:dateAx>
        <c:axId val="66184836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9544"/>
        <c:crosses val="autoZero"/>
        <c:auto val="1"/>
        <c:lblOffset val="100"/>
        <c:baseTimeUnit val="months"/>
      </c:dateAx>
      <c:valAx>
        <c:axId val="6618495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1848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SCR'!$B$32</c:f>
              <c:strCache>
                <c:ptCount val="1"/>
                <c:pt idx="0">
                  <c:v>Valuation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SCR'!$I$32:$Z$32</c:f>
              <c:numCache>
                <c:formatCode>_(* #,##0.00_);_(* \(#,##0.00\);_(* "-"??_);_(@_)</c:formatCode>
                <c:ptCount val="18"/>
                <c:pt idx="0">
                  <c:v>1.08</c:v>
                </c:pt>
                <c:pt idx="1">
                  <c:v>1.05</c:v>
                </c:pt>
                <c:pt idx="2">
                  <c:v>1.2</c:v>
                </c:pt>
                <c:pt idx="3">
                  <c:v>1.1399999999999999</c:v>
                </c:pt>
                <c:pt idx="4">
                  <c:v>1.1299999999999999</c:v>
                </c:pt>
                <c:pt idx="5">
                  <c:v>1.23</c:v>
                </c:pt>
                <c:pt idx="6">
                  <c:v>1.18</c:v>
                </c:pt>
                <c:pt idx="7">
                  <c:v>1.1599999999999999</c:v>
                </c:pt>
                <c:pt idx="8" formatCode="General">
                  <c:v>1.2</c:v>
                </c:pt>
                <c:pt idx="9" formatCode="General">
                  <c:v>6.43</c:v>
                </c:pt>
              </c:numCache>
            </c:numRef>
          </c:val>
          <c:smooth val="0"/>
          <c:extLst>
            <c:ext xmlns:c16="http://schemas.microsoft.com/office/drawing/2014/chart" uri="{C3380CC4-5D6E-409C-BE32-E72D297353CC}">
              <c16:uniqueId val="{00000000-CA7B-4728-A21A-F078D4607974}"/>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SCR'!$I$33:$Z$33</c:f>
              <c:numCache>
                <c:formatCode>_(* #,##0.00_);_(* \(#,##0.00\);_(* "-"??_);_(@_)</c:formatCode>
                <c:ptCount val="18"/>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1-CA7B-4728-A21A-F078D4607974}"/>
            </c:ext>
          </c:extLst>
        </c:ser>
        <c:dLbls>
          <c:showLegendKey val="0"/>
          <c:showVal val="0"/>
          <c:showCatName val="0"/>
          <c:showSerName val="0"/>
          <c:showPercent val="0"/>
          <c:showBubbleSize val="0"/>
        </c:dLbls>
        <c:marker val="1"/>
        <c:smooth val="0"/>
        <c:axId val="658392376"/>
        <c:axId val="658393944"/>
      </c:lineChart>
      <c:dateAx>
        <c:axId val="65839237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3944"/>
        <c:crosses val="autoZero"/>
        <c:auto val="1"/>
        <c:lblOffset val="100"/>
        <c:baseTimeUnit val="months"/>
      </c:dateAx>
      <c:valAx>
        <c:axId val="65839394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2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SCR'!$B$34</c:f>
              <c:strCache>
                <c:ptCount val="1"/>
                <c:pt idx="0">
                  <c:v>Available container leased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SCR'!$I$34:$Z$34</c:f>
              <c:numCache>
                <c:formatCode>0%</c:formatCode>
                <c:ptCount val="18"/>
                <c:pt idx="0">
                  <c:v>0.86</c:v>
                </c:pt>
                <c:pt idx="1">
                  <c:v>0.92</c:v>
                </c:pt>
                <c:pt idx="2">
                  <c:v>0.96</c:v>
                </c:pt>
                <c:pt idx="3">
                  <c:v>0.89</c:v>
                </c:pt>
                <c:pt idx="4">
                  <c:v>0.88</c:v>
                </c:pt>
                <c:pt idx="5">
                  <c:v>0.84</c:v>
                </c:pt>
                <c:pt idx="6">
                  <c:v>0.88</c:v>
                </c:pt>
                <c:pt idx="7">
                  <c:v>0.88</c:v>
                </c:pt>
                <c:pt idx="8">
                  <c:v>0.87</c:v>
                </c:pt>
                <c:pt idx="9">
                  <c:v>0.88</c:v>
                </c:pt>
              </c:numCache>
            </c:numRef>
          </c:val>
          <c:smooth val="0"/>
          <c:extLst>
            <c:ext xmlns:c16="http://schemas.microsoft.com/office/drawing/2014/chart" uri="{C3380CC4-5D6E-409C-BE32-E72D297353CC}">
              <c16:uniqueId val="{00000000-71D5-4B00-9A1D-8FAA47276B4D}"/>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SCR'!$I$35:$Z$35</c:f>
              <c:numCache>
                <c:formatCode>0%</c:formatCode>
                <c:ptCount val="18"/>
                <c:pt idx="0">
                  <c:v>0.8</c:v>
                </c:pt>
                <c:pt idx="1">
                  <c:v>0.8</c:v>
                </c:pt>
                <c:pt idx="2">
                  <c:v>0.8</c:v>
                </c:pt>
                <c:pt idx="3">
                  <c:v>0.8</c:v>
                </c:pt>
                <c:pt idx="4">
                  <c:v>0.8</c:v>
                </c:pt>
                <c:pt idx="5">
                  <c:v>0.8</c:v>
                </c:pt>
                <c:pt idx="6">
                  <c:v>0.8</c:v>
                </c:pt>
                <c:pt idx="7">
                  <c:v>0.8</c:v>
                </c:pt>
                <c:pt idx="8">
                  <c:v>0.8</c:v>
                </c:pt>
                <c:pt idx="9">
                  <c:v>0.8</c:v>
                </c:pt>
              </c:numCache>
            </c:numRef>
          </c:val>
          <c:smooth val="0"/>
          <c:extLst>
            <c:ext xmlns:c16="http://schemas.microsoft.com/office/drawing/2014/chart" uri="{C3380CC4-5D6E-409C-BE32-E72D297353CC}">
              <c16:uniqueId val="{00000001-71D5-4B00-9A1D-8FAA47276B4D}"/>
            </c:ext>
          </c:extLst>
        </c:ser>
        <c:dLbls>
          <c:showLegendKey val="0"/>
          <c:showVal val="0"/>
          <c:showCatName val="0"/>
          <c:showSerName val="0"/>
          <c:showPercent val="0"/>
          <c:showBubbleSize val="0"/>
        </c:dLbls>
        <c:marker val="1"/>
        <c:smooth val="0"/>
        <c:axId val="658391200"/>
        <c:axId val="658391592"/>
      </c:lineChart>
      <c:dateAx>
        <c:axId val="658391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592"/>
        <c:crosses val="autoZero"/>
        <c:auto val="1"/>
        <c:lblOffset val="100"/>
        <c:baseTimeUnit val="months"/>
      </c:dateAx>
      <c:valAx>
        <c:axId val="65839159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58391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'TCI &amp; SCR'!$B$36</c:f>
              <c:strCache>
                <c:ptCount val="1"/>
                <c:pt idx="0">
                  <c:v>Total containers lease percentage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SCR'!$I$36:$Z$36</c:f>
              <c:numCache>
                <c:formatCode>0%</c:formatCode>
                <c:ptCount val="18"/>
                <c:pt idx="0">
                  <c:v>0.68</c:v>
                </c:pt>
                <c:pt idx="1">
                  <c:v>0.66</c:v>
                </c:pt>
                <c:pt idx="2">
                  <c:v>0.76</c:v>
                </c:pt>
                <c:pt idx="3">
                  <c:v>0.63</c:v>
                </c:pt>
                <c:pt idx="4">
                  <c:v>0.63</c:v>
                </c:pt>
                <c:pt idx="5">
                  <c:v>0.6</c:v>
                </c:pt>
                <c:pt idx="6">
                  <c:v>0.66</c:v>
                </c:pt>
                <c:pt idx="7">
                  <c:v>0.66</c:v>
                </c:pt>
                <c:pt idx="8">
                  <c:v>0.64</c:v>
                </c:pt>
                <c:pt idx="9">
                  <c:v>0.65</c:v>
                </c:pt>
              </c:numCache>
            </c:numRef>
          </c:val>
          <c:smooth val="0"/>
          <c:extLst>
            <c:ext xmlns:c16="http://schemas.microsoft.com/office/drawing/2014/chart" uri="{C3380CC4-5D6E-409C-BE32-E72D297353CC}">
              <c16:uniqueId val="{00000000-8254-4EF1-9B2D-101D7D9BD986}"/>
            </c:ext>
          </c:extLst>
        </c:ser>
        <c:ser>
          <c:idx val="1"/>
          <c:order val="1"/>
          <c:spPr>
            <a:ln w="28575" cap="rnd">
              <a:solidFill>
                <a:srgbClr val="90CECC"/>
              </a:solidFill>
              <a:round/>
            </a:ln>
            <a:effectLst/>
          </c:spPr>
          <c:marker>
            <c:symbol val="none"/>
          </c:marker>
          <c:cat>
            <c:numRef>
              <c:f>'TCI &amp; SCR'!$I$28:$Z$28</c:f>
              <c:numCache>
                <c:formatCode>mmm\-yy</c:formatCode>
                <c:ptCount val="18"/>
                <c:pt idx="0">
                  <c:v>42916</c:v>
                </c:pt>
                <c:pt idx="1">
                  <c:v>43008</c:v>
                </c:pt>
                <c:pt idx="2">
                  <c:v>43100</c:v>
                </c:pt>
                <c:pt idx="3">
                  <c:v>43190</c:v>
                </c:pt>
                <c:pt idx="4">
                  <c:v>43281</c:v>
                </c:pt>
                <c:pt idx="5">
                  <c:v>43373</c:v>
                </c:pt>
                <c:pt idx="6">
                  <c:v>43465</c:v>
                </c:pt>
                <c:pt idx="7">
                  <c:v>43555</c:v>
                </c:pt>
                <c:pt idx="8">
                  <c:v>43646</c:v>
                </c:pt>
                <c:pt idx="9">
                  <c:v>43738</c:v>
                </c:pt>
              </c:numCache>
            </c:numRef>
          </c:cat>
          <c:val>
            <c:numRef>
              <c:f>'TCI &amp; SCR'!$I$37:$Z$37</c:f>
              <c:numCache>
                <c:formatCode>0%</c:formatCode>
                <c:ptCount val="18"/>
                <c:pt idx="0">
                  <c:v>0.6</c:v>
                </c:pt>
                <c:pt idx="1">
                  <c:v>0.6</c:v>
                </c:pt>
                <c:pt idx="2">
                  <c:v>0.6</c:v>
                </c:pt>
                <c:pt idx="3">
                  <c:v>0.6</c:v>
                </c:pt>
                <c:pt idx="4">
                  <c:v>0.6</c:v>
                </c:pt>
                <c:pt idx="5">
                  <c:v>0.6</c:v>
                </c:pt>
                <c:pt idx="6">
                  <c:v>0.6</c:v>
                </c:pt>
                <c:pt idx="7">
                  <c:v>0.6</c:v>
                </c:pt>
                <c:pt idx="8">
                  <c:v>0.6</c:v>
                </c:pt>
                <c:pt idx="9">
                  <c:v>0.6</c:v>
                </c:pt>
              </c:numCache>
            </c:numRef>
          </c:val>
          <c:smooth val="0"/>
          <c:extLst>
            <c:ext xmlns:c16="http://schemas.microsoft.com/office/drawing/2014/chart" uri="{C3380CC4-5D6E-409C-BE32-E72D297353CC}">
              <c16:uniqueId val="{00000001-8254-4EF1-9B2D-101D7D9BD986}"/>
            </c:ext>
          </c:extLst>
        </c:ser>
        <c:dLbls>
          <c:showLegendKey val="0"/>
          <c:showVal val="0"/>
          <c:showCatName val="0"/>
          <c:showSerName val="0"/>
          <c:showPercent val="0"/>
          <c:showBubbleSize val="0"/>
        </c:dLbls>
        <c:marker val="1"/>
        <c:smooth val="0"/>
        <c:axId val="658391984"/>
        <c:axId val="658393160"/>
      </c:lineChart>
      <c:dateAx>
        <c:axId val="65839198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3160"/>
        <c:crosses val="autoZero"/>
        <c:auto val="1"/>
        <c:lblOffset val="100"/>
        <c:baseTimeUnit val="months"/>
      </c:dateAx>
      <c:valAx>
        <c:axId val="658393160"/>
        <c:scaling>
          <c:orientation val="minMax"/>
          <c:max val="1"/>
          <c:min val="0.4"/>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8391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SCL!$I$39:$Z$39</c:f>
              <c:numCache>
                <c:formatCode>_(* #,##0.00_);_(* \(#,##0.00\);_(* "-"??_);_(@_)</c:formatCode>
                <c:ptCount val="18"/>
                <c:pt idx="0">
                  <c:v>250000</c:v>
                </c:pt>
                <c:pt idx="1">
                  <c:v>250000</c:v>
                </c:pt>
                <c:pt idx="2">
                  <c:v>250000</c:v>
                </c:pt>
                <c:pt idx="3">
                  <c:v>250000</c:v>
                </c:pt>
                <c:pt idx="4">
                  <c:v>250000</c:v>
                </c:pt>
                <c:pt idx="5">
                  <c:v>250000</c:v>
                </c:pt>
                <c:pt idx="6">
                  <c:v>250000</c:v>
                </c:pt>
                <c:pt idx="7">
                  <c:v>250000</c:v>
                </c:pt>
                <c:pt idx="8">
                  <c:v>250000</c:v>
                </c:pt>
                <c:pt idx="9">
                  <c:v>250000</c:v>
                </c:pt>
                <c:pt idx="10">
                  <c:v>250000</c:v>
                </c:pt>
                <c:pt idx="11">
                  <c:v>250000</c:v>
                </c:pt>
                <c:pt idx="12">
                  <c:v>250000</c:v>
                </c:pt>
                <c:pt idx="13">
                  <c:v>250000</c:v>
                </c:pt>
                <c:pt idx="14">
                  <c:v>250000</c:v>
                </c:pt>
                <c:pt idx="15">
                  <c:v>250000</c:v>
                </c:pt>
                <c:pt idx="16">
                  <c:v>250000</c:v>
                </c:pt>
                <c:pt idx="17">
                  <c:v>250000</c:v>
                </c:pt>
              </c:numCache>
            </c:numRef>
          </c:val>
          <c:smooth val="0"/>
          <c:extLst>
            <c:ext xmlns:c16="http://schemas.microsoft.com/office/drawing/2014/chart" uri="{C3380CC4-5D6E-409C-BE32-E72D297353CC}">
              <c16:uniqueId val="{00000000-3FD2-476F-B7CD-90FC5CBE4DF4}"/>
            </c:ext>
          </c:extLst>
        </c:ser>
        <c:ser>
          <c:idx val="0"/>
          <c:order val="1"/>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SCL!$I$38:$Z$38</c:f>
              <c:numCache>
                <c:formatCode>_(* #,##0_);_(* \(#,##0\);_(* "-"??_);_(@_)</c:formatCode>
                <c:ptCount val="18"/>
                <c:pt idx="0">
                  <c:v>265158.42805992981</c:v>
                </c:pt>
                <c:pt idx="1">
                  <c:v>316655</c:v>
                </c:pt>
                <c:pt idx="2">
                  <c:v>330006</c:v>
                </c:pt>
                <c:pt idx="3">
                  <c:v>407121</c:v>
                </c:pt>
                <c:pt idx="4">
                  <c:v>416529</c:v>
                </c:pt>
                <c:pt idx="5">
                  <c:v>322036</c:v>
                </c:pt>
                <c:pt idx="6">
                  <c:v>283183</c:v>
                </c:pt>
                <c:pt idx="7">
                  <c:v>298709</c:v>
                </c:pt>
                <c:pt idx="8">
                  <c:v>288926</c:v>
                </c:pt>
                <c:pt idx="9">
                  <c:v>277739</c:v>
                </c:pt>
                <c:pt idx="10">
                  <c:v>279835</c:v>
                </c:pt>
                <c:pt idx="11">
                  <c:v>262554</c:v>
                </c:pt>
              </c:numCache>
            </c:numRef>
          </c:val>
          <c:smooth val="0"/>
          <c:extLst>
            <c:ext xmlns:c16="http://schemas.microsoft.com/office/drawing/2014/chart" uri="{C3380CC4-5D6E-409C-BE32-E72D297353CC}">
              <c16:uniqueId val="{00000001-3FD2-476F-B7CD-90FC5CBE4DF4}"/>
            </c:ext>
          </c:extLst>
        </c:ser>
        <c:dLbls>
          <c:showLegendKey val="0"/>
          <c:showVal val="0"/>
          <c:showCatName val="0"/>
          <c:showSerName val="0"/>
          <c:showPercent val="0"/>
          <c:showBubbleSize val="0"/>
        </c:dLbls>
        <c:smooth val="0"/>
        <c:axId val="665566992"/>
        <c:axId val="665565424"/>
      </c:lineChart>
      <c:dateAx>
        <c:axId val="66556699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424"/>
        <c:crosses val="autoZero"/>
        <c:auto val="1"/>
        <c:lblOffset val="100"/>
        <c:baseTimeUnit val="months"/>
      </c:dateAx>
      <c:valAx>
        <c:axId val="665565424"/>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992"/>
        <c:crosses val="autoZero"/>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SCL!$I$40:$Z$40</c:f>
              <c:numCache>
                <c:formatCode>0%</c:formatCode>
                <c:ptCount val="18"/>
                <c:pt idx="0">
                  <c:v>0.64</c:v>
                </c:pt>
                <c:pt idx="1">
                  <c:v>0.73</c:v>
                </c:pt>
                <c:pt idx="2">
                  <c:v>0.78</c:v>
                </c:pt>
                <c:pt idx="3">
                  <c:v>0.88</c:v>
                </c:pt>
                <c:pt idx="4">
                  <c:v>0.89</c:v>
                </c:pt>
                <c:pt idx="5">
                  <c:v>0.89</c:v>
                </c:pt>
                <c:pt idx="6">
                  <c:v>0.9</c:v>
                </c:pt>
                <c:pt idx="7">
                  <c:v>0.89</c:v>
                </c:pt>
                <c:pt idx="8">
                  <c:v>0.89</c:v>
                </c:pt>
                <c:pt idx="9">
                  <c:v>0.89</c:v>
                </c:pt>
                <c:pt idx="10">
                  <c:v>0.89</c:v>
                </c:pt>
                <c:pt idx="11">
                  <c:v>0.89</c:v>
                </c:pt>
              </c:numCache>
            </c:numRef>
          </c:val>
          <c:smooth val="0"/>
          <c:extLst>
            <c:ext xmlns:c16="http://schemas.microsoft.com/office/drawing/2014/chart" uri="{C3380CC4-5D6E-409C-BE32-E72D297353CC}">
              <c16:uniqueId val="{00000000-0561-412C-9530-3EE1502F2126}"/>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SCL!$I$41:$Z$41</c:f>
              <c:numCache>
                <c:formatCode>0%</c:formatCode>
                <c:ptCount val="18"/>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numCache>
            </c:numRef>
          </c:val>
          <c:smooth val="0"/>
          <c:extLst>
            <c:ext xmlns:c16="http://schemas.microsoft.com/office/drawing/2014/chart" uri="{C3380CC4-5D6E-409C-BE32-E72D297353CC}">
              <c16:uniqueId val="{00000001-0561-412C-9530-3EE1502F2126}"/>
            </c:ext>
          </c:extLst>
        </c:ser>
        <c:dLbls>
          <c:showLegendKey val="0"/>
          <c:showVal val="0"/>
          <c:showCatName val="0"/>
          <c:showSerName val="0"/>
          <c:showPercent val="0"/>
          <c:showBubbleSize val="0"/>
        </c:dLbls>
        <c:marker val="1"/>
        <c:smooth val="0"/>
        <c:axId val="665564640"/>
        <c:axId val="665565816"/>
      </c:lineChart>
      <c:dateAx>
        <c:axId val="66556464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5816"/>
        <c:crosses val="autoZero"/>
        <c:auto val="1"/>
        <c:lblOffset val="100"/>
        <c:baseTimeUnit val="months"/>
      </c:dateAx>
      <c:valAx>
        <c:axId val="66556581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4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SCL!$I$42:$Z$42</c:f>
              <c:numCache>
                <c:formatCode>0%</c:formatCode>
                <c:ptCount val="18"/>
                <c:pt idx="0">
                  <c:v>1</c:v>
                </c:pt>
                <c:pt idx="1">
                  <c:v>0.8</c:v>
                </c:pt>
                <c:pt idx="2">
                  <c:v>0.81</c:v>
                </c:pt>
                <c:pt idx="3">
                  <c:v>0.83</c:v>
                </c:pt>
                <c:pt idx="4">
                  <c:v>0.79</c:v>
                </c:pt>
                <c:pt idx="5">
                  <c:v>0.81</c:v>
                </c:pt>
                <c:pt idx="6">
                  <c:v>0.81</c:v>
                </c:pt>
                <c:pt idx="7">
                  <c:v>0.81</c:v>
                </c:pt>
                <c:pt idx="8">
                  <c:v>0.81</c:v>
                </c:pt>
                <c:pt idx="9">
                  <c:v>0.79</c:v>
                </c:pt>
                <c:pt idx="10">
                  <c:v>0.79</c:v>
                </c:pt>
                <c:pt idx="11">
                  <c:v>0.77</c:v>
                </c:pt>
              </c:numCache>
            </c:numRef>
          </c:val>
          <c:smooth val="0"/>
          <c:extLst>
            <c:ext xmlns:c16="http://schemas.microsoft.com/office/drawing/2014/chart" uri="{C3380CC4-5D6E-409C-BE32-E72D297353CC}">
              <c16:uniqueId val="{00000000-D9F0-4F35-B58C-13D1CF1E5891}"/>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SCL!$I$43:$Z$43</c:f>
              <c:numCache>
                <c:formatCode>0%</c:formatCode>
                <c:ptCount val="18"/>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numCache>
            </c:numRef>
          </c:val>
          <c:smooth val="0"/>
          <c:extLst>
            <c:ext xmlns:c16="http://schemas.microsoft.com/office/drawing/2014/chart" uri="{C3380CC4-5D6E-409C-BE32-E72D297353CC}">
              <c16:uniqueId val="{00000001-D9F0-4F35-B58C-13D1CF1E5891}"/>
            </c:ext>
          </c:extLst>
        </c:ser>
        <c:dLbls>
          <c:showLegendKey val="0"/>
          <c:showVal val="0"/>
          <c:showCatName val="0"/>
          <c:showSerName val="0"/>
          <c:showPercent val="0"/>
          <c:showBubbleSize val="0"/>
        </c:dLbls>
        <c:marker val="1"/>
        <c:smooth val="0"/>
        <c:axId val="665566208"/>
        <c:axId val="665566600"/>
      </c:lineChart>
      <c:dateAx>
        <c:axId val="66556620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600"/>
        <c:crosses val="autoZero"/>
        <c:auto val="1"/>
        <c:lblOffset val="100"/>
        <c:baseTimeUnit val="months"/>
      </c:dateAx>
      <c:valAx>
        <c:axId val="66556660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SCL!$B$38</c:f>
              <c:strCache>
                <c:ptCount val="1"/>
                <c:pt idx="0">
                  <c:v>Net lease income</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SCL!$I$44:$Z$44</c:f>
              <c:numCache>
                <c:formatCode>_(* #,##0.00_);_(* \(#,##0.00\);_(* "-"??_);_(@_)</c:formatCode>
                <c:ptCount val="18"/>
                <c:pt idx="0">
                  <c:v>4.0599999999999996</c:v>
                </c:pt>
                <c:pt idx="1">
                  <c:v>2.73</c:v>
                </c:pt>
                <c:pt idx="2">
                  <c:v>4.8</c:v>
                </c:pt>
                <c:pt idx="3">
                  <c:v>3</c:v>
                </c:pt>
                <c:pt idx="4">
                  <c:v>3.43</c:v>
                </c:pt>
                <c:pt idx="5">
                  <c:v>3.26</c:v>
                </c:pt>
                <c:pt idx="6">
                  <c:v>1.46</c:v>
                </c:pt>
                <c:pt idx="7">
                  <c:v>2.9</c:v>
                </c:pt>
                <c:pt idx="8">
                  <c:v>2.78</c:v>
                </c:pt>
                <c:pt idx="9">
                  <c:v>3.91</c:v>
                </c:pt>
                <c:pt idx="10">
                  <c:v>3.62</c:v>
                </c:pt>
                <c:pt idx="11">
                  <c:v>2.74</c:v>
                </c:pt>
              </c:numCache>
            </c:numRef>
          </c:val>
          <c:smooth val="0"/>
          <c:extLst>
            <c:ext xmlns:c16="http://schemas.microsoft.com/office/drawing/2014/chart" uri="{C3380CC4-5D6E-409C-BE32-E72D297353CC}">
              <c16:uniqueId val="{00000000-1903-4A74-8C9B-3BC17652D2AD}"/>
            </c:ext>
          </c:extLst>
        </c:ser>
        <c:ser>
          <c:idx val="1"/>
          <c:order val="1"/>
          <c:tx>
            <c:strRef>
              <c:f>SCL!$B$38</c:f>
              <c:strCache>
                <c:ptCount val="1"/>
                <c:pt idx="0">
                  <c:v>Net lease income</c:v>
                </c:pt>
              </c:strCache>
            </c:strRef>
          </c:tx>
          <c:spPr>
            <a:ln w="28575" cap="rnd">
              <a:solidFill>
                <a:srgbClr val="90CECC"/>
              </a:solidFill>
              <a:round/>
            </a:ln>
            <a:effectLst/>
          </c:spPr>
          <c:marker>
            <c:symbol val="none"/>
          </c:marker>
          <c:cat>
            <c:numRef>
              <c:f>SCL!$I$36:$Z$36</c:f>
              <c:numCache>
                <c:formatCode>mmm\-yy</c:formatCode>
                <c:ptCount val="18"/>
                <c:pt idx="0">
                  <c:v>43709</c:v>
                </c:pt>
                <c:pt idx="1">
                  <c:v>43769</c:v>
                </c:pt>
                <c:pt idx="2">
                  <c:v>43799</c:v>
                </c:pt>
                <c:pt idx="3">
                  <c:v>43830</c:v>
                </c:pt>
                <c:pt idx="4">
                  <c:v>43861</c:v>
                </c:pt>
                <c:pt idx="5">
                  <c:v>43890</c:v>
                </c:pt>
                <c:pt idx="6">
                  <c:v>43921</c:v>
                </c:pt>
                <c:pt idx="7">
                  <c:v>43951</c:v>
                </c:pt>
                <c:pt idx="8">
                  <c:v>43982</c:v>
                </c:pt>
                <c:pt idx="9">
                  <c:v>44012</c:v>
                </c:pt>
                <c:pt idx="10">
                  <c:v>44043</c:v>
                </c:pt>
                <c:pt idx="11">
                  <c:v>44074</c:v>
                </c:pt>
                <c:pt idx="12">
                  <c:v>44104</c:v>
                </c:pt>
                <c:pt idx="13">
                  <c:v>44135</c:v>
                </c:pt>
                <c:pt idx="14">
                  <c:v>44165</c:v>
                </c:pt>
                <c:pt idx="15">
                  <c:v>44196</c:v>
                </c:pt>
                <c:pt idx="16">
                  <c:v>44227</c:v>
                </c:pt>
                <c:pt idx="17">
                  <c:v>44255</c:v>
                </c:pt>
              </c:numCache>
            </c:numRef>
          </c:cat>
          <c:val>
            <c:numRef>
              <c:f>SCL!$I$45:$Z$45</c:f>
              <c:numCache>
                <c:formatCode>_(* #,##0.00_);_(* \(#,##0.00\);_(* "-"??_);_(@_)</c:formatCode>
                <c:ptCount val="18"/>
                <c:pt idx="0">
                  <c:v>1.3</c:v>
                </c:pt>
                <c:pt idx="1">
                  <c:v>1.3</c:v>
                </c:pt>
                <c:pt idx="2">
                  <c:v>1.3</c:v>
                </c:pt>
                <c:pt idx="3">
                  <c:v>1.3</c:v>
                </c:pt>
                <c:pt idx="4">
                  <c:v>1.3</c:v>
                </c:pt>
                <c:pt idx="5">
                  <c:v>1.3</c:v>
                </c:pt>
                <c:pt idx="6">
                  <c:v>1.4</c:v>
                </c:pt>
                <c:pt idx="7">
                  <c:v>1.4</c:v>
                </c:pt>
                <c:pt idx="8">
                  <c:v>1.4</c:v>
                </c:pt>
                <c:pt idx="9">
                  <c:v>1.4</c:v>
                </c:pt>
                <c:pt idx="10">
                  <c:v>1.4</c:v>
                </c:pt>
                <c:pt idx="11">
                  <c:v>1.4</c:v>
                </c:pt>
                <c:pt idx="12">
                  <c:v>1.5</c:v>
                </c:pt>
                <c:pt idx="13">
                  <c:v>1.5</c:v>
                </c:pt>
                <c:pt idx="14">
                  <c:v>1.5</c:v>
                </c:pt>
                <c:pt idx="15">
                  <c:v>1.5</c:v>
                </c:pt>
                <c:pt idx="16">
                  <c:v>1.5</c:v>
                </c:pt>
                <c:pt idx="17">
                  <c:v>1.5</c:v>
                </c:pt>
              </c:numCache>
            </c:numRef>
          </c:val>
          <c:smooth val="0"/>
          <c:extLst>
            <c:ext xmlns:c16="http://schemas.microsoft.com/office/drawing/2014/chart" uri="{C3380CC4-5D6E-409C-BE32-E72D297353CC}">
              <c16:uniqueId val="{00000001-1903-4A74-8C9B-3BC17652D2AD}"/>
            </c:ext>
          </c:extLst>
        </c:ser>
        <c:dLbls>
          <c:showLegendKey val="0"/>
          <c:showVal val="0"/>
          <c:showCatName val="0"/>
          <c:showSerName val="0"/>
          <c:showPercent val="0"/>
          <c:showBubbleSize val="0"/>
        </c:dLbls>
        <c:marker val="1"/>
        <c:smooth val="0"/>
        <c:axId val="665569528"/>
        <c:axId val="665567960"/>
      </c:lineChart>
      <c:dateAx>
        <c:axId val="66556952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7960"/>
        <c:crosses val="autoZero"/>
        <c:auto val="1"/>
        <c:lblOffset val="100"/>
        <c:baseTimeUnit val="months"/>
      </c:dateAx>
      <c:valAx>
        <c:axId val="66556796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0\x"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569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Koh!$AB$22:$AX$23</c:f>
              <c:strCache>
                <c:ptCount val="2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pt idx="13">
                  <c:v>Aug-21</c:v>
                </c:pt>
                <c:pt idx="14">
                  <c:v>Sep-21</c:v>
                </c:pt>
                <c:pt idx="15">
                  <c:v>Oct-21</c:v>
                </c:pt>
                <c:pt idx="16">
                  <c:v>Nov-21</c:v>
                </c:pt>
                <c:pt idx="17">
                  <c:v>Dec-21</c:v>
                </c:pt>
                <c:pt idx="18">
                  <c:v>Jan-22</c:v>
                </c:pt>
                <c:pt idx="19">
                  <c:v>Feb-22</c:v>
                </c:pt>
                <c:pt idx="20">
                  <c:v>Mar-22</c:v>
                </c:pt>
                <c:pt idx="21">
                  <c:v>Apr-22</c:v>
                </c:pt>
                <c:pt idx="22">
                  <c:v>May-22</c:v>
                </c:pt>
              </c:strCache>
            </c:strRef>
          </c:cat>
          <c:val>
            <c:numRef>
              <c:f>Koh!$AB$28:$AX$28</c:f>
              <c:numCache>
                <c:formatCode>_(* #,##0_);_(* \(#,##0\);_(* "-"??_);_(@_)</c:formatCode>
                <c:ptCount val="23"/>
                <c:pt idx="5" formatCode="0%">
                  <c:v>0.31</c:v>
                </c:pt>
                <c:pt idx="6" formatCode="0%">
                  <c:v>0.32</c:v>
                </c:pt>
                <c:pt idx="7" formatCode="0%">
                  <c:v>0.32</c:v>
                </c:pt>
                <c:pt idx="8" formatCode="0%">
                  <c:v>0.28999999999999998</c:v>
                </c:pt>
                <c:pt idx="9" formatCode="0%">
                  <c:v>0.31</c:v>
                </c:pt>
                <c:pt idx="10" formatCode="0%">
                  <c:v>0.28999999999999998</c:v>
                </c:pt>
                <c:pt idx="18" formatCode="0%">
                  <c:v>0.22</c:v>
                </c:pt>
                <c:pt idx="19" formatCode="0%">
                  <c:v>0.23</c:v>
                </c:pt>
                <c:pt idx="20" formatCode="0%;\(0%\);\-\%">
                  <c:v>0.23</c:v>
                </c:pt>
                <c:pt idx="21" formatCode="0%;\(0%\);\-\%">
                  <c:v>0.22</c:v>
                </c:pt>
                <c:pt idx="22" formatCode="0%;\(0%\);\-\%">
                  <c:v>0.23</c:v>
                </c:pt>
              </c:numCache>
            </c:numRef>
          </c:val>
          <c:smooth val="0"/>
          <c:extLst>
            <c:ext xmlns:c16="http://schemas.microsoft.com/office/drawing/2014/chart" uri="{C3380CC4-5D6E-409C-BE32-E72D297353CC}">
              <c16:uniqueId val="{00000000-E77B-4CBC-8F73-5E0FC22F5FAD}"/>
            </c:ext>
          </c:extLst>
        </c:ser>
        <c:ser>
          <c:idx val="1"/>
          <c:order val="1"/>
          <c:tx>
            <c:strRef>
              <c:f>Koh!$B$24</c:f>
              <c:strCache>
                <c:ptCount val="1"/>
                <c:pt idx="0">
                  <c:v>Leverage ratio</c:v>
                </c:pt>
              </c:strCache>
            </c:strRef>
          </c:tx>
          <c:spPr>
            <a:ln w="28575" cap="rnd">
              <a:solidFill>
                <a:srgbClr val="90CECC"/>
              </a:solidFill>
              <a:round/>
            </a:ln>
            <a:effectLst/>
          </c:spPr>
          <c:marker>
            <c:symbol val="none"/>
          </c:marker>
          <c:cat>
            <c:strRef>
              <c:f>Koh!$AB$22:$AX$23</c:f>
              <c:strCache>
                <c:ptCount val="23"/>
                <c:pt idx="0">
                  <c:v>Jul-20</c:v>
                </c:pt>
                <c:pt idx="1">
                  <c:v>Aug-20</c:v>
                </c:pt>
                <c:pt idx="2">
                  <c:v>Sep-20</c:v>
                </c:pt>
                <c:pt idx="3">
                  <c:v>Oct-20</c:v>
                </c:pt>
                <c:pt idx="4">
                  <c:v>Nov-20</c:v>
                </c:pt>
                <c:pt idx="5">
                  <c:v>Dec-20</c:v>
                </c:pt>
                <c:pt idx="6">
                  <c:v>Jan-21</c:v>
                </c:pt>
                <c:pt idx="7">
                  <c:v>Feb-21</c:v>
                </c:pt>
                <c:pt idx="8">
                  <c:v>Mar-21</c:v>
                </c:pt>
                <c:pt idx="9">
                  <c:v>Apr-21</c:v>
                </c:pt>
                <c:pt idx="10">
                  <c:v>May-21</c:v>
                </c:pt>
                <c:pt idx="11">
                  <c:v>Jun-21</c:v>
                </c:pt>
                <c:pt idx="12">
                  <c:v>Jul-21</c:v>
                </c:pt>
                <c:pt idx="13">
                  <c:v>Aug-21</c:v>
                </c:pt>
                <c:pt idx="14">
                  <c:v>Sep-21</c:v>
                </c:pt>
                <c:pt idx="15">
                  <c:v>Oct-21</c:v>
                </c:pt>
                <c:pt idx="16">
                  <c:v>Nov-21</c:v>
                </c:pt>
                <c:pt idx="17">
                  <c:v>Dec-21</c:v>
                </c:pt>
                <c:pt idx="18">
                  <c:v>Jan-22</c:v>
                </c:pt>
                <c:pt idx="19">
                  <c:v>Feb-22</c:v>
                </c:pt>
                <c:pt idx="20">
                  <c:v>Mar-22</c:v>
                </c:pt>
                <c:pt idx="21">
                  <c:v>Apr-22</c:v>
                </c:pt>
                <c:pt idx="22">
                  <c:v>May-22</c:v>
                </c:pt>
              </c:strCache>
            </c:strRef>
          </c:cat>
          <c:val>
            <c:numRef>
              <c:f>Koh!$AB$29:$AX$29</c:f>
              <c:numCache>
                <c:formatCode>0%</c:formatCode>
                <c:ptCount val="23"/>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numCache>
            </c:numRef>
          </c:val>
          <c:smooth val="0"/>
          <c:extLst>
            <c:ext xmlns:c16="http://schemas.microsoft.com/office/drawing/2014/chart" uri="{C3380CC4-5D6E-409C-BE32-E72D297353CC}">
              <c16:uniqueId val="{00000001-E77B-4CBC-8F73-5E0FC22F5FAD}"/>
            </c:ext>
          </c:extLst>
        </c:ser>
        <c:dLbls>
          <c:showLegendKey val="0"/>
          <c:showVal val="0"/>
          <c:showCatName val="0"/>
          <c:showSerName val="0"/>
          <c:showPercent val="0"/>
          <c:showBubbleSize val="0"/>
        </c:dLbls>
        <c:marker val="1"/>
        <c:smooth val="0"/>
        <c:axId val="742559064"/>
        <c:axId val="742560240"/>
      </c:lineChart>
      <c:dateAx>
        <c:axId val="742559064"/>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0240"/>
        <c:crosses val="autoZero"/>
        <c:auto val="1"/>
        <c:lblOffset val="100"/>
        <c:baseTimeUnit val="months"/>
      </c:dateAx>
      <c:valAx>
        <c:axId val="742560240"/>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Koh!$B$24</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cat>
            <c:numRef>
              <c:f>Koh!$AB$22:$AX$22</c:f>
              <c:numCache>
                <c:formatCode>mmm\-yy</c:formatCode>
                <c:ptCount val="23"/>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numCache>
            </c:numRef>
          </c:cat>
          <c:val>
            <c:numRef>
              <c:f>Koh!$AB$30:$AX$30</c:f>
              <c:numCache>
                <c:formatCode>_(* #,##0_);_(* \(#,##0\);_(* "-"??_);_(@_)</c:formatCode>
                <c:ptCount val="23"/>
                <c:pt idx="0">
                  <c:v>1500000</c:v>
                </c:pt>
                <c:pt idx="1">
                  <c:v>1500000</c:v>
                </c:pt>
                <c:pt idx="2">
                  <c:v>2000000</c:v>
                </c:pt>
                <c:pt idx="3">
                  <c:v>2000000</c:v>
                </c:pt>
                <c:pt idx="4">
                  <c:v>2000000</c:v>
                </c:pt>
                <c:pt idx="5">
                  <c:v>3000000</c:v>
                </c:pt>
                <c:pt idx="6">
                  <c:v>3000000</c:v>
                </c:pt>
                <c:pt idx="7">
                  <c:v>3000000</c:v>
                </c:pt>
                <c:pt idx="8">
                  <c:v>3000000</c:v>
                </c:pt>
                <c:pt idx="9">
                  <c:v>3000000</c:v>
                </c:pt>
                <c:pt idx="10">
                  <c:v>3000000</c:v>
                </c:pt>
                <c:pt idx="11">
                  <c:v>3000000</c:v>
                </c:pt>
                <c:pt idx="12">
                  <c:v>3000000</c:v>
                </c:pt>
                <c:pt idx="13">
                  <c:v>3000000</c:v>
                </c:pt>
                <c:pt idx="14">
                  <c:v>3000000</c:v>
                </c:pt>
                <c:pt idx="15">
                  <c:v>3000000</c:v>
                </c:pt>
                <c:pt idx="16">
                  <c:v>4000000</c:v>
                </c:pt>
                <c:pt idx="17">
                  <c:v>5000000</c:v>
                </c:pt>
                <c:pt idx="18">
                  <c:v>5000000</c:v>
                </c:pt>
                <c:pt idx="19">
                  <c:v>5000000</c:v>
                </c:pt>
                <c:pt idx="20">
                  <c:v>5000000</c:v>
                </c:pt>
                <c:pt idx="21">
                  <c:v>5000000</c:v>
                </c:pt>
                <c:pt idx="22">
                  <c:v>5000000</c:v>
                </c:pt>
              </c:numCache>
            </c:numRef>
          </c:val>
          <c:smooth val="0"/>
          <c:extLst>
            <c:ext xmlns:c16="http://schemas.microsoft.com/office/drawing/2014/chart" uri="{C3380CC4-5D6E-409C-BE32-E72D297353CC}">
              <c16:uniqueId val="{00000000-C9A0-4954-B5FA-E9B8FE7E5B6F}"/>
            </c:ext>
          </c:extLst>
        </c:ser>
        <c:ser>
          <c:idx val="1"/>
          <c:order val="1"/>
          <c:tx>
            <c:strRef>
              <c:f>Koh!$B$24</c:f>
              <c:strCache>
                <c:ptCount val="1"/>
                <c:pt idx="0">
                  <c:v>Leverage ratio</c:v>
                </c:pt>
              </c:strCache>
            </c:strRef>
          </c:tx>
          <c:spPr>
            <a:ln w="28575" cap="rnd">
              <a:solidFill>
                <a:srgbClr val="90CECC"/>
              </a:solidFill>
              <a:round/>
            </a:ln>
            <a:effectLst/>
          </c:spPr>
          <c:marker>
            <c:symbol val="none"/>
          </c:marker>
          <c:cat>
            <c:numRef>
              <c:f>Koh!$AB$22:$AX$22</c:f>
              <c:numCache>
                <c:formatCode>mmm\-yy</c:formatCode>
                <c:ptCount val="23"/>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pt idx="12">
                  <c:v>44408</c:v>
                </c:pt>
                <c:pt idx="13">
                  <c:v>44439</c:v>
                </c:pt>
                <c:pt idx="14">
                  <c:v>44469</c:v>
                </c:pt>
                <c:pt idx="15">
                  <c:v>44500</c:v>
                </c:pt>
                <c:pt idx="16">
                  <c:v>44530</c:v>
                </c:pt>
                <c:pt idx="17">
                  <c:v>44561</c:v>
                </c:pt>
                <c:pt idx="18">
                  <c:v>44592</c:v>
                </c:pt>
                <c:pt idx="19">
                  <c:v>44620</c:v>
                </c:pt>
                <c:pt idx="20">
                  <c:v>44651</c:v>
                </c:pt>
                <c:pt idx="21">
                  <c:v>44681</c:v>
                </c:pt>
                <c:pt idx="22">
                  <c:v>44712</c:v>
                </c:pt>
              </c:numCache>
            </c:numRef>
          </c:cat>
          <c:val>
            <c:numRef>
              <c:f>Koh!$AB$31:$AX$31</c:f>
              <c:numCache>
                <c:formatCode>_(* #,##0_);_(* \(#,##0\);_(* "-"??_);_(@_)</c:formatCode>
                <c:ptCount val="23"/>
                <c:pt idx="0">
                  <c:v>5000000</c:v>
                </c:pt>
                <c:pt idx="1">
                  <c:v>5000000</c:v>
                </c:pt>
                <c:pt idx="2">
                  <c:v>5000000</c:v>
                </c:pt>
                <c:pt idx="3">
                  <c:v>5000000</c:v>
                </c:pt>
                <c:pt idx="4">
                  <c:v>5000000</c:v>
                </c:pt>
                <c:pt idx="5">
                  <c:v>5000000</c:v>
                </c:pt>
                <c:pt idx="6">
                  <c:v>5000000</c:v>
                </c:pt>
                <c:pt idx="7">
                  <c:v>5000000</c:v>
                </c:pt>
                <c:pt idx="8">
                  <c:v>5000000</c:v>
                </c:pt>
                <c:pt idx="9">
                  <c:v>5000000</c:v>
                </c:pt>
                <c:pt idx="10">
                  <c:v>5000000</c:v>
                </c:pt>
                <c:pt idx="11">
                  <c:v>5000000</c:v>
                </c:pt>
                <c:pt idx="12">
                  <c:v>5000000</c:v>
                </c:pt>
                <c:pt idx="13">
                  <c:v>5000000</c:v>
                </c:pt>
                <c:pt idx="14">
                  <c:v>5000000</c:v>
                </c:pt>
                <c:pt idx="15">
                  <c:v>5000000</c:v>
                </c:pt>
                <c:pt idx="16">
                  <c:v>5000000</c:v>
                </c:pt>
                <c:pt idx="17">
                  <c:v>5000000</c:v>
                </c:pt>
                <c:pt idx="18">
                  <c:v>5000000</c:v>
                </c:pt>
                <c:pt idx="19">
                  <c:v>5000000</c:v>
                </c:pt>
                <c:pt idx="20">
                  <c:v>5000001</c:v>
                </c:pt>
                <c:pt idx="21">
                  <c:v>5000002</c:v>
                </c:pt>
                <c:pt idx="22">
                  <c:v>5000003</c:v>
                </c:pt>
              </c:numCache>
            </c:numRef>
          </c:val>
          <c:smooth val="0"/>
          <c:extLst>
            <c:ext xmlns:c16="http://schemas.microsoft.com/office/drawing/2014/chart" uri="{C3380CC4-5D6E-409C-BE32-E72D297353CC}">
              <c16:uniqueId val="{00000001-C9A0-4954-B5FA-E9B8FE7E5B6F}"/>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'Project North'!$B$29</c:f>
              <c:strCache>
                <c:ptCount val="1"/>
                <c:pt idx="0">
                  <c:v>Leverage ratio</c:v>
                </c:pt>
              </c:strCache>
            </c:strRef>
          </c:tx>
          <c:spPr>
            <a:ln w="28575" cap="rnd">
              <a:solidFill>
                <a:srgbClr val="90CECC"/>
              </a:solidFill>
              <a:round/>
            </a:ln>
            <a:effectLst/>
          </c:spPr>
          <c:marker>
            <c:symbol val="none"/>
          </c:marker>
          <c:cat>
            <c:numRef>
              <c:extLst>
                <c:ext xmlns:c15="http://schemas.microsoft.com/office/drawing/2012/chart" uri="{02D57815-91ED-43cb-92C2-25804820EDAC}">
                  <c15:fullRef>
                    <c15:sqref>'[2]Project North'!$I$24:$AN$24</c15:sqref>
                  </c15:fullRef>
                </c:ext>
              </c:extLst>
              <c:f>('[2]Project North'!$I$24:$J$24,'[2]Project North'!$L$24:$AN$24)</c:f>
              <c:numCache>
                <c:formatCode>General</c:formatCode>
                <c:ptCount val="31"/>
                <c:pt idx="0">
                  <c:v>44651</c:v>
                </c:pt>
                <c:pt idx="1">
                  <c:v>44681</c:v>
                </c:pt>
              </c:numCache>
            </c:numRef>
          </c:cat>
          <c:val>
            <c:numRef>
              <c:extLst>
                <c:ext xmlns:c15="http://schemas.microsoft.com/office/drawing/2012/chart" uri="{02D57815-91ED-43cb-92C2-25804820EDAC}">
                  <c15:fullRef>
                    <c15:sqref>'Project North'!$I$29:$K$29</c15:sqref>
                  </c15:fullRef>
                </c:ext>
              </c:extLst>
              <c:f>'Project North'!$I$29:$J$29</c:f>
              <c:numCache>
                <c:formatCode>0.00\x;0.00\x;\-\x</c:formatCode>
                <c:ptCount val="2"/>
                <c:pt idx="0">
                  <c:v>5.6412190905746273</c:v>
                </c:pt>
                <c:pt idx="1">
                  <c:v>5.4251432891604843</c:v>
                </c:pt>
              </c:numCache>
            </c:numRef>
          </c:val>
          <c:smooth val="0"/>
          <c:extLst>
            <c:ext xmlns:c16="http://schemas.microsoft.com/office/drawing/2014/chart" uri="{C3380CC4-5D6E-409C-BE32-E72D297353CC}">
              <c16:uniqueId val="{00000000-88CB-49DF-B90E-5CA903EB403A}"/>
            </c:ext>
          </c:extLst>
        </c:ser>
        <c:ser>
          <c:idx val="0"/>
          <c:order val="1"/>
          <c:tx>
            <c:v>Threshold</c:v>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'[2]Project North'!$I$24:$AN$24</c15:sqref>
                  </c15:fullRef>
                </c:ext>
              </c:extLst>
              <c:f>('[2]Project North'!$I$24:$J$24,'[2]Project North'!$L$24:$AN$24)</c:f>
              <c:numCache>
                <c:formatCode>General</c:formatCode>
                <c:ptCount val="31"/>
                <c:pt idx="0">
                  <c:v>44651</c:v>
                </c:pt>
                <c:pt idx="1">
                  <c:v>44681</c:v>
                </c:pt>
              </c:numCache>
            </c:numRef>
          </c:cat>
          <c:val>
            <c:numRef>
              <c:extLst>
                <c:ext xmlns:c15="http://schemas.microsoft.com/office/drawing/2012/chart" uri="{02D57815-91ED-43cb-92C2-25804820EDAC}">
                  <c15:fullRef>
                    <c15:sqref>'Project North'!$I$30:$K$30</c15:sqref>
                  </c15:fullRef>
                </c:ext>
              </c:extLst>
              <c:f>'Project North'!$I$30:$J$30</c:f>
              <c:numCache>
                <c:formatCode>0.00\x;0.00\x;\-\x</c:formatCode>
                <c:ptCount val="2"/>
                <c:pt idx="0">
                  <c:v>5.75</c:v>
                </c:pt>
                <c:pt idx="1">
                  <c:v>5.75</c:v>
                </c:pt>
              </c:numCache>
            </c:numRef>
          </c:val>
          <c:smooth val="0"/>
          <c:extLst>
            <c:ext xmlns:c16="http://schemas.microsoft.com/office/drawing/2014/chart" uri="{C3380CC4-5D6E-409C-BE32-E72D297353CC}">
              <c16:uniqueId val="{00000001-88CB-49DF-B90E-5CA903EB403A}"/>
            </c:ext>
          </c:extLst>
        </c:ser>
        <c:dLbls>
          <c:showLegendKey val="0"/>
          <c:showVal val="0"/>
          <c:showCatName val="0"/>
          <c:showSerName val="0"/>
          <c:showPercent val="0"/>
          <c:showBubbleSize val="0"/>
        </c:dLbls>
        <c:smooth val="0"/>
        <c:axId val="742511448"/>
        <c:axId val="742513408"/>
      </c:lineChart>
      <c:catAx>
        <c:axId val="742511448"/>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408"/>
        <c:crosses val="autoZero"/>
        <c:auto val="1"/>
        <c:lblAlgn val="ctr"/>
        <c:lblOffset val="100"/>
        <c:noMultiLvlLbl val="1"/>
      </c:catAx>
      <c:valAx>
        <c:axId val="742513408"/>
        <c:scaling>
          <c:orientation val="minMax"/>
          <c:max val="7"/>
          <c:min val="4"/>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144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'Project North'!$B$25</c:f>
              <c:strCache>
                <c:ptCount val="1"/>
                <c:pt idx="0">
                  <c:v>Debt Service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'[2]Project North'!$I$24:$AN$24</c:f>
              <c:numCache>
                <c:formatCode>General</c:formatCode>
                <c:ptCount val="32"/>
                <c:pt idx="0">
                  <c:v>44651</c:v>
                </c:pt>
                <c:pt idx="1">
                  <c:v>44681</c:v>
                </c:pt>
              </c:numCache>
            </c:numRef>
          </c:cat>
          <c:val>
            <c:numRef>
              <c:f>'Project North'!$I$25:$J$25</c:f>
              <c:numCache>
                <c:formatCode>0.00\x;0.00\x;\-\x</c:formatCode>
                <c:ptCount val="2"/>
                <c:pt idx="0">
                  <c:v>4.1640985709924827</c:v>
                </c:pt>
                <c:pt idx="1">
                  <c:v>3.5229806735991653</c:v>
                </c:pt>
              </c:numCache>
            </c:numRef>
          </c:val>
          <c:smooth val="0"/>
          <c:extLst>
            <c:ext xmlns:c16="http://schemas.microsoft.com/office/drawing/2014/chart" uri="{C3380CC4-5D6E-409C-BE32-E72D297353CC}">
              <c16:uniqueId val="{00000000-E307-4983-A178-B6CC13BBBB32}"/>
            </c:ext>
          </c:extLst>
        </c:ser>
        <c:ser>
          <c:idx val="1"/>
          <c:order val="1"/>
          <c:tx>
            <c:v>Threshold</c:v>
          </c:tx>
          <c:spPr>
            <a:ln w="28575" cap="rnd">
              <a:solidFill>
                <a:srgbClr val="90CECC"/>
              </a:solidFill>
              <a:round/>
            </a:ln>
            <a:effectLst/>
          </c:spPr>
          <c:marker>
            <c:symbol val="none"/>
          </c:marker>
          <c:cat>
            <c:numRef>
              <c:f>'[2]Project North'!$I$24:$AN$24</c:f>
              <c:numCache>
                <c:formatCode>General</c:formatCode>
                <c:ptCount val="32"/>
                <c:pt idx="0">
                  <c:v>44651</c:v>
                </c:pt>
                <c:pt idx="1">
                  <c:v>44681</c:v>
                </c:pt>
              </c:numCache>
            </c:numRef>
          </c:cat>
          <c:val>
            <c:numRef>
              <c:f>'Project North'!$I$26:$J$26</c:f>
              <c:numCache>
                <c:formatCode>0.00\x;0.00\x;\-\x</c:formatCode>
                <c:ptCount val="2"/>
                <c:pt idx="0">
                  <c:v>1.2</c:v>
                </c:pt>
                <c:pt idx="1">
                  <c:v>1.2</c:v>
                </c:pt>
              </c:numCache>
            </c:numRef>
          </c:val>
          <c:smooth val="0"/>
          <c:extLst>
            <c:ext xmlns:c16="http://schemas.microsoft.com/office/drawing/2014/chart" uri="{C3380CC4-5D6E-409C-BE32-E72D297353CC}">
              <c16:uniqueId val="{00000001-E307-4983-A178-B6CC13BBBB32}"/>
            </c:ext>
          </c:extLst>
        </c:ser>
        <c:dLbls>
          <c:showLegendKey val="0"/>
          <c:showVal val="0"/>
          <c:showCatName val="0"/>
          <c:showSerName val="0"/>
          <c:showPercent val="0"/>
          <c:showBubbleSize val="0"/>
        </c:dLbls>
        <c:marker val="1"/>
        <c:smooth val="0"/>
        <c:axId val="742512232"/>
        <c:axId val="742514192"/>
      </c:lineChart>
      <c:catAx>
        <c:axId val="742512232"/>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4192"/>
        <c:crosses val="autoZero"/>
        <c:auto val="1"/>
        <c:lblAlgn val="ctr"/>
        <c:lblOffset val="100"/>
        <c:noMultiLvlLbl val="1"/>
      </c:catAx>
      <c:valAx>
        <c:axId val="742514192"/>
        <c:scaling>
          <c:orientation val="minMax"/>
          <c:max val="5"/>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2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23118336623017"/>
          <c:y val="7.0588235294117646E-2"/>
          <c:w val="0.80745435122496478"/>
          <c:h val="0.61085008491585613"/>
        </c:manualLayout>
      </c:layout>
      <c:lineChart>
        <c:grouping val="standard"/>
        <c:varyColors val="0"/>
        <c:ser>
          <c:idx val="0"/>
          <c:order val="0"/>
          <c:tx>
            <c:strRef>
              <c:f>'Project North'!$B$27</c:f>
              <c:strCache>
                <c:ptCount val="1"/>
                <c:pt idx="0">
                  <c:v>Interest Cover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numFmt formatCode="0.0\x"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'[2]Project North'!$I$24:$AN$24</c:f>
              <c:numCache>
                <c:formatCode>General</c:formatCode>
                <c:ptCount val="32"/>
                <c:pt idx="0">
                  <c:v>44651</c:v>
                </c:pt>
                <c:pt idx="1">
                  <c:v>44681</c:v>
                </c:pt>
              </c:numCache>
            </c:numRef>
          </c:cat>
          <c:val>
            <c:numRef>
              <c:f>'Project North'!$I$27:$J$27</c:f>
              <c:numCache>
                <c:formatCode>0.00\x;0.00\x;\-\x</c:formatCode>
                <c:ptCount val="2"/>
                <c:pt idx="0">
                  <c:v>13.246349973289579</c:v>
                </c:pt>
                <c:pt idx="1">
                  <c:v>10.373694290164961</c:v>
                </c:pt>
              </c:numCache>
            </c:numRef>
          </c:val>
          <c:smooth val="0"/>
          <c:extLst>
            <c:ext xmlns:c16="http://schemas.microsoft.com/office/drawing/2014/chart" uri="{C3380CC4-5D6E-409C-BE32-E72D297353CC}">
              <c16:uniqueId val="{00000000-3737-4410-87D3-528478447EFD}"/>
            </c:ext>
          </c:extLst>
        </c:ser>
        <c:ser>
          <c:idx val="1"/>
          <c:order val="1"/>
          <c:tx>
            <c:v>Threshold</c:v>
          </c:tx>
          <c:spPr>
            <a:ln w="28575" cap="rnd">
              <a:solidFill>
                <a:srgbClr val="90CECC"/>
              </a:solidFill>
              <a:round/>
            </a:ln>
            <a:effectLst/>
          </c:spPr>
          <c:marker>
            <c:symbol val="none"/>
          </c:marker>
          <c:cat>
            <c:numRef>
              <c:f>'[2]Project North'!$I$24:$AN$24</c:f>
              <c:numCache>
                <c:formatCode>General</c:formatCode>
                <c:ptCount val="32"/>
                <c:pt idx="0">
                  <c:v>44651</c:v>
                </c:pt>
                <c:pt idx="1">
                  <c:v>44681</c:v>
                </c:pt>
              </c:numCache>
            </c:numRef>
          </c:cat>
          <c:val>
            <c:numRef>
              <c:f>'Project North'!$I$28:$J$28</c:f>
              <c:numCache>
                <c:formatCode>0.00\x;0.00\x;\-\x</c:formatCode>
                <c:ptCount val="2"/>
                <c:pt idx="0">
                  <c:v>1.85</c:v>
                </c:pt>
                <c:pt idx="1">
                  <c:v>1.85</c:v>
                </c:pt>
              </c:numCache>
            </c:numRef>
          </c:val>
          <c:smooth val="0"/>
          <c:extLst>
            <c:ext xmlns:c16="http://schemas.microsoft.com/office/drawing/2014/chart" uri="{C3380CC4-5D6E-409C-BE32-E72D297353CC}">
              <c16:uniqueId val="{00000001-3737-4410-87D3-528478447EFD}"/>
            </c:ext>
          </c:extLst>
        </c:ser>
        <c:dLbls>
          <c:showLegendKey val="0"/>
          <c:showVal val="0"/>
          <c:showCatName val="0"/>
          <c:showSerName val="0"/>
          <c:showPercent val="0"/>
          <c:showBubbleSize val="0"/>
        </c:dLbls>
        <c:marker val="1"/>
        <c:smooth val="0"/>
        <c:axId val="742513016"/>
        <c:axId val="665563856"/>
      </c:lineChart>
      <c:catAx>
        <c:axId val="7425130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665563856"/>
        <c:crosses val="autoZero"/>
        <c:auto val="1"/>
        <c:lblAlgn val="ctr"/>
        <c:lblOffset val="100"/>
        <c:noMultiLvlLbl val="1"/>
      </c:catAx>
      <c:valAx>
        <c:axId val="665563856"/>
        <c:scaling>
          <c:orientation val="minMax"/>
          <c:max val="15"/>
        </c:scaling>
        <c:delete val="0"/>
        <c:axPos val="l"/>
        <c:majorGridlines>
          <c:spPr>
            <a:ln w="9525" cap="flat" cmpd="sng" algn="ctr">
              <a:solidFill>
                <a:schemeClr val="tx1">
                  <a:lumMod val="15000"/>
                  <a:lumOff val="85000"/>
                </a:schemeClr>
              </a:solidFill>
              <a:prstDash val="dash"/>
              <a:round/>
            </a:ln>
            <a:effectLst/>
          </c:spPr>
        </c:majorGridlines>
        <c:numFmt formatCode="0.0\x"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13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Mediconsul!$I$29:$S$29</c:f>
              <c:numCache>
                <c:formatCode>_(* #,##0.00_);_(* \(#,##0.00\);_(* "-"??_);_(@_)</c:formatCode>
                <c:ptCount val="11"/>
                <c:pt idx="0">
                  <c:v>3.5</c:v>
                </c:pt>
                <c:pt idx="1">
                  <c:v>3.5</c:v>
                </c:pt>
                <c:pt idx="2">
                  <c:v>3.5</c:v>
                </c:pt>
                <c:pt idx="3">
                  <c:v>3.5</c:v>
                </c:pt>
                <c:pt idx="4">
                  <c:v>3.5</c:v>
                </c:pt>
                <c:pt idx="5">
                  <c:v>3.5</c:v>
                </c:pt>
                <c:pt idx="6">
                  <c:v>3.5</c:v>
                </c:pt>
                <c:pt idx="7">
                  <c:v>3.5</c:v>
                </c:pt>
                <c:pt idx="8">
                  <c:v>3.5</c:v>
                </c:pt>
                <c:pt idx="9">
                  <c:v>3.5</c:v>
                </c:pt>
                <c:pt idx="10">
                  <c:v>3.5</c:v>
                </c:pt>
              </c:numCache>
            </c:numRef>
          </c:val>
          <c:smooth val="0"/>
          <c:extLst>
            <c:ext xmlns:c16="http://schemas.microsoft.com/office/drawing/2014/chart" uri="{C3380CC4-5D6E-409C-BE32-E72D297353CC}">
              <c16:uniqueId val="{00000000-12C0-49F5-B976-8704346A7B49}"/>
            </c:ext>
          </c:extLst>
        </c:ser>
        <c:ser>
          <c:idx val="0"/>
          <c:order val="1"/>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clip" horzOverflow="clip" vert="horz" wrap="square" lIns="38100" tIns="19050" rIns="38100" bIns="19050" anchor="t" anchorCtr="0">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Mediconsul!$I$28:$S$28</c:f>
              <c:numCache>
                <c:formatCode>_(* #,##0.00_);_(* \(#,##0.00\);_(* "-"??_);_(@_)</c:formatCode>
                <c:ptCount val="11"/>
                <c:pt idx="0">
                  <c:v>3.3</c:v>
                </c:pt>
                <c:pt idx="1">
                  <c:v>3.24</c:v>
                </c:pt>
                <c:pt idx="2">
                  <c:v>3.266458849545733</c:v>
                </c:pt>
                <c:pt idx="3" formatCode="0.00">
                  <c:v>2.8947652863230866</c:v>
                </c:pt>
              </c:numCache>
            </c:numRef>
          </c:val>
          <c:smooth val="0"/>
          <c:extLst>
            <c:ext xmlns:c16="http://schemas.microsoft.com/office/drawing/2014/chart" uri="{C3380CC4-5D6E-409C-BE32-E72D297353CC}">
              <c16:uniqueId val="{00000001-12C0-49F5-B976-8704346A7B49}"/>
            </c:ext>
          </c:extLst>
        </c:ser>
        <c:dLbls>
          <c:showLegendKey val="0"/>
          <c:showVal val="0"/>
          <c:showCatName val="0"/>
          <c:showSerName val="0"/>
          <c:showPercent val="0"/>
          <c:showBubbleSize val="0"/>
        </c:dLbls>
        <c:smooth val="0"/>
        <c:axId val="742561416"/>
        <c:axId val="742559456"/>
      </c:lineChart>
      <c:dateAx>
        <c:axId val="742561416"/>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456"/>
        <c:crosses val="autoZero"/>
        <c:auto val="1"/>
        <c:lblOffset val="100"/>
        <c:baseTimeUnit val="months"/>
      </c:dateAx>
      <c:valAx>
        <c:axId val="74255945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_-;\-* #,##0.0_-;_-* &quot;-&quot;?_-;_-@_-"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1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Mediconsul!$B$28</c:f>
              <c:strCache>
                <c:ptCount val="1"/>
                <c:pt idx="0">
                  <c:v>Leverage ratio</c:v>
                </c:pt>
              </c:strCache>
            </c:strRef>
          </c:tx>
          <c:spPr>
            <a:ln w="28575" cap="rnd">
              <a:solidFill>
                <a:sysClr val="windowText" lastClr="000000"/>
              </a:solidFill>
              <a:round/>
            </a:ln>
            <a:effectLst/>
          </c:spPr>
          <c:marker>
            <c:symbol val="circle"/>
            <c:size val="5"/>
            <c:spPr>
              <a:solidFill>
                <a:schemeClr val="accent1"/>
              </a:solidFill>
              <a:ln w="9525">
                <a:solidFill>
                  <a:sysClr val="windowText" lastClr="00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Mediconsul!$I$30:$S$30</c:f>
              <c:numCache>
                <c:formatCode>_(* #,##0.00_);_(* \(#,##0.00\);_(* "-"??_);_(@_)</c:formatCode>
                <c:ptCount val="11"/>
                <c:pt idx="0">
                  <c:v>10.3</c:v>
                </c:pt>
                <c:pt idx="1">
                  <c:v>10.1</c:v>
                </c:pt>
                <c:pt idx="2">
                  <c:v>9.2466057155370631</c:v>
                </c:pt>
                <c:pt idx="3">
                  <c:v>9.7357655881241119</c:v>
                </c:pt>
              </c:numCache>
            </c:numRef>
          </c:val>
          <c:smooth val="0"/>
          <c:extLst>
            <c:ext xmlns:c16="http://schemas.microsoft.com/office/drawing/2014/chart" uri="{C3380CC4-5D6E-409C-BE32-E72D297353CC}">
              <c16:uniqueId val="{00000000-0956-42AF-86FA-D4B17928F372}"/>
            </c:ext>
          </c:extLst>
        </c:ser>
        <c:ser>
          <c:idx val="1"/>
          <c:order val="1"/>
          <c:tx>
            <c:strRef>
              <c:f>Mediconsul!$B$28</c:f>
              <c:strCache>
                <c:ptCount val="1"/>
                <c:pt idx="0">
                  <c:v>Leverage ratio</c:v>
                </c:pt>
              </c:strCache>
            </c:strRef>
          </c:tx>
          <c:spPr>
            <a:ln w="28575" cap="rnd">
              <a:solidFill>
                <a:srgbClr val="90CECC"/>
              </a:solidFill>
              <a:round/>
            </a:ln>
            <a:effectLst/>
          </c:spPr>
          <c:marker>
            <c:symbol val="none"/>
          </c:marker>
          <c:cat>
            <c:numRef>
              <c:f>Mediconsul!$I$26:$S$26</c:f>
              <c:numCache>
                <c:formatCode>mmm\-yy</c:formatCode>
                <c:ptCount val="11"/>
                <c:pt idx="0">
                  <c:v>44377</c:v>
                </c:pt>
                <c:pt idx="1">
                  <c:v>44469</c:v>
                </c:pt>
                <c:pt idx="2">
                  <c:v>44561</c:v>
                </c:pt>
                <c:pt idx="3">
                  <c:v>44651</c:v>
                </c:pt>
                <c:pt idx="4">
                  <c:v>44742</c:v>
                </c:pt>
                <c:pt idx="5">
                  <c:v>44834</c:v>
                </c:pt>
                <c:pt idx="6">
                  <c:v>44926</c:v>
                </c:pt>
                <c:pt idx="7">
                  <c:v>45016</c:v>
                </c:pt>
                <c:pt idx="8">
                  <c:v>45107</c:v>
                </c:pt>
                <c:pt idx="9">
                  <c:v>45199</c:v>
                </c:pt>
                <c:pt idx="10">
                  <c:v>45291</c:v>
                </c:pt>
              </c:numCache>
            </c:numRef>
          </c:cat>
          <c:val>
            <c:numRef>
              <c:f>Mediconsul!$I$31:$S$31</c:f>
              <c:numCache>
                <c:formatCode>_(* #,##0.00_);_(* \(#,##0.00\);_(* "-"??_);_(@_)</c:formatCode>
                <c:ptCount val="11"/>
                <c:pt idx="0">
                  <c:v>2.5</c:v>
                </c:pt>
                <c:pt idx="1">
                  <c:v>2.5</c:v>
                </c:pt>
                <c:pt idx="2">
                  <c:v>2.5</c:v>
                </c:pt>
                <c:pt idx="3">
                  <c:v>2.5</c:v>
                </c:pt>
                <c:pt idx="4">
                  <c:v>2.5</c:v>
                </c:pt>
                <c:pt idx="5">
                  <c:v>2.5</c:v>
                </c:pt>
                <c:pt idx="6">
                  <c:v>2.5</c:v>
                </c:pt>
                <c:pt idx="7">
                  <c:v>2.5</c:v>
                </c:pt>
                <c:pt idx="8">
                  <c:v>2.5</c:v>
                </c:pt>
                <c:pt idx="9">
                  <c:v>2.5</c:v>
                </c:pt>
                <c:pt idx="10">
                  <c:v>2.5</c:v>
                </c:pt>
              </c:numCache>
            </c:numRef>
          </c:val>
          <c:smooth val="0"/>
          <c:extLst>
            <c:ext xmlns:c16="http://schemas.microsoft.com/office/drawing/2014/chart" uri="{C3380CC4-5D6E-409C-BE32-E72D297353CC}">
              <c16:uniqueId val="{00000001-0956-42AF-86FA-D4B17928F372}"/>
            </c:ext>
          </c:extLst>
        </c:ser>
        <c:dLbls>
          <c:showLegendKey val="0"/>
          <c:showVal val="0"/>
          <c:showCatName val="0"/>
          <c:showSerName val="0"/>
          <c:showPercent val="0"/>
          <c:showBubbleSize val="0"/>
        </c:dLbls>
        <c:marker val="1"/>
        <c:smooth val="0"/>
        <c:axId val="742562200"/>
        <c:axId val="742559848"/>
      </c:lineChart>
      <c:dateAx>
        <c:axId val="742562200"/>
        <c:scaling>
          <c:orientation val="minMax"/>
        </c:scaling>
        <c:delete val="0"/>
        <c:axPos val="b"/>
        <c:numFmt formatCode="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59848"/>
        <c:crosses val="autoZero"/>
        <c:auto val="1"/>
        <c:lblOffset val="100"/>
        <c:baseTimeUnit val="months"/>
      </c:dateAx>
      <c:valAx>
        <c:axId val="742559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742562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2.jpeg"/><Relationship Id="rId4"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3.jpeg"/><Relationship Id="rId5" Type="http://schemas.openxmlformats.org/officeDocument/2006/relationships/chart" Target="../charts/chart25.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image" Target="../media/image2.jpeg"/><Relationship Id="rId5" Type="http://schemas.openxmlformats.org/officeDocument/2006/relationships/chart" Target="../charts/chart29.xml"/><Relationship Id="rId4"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2.jpeg"/><Relationship Id="rId5" Type="http://schemas.openxmlformats.org/officeDocument/2006/relationships/chart" Target="../charts/chart11.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image" Target="../media/image2.jpeg"/><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3</xdr:col>
      <xdr:colOff>37353</xdr:colOff>
      <xdr:row>3</xdr:row>
      <xdr:rowOff>7471</xdr:rowOff>
    </xdr:from>
    <xdr:to>
      <xdr:col>7</xdr:col>
      <xdr:colOff>275062</xdr:colOff>
      <xdr:row>7</xdr:row>
      <xdr:rowOff>77947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28588" y="590177"/>
          <a:ext cx="2359356" cy="8474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EABAEF9-55AD-45CF-A85A-9AB724D37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47627" y="123265"/>
          <a:ext cx="1826559" cy="649403"/>
        </a:xfrm>
        <a:prstGeom prst="rect">
          <a:avLst/>
        </a:prstGeom>
      </xdr:spPr>
    </xdr:pic>
    <xdr:clientData/>
  </xdr:oneCellAnchor>
  <xdr:twoCellAnchor>
    <xdr:from>
      <xdr:col>1</xdr:col>
      <xdr:colOff>409575</xdr:colOff>
      <xdr:row>53</xdr:row>
      <xdr:rowOff>85725</xdr:rowOff>
    </xdr:from>
    <xdr:to>
      <xdr:col>3</xdr:col>
      <xdr:colOff>771525</xdr:colOff>
      <xdr:row>63</xdr:row>
      <xdr:rowOff>85725</xdr:rowOff>
    </xdr:to>
    <xdr:graphicFrame macro="">
      <xdr:nvGraphicFramePr>
        <xdr:cNvPr id="3" name="Chart 2">
          <a:extLst>
            <a:ext uri="{FF2B5EF4-FFF2-40B4-BE49-F238E27FC236}">
              <a16:creationId xmlns:a16="http://schemas.microsoft.com/office/drawing/2014/main" id="{3E6E6606-C0F6-42A6-A546-E9349C6313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4482</xdr:colOff>
      <xdr:row>53</xdr:row>
      <xdr:rowOff>95250</xdr:rowOff>
    </xdr:from>
    <xdr:to>
      <xdr:col>15</xdr:col>
      <xdr:colOff>549088</xdr:colOff>
      <xdr:row>63</xdr:row>
      <xdr:rowOff>95250</xdr:rowOff>
    </xdr:to>
    <xdr:graphicFrame macro="">
      <xdr:nvGraphicFramePr>
        <xdr:cNvPr id="4" name="Chart 3">
          <a:extLst>
            <a:ext uri="{FF2B5EF4-FFF2-40B4-BE49-F238E27FC236}">
              <a16:creationId xmlns:a16="http://schemas.microsoft.com/office/drawing/2014/main" id="{4A43F585-D6CD-4E75-91A6-5297A6CBA8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15</xdr:col>
      <xdr:colOff>145677</xdr:colOff>
      <xdr:row>0</xdr:row>
      <xdr:rowOff>123265</xdr:rowOff>
    </xdr:from>
    <xdr:ext cx="1826559" cy="649403"/>
    <xdr:pic>
      <xdr:nvPicPr>
        <xdr:cNvPr id="2" name="Picture 1">
          <a:extLst>
            <a:ext uri="{FF2B5EF4-FFF2-40B4-BE49-F238E27FC236}">
              <a16:creationId xmlns:a16="http://schemas.microsoft.com/office/drawing/2014/main" id="{27B79A46-FE99-49FB-8D2A-31D558947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9152" y="123265"/>
          <a:ext cx="1826559" cy="649403"/>
        </a:xfrm>
        <a:prstGeom prst="rect">
          <a:avLst/>
        </a:prstGeom>
      </xdr:spPr>
    </xdr:pic>
    <xdr:clientData/>
  </xdr:oneCellAnchor>
  <xdr:twoCellAnchor>
    <xdr:from>
      <xdr:col>1</xdr:col>
      <xdr:colOff>400050</xdr:colOff>
      <xdr:row>34</xdr:row>
      <xdr:rowOff>28575</xdr:rowOff>
    </xdr:from>
    <xdr:to>
      <xdr:col>3</xdr:col>
      <xdr:colOff>762000</xdr:colOff>
      <xdr:row>45</xdr:row>
      <xdr:rowOff>38100</xdr:rowOff>
    </xdr:to>
    <xdr:graphicFrame macro="">
      <xdr:nvGraphicFramePr>
        <xdr:cNvPr id="3" name="Chart 2">
          <a:extLst>
            <a:ext uri="{FF2B5EF4-FFF2-40B4-BE49-F238E27FC236}">
              <a16:creationId xmlns:a16="http://schemas.microsoft.com/office/drawing/2014/main" id="{9DC5A097-C53D-422A-BA8D-7BDC26BED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34</xdr:row>
      <xdr:rowOff>66674</xdr:rowOff>
    </xdr:from>
    <xdr:to>
      <xdr:col>7</xdr:col>
      <xdr:colOff>571501</xdr:colOff>
      <xdr:row>45</xdr:row>
      <xdr:rowOff>47624</xdr:rowOff>
    </xdr:to>
    <xdr:graphicFrame macro="">
      <xdr:nvGraphicFramePr>
        <xdr:cNvPr id="4" name="Chart 3">
          <a:extLst>
            <a:ext uri="{FF2B5EF4-FFF2-40B4-BE49-F238E27FC236}">
              <a16:creationId xmlns:a16="http://schemas.microsoft.com/office/drawing/2014/main" id="{107F72C4-9126-4B85-9D25-E16D5C5DF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48</xdr:row>
      <xdr:rowOff>85725</xdr:rowOff>
    </xdr:from>
    <xdr:to>
      <xdr:col>3</xdr:col>
      <xdr:colOff>771525</xdr:colOff>
      <xdr:row>58</xdr:row>
      <xdr:rowOff>85725</xdr:rowOff>
    </xdr:to>
    <xdr:graphicFrame macro="">
      <xdr:nvGraphicFramePr>
        <xdr:cNvPr id="5" name="Chart 4">
          <a:extLst>
            <a:ext uri="{FF2B5EF4-FFF2-40B4-BE49-F238E27FC236}">
              <a16:creationId xmlns:a16="http://schemas.microsoft.com/office/drawing/2014/main" id="{89BEC8CB-F091-4A1C-9395-AC3B5C3CB7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352273CD-B11A-4DE4-BFB4-D1A62B412D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99777" y="123265"/>
          <a:ext cx="1826559" cy="64940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18</xdr:col>
      <xdr:colOff>155761</xdr:colOff>
      <xdr:row>0</xdr:row>
      <xdr:rowOff>138393</xdr:rowOff>
    </xdr:from>
    <xdr:to>
      <xdr:col>21</xdr:col>
      <xdr:colOff>368673</xdr:colOff>
      <xdr:row>3</xdr:row>
      <xdr:rowOff>149061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3661" y="138393"/>
          <a:ext cx="1828240" cy="658368"/>
        </a:xfrm>
        <a:prstGeom prst="rect">
          <a:avLst/>
        </a:prstGeom>
      </xdr:spPr>
    </xdr:pic>
    <xdr:clientData/>
  </xdr:twoCellAnchor>
  <xdr:twoCellAnchor>
    <xdr:from>
      <xdr:col>1</xdr:col>
      <xdr:colOff>400050</xdr:colOff>
      <xdr:row>40</xdr:row>
      <xdr:rowOff>28575</xdr:rowOff>
    </xdr:from>
    <xdr:to>
      <xdr:col>3</xdr:col>
      <xdr:colOff>762000</xdr:colOff>
      <xdr:row>51</xdr:row>
      <xdr:rowOff>38100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40</xdr:row>
      <xdr:rowOff>66674</xdr:rowOff>
    </xdr:from>
    <xdr:to>
      <xdr:col>7</xdr:col>
      <xdr:colOff>571501</xdr:colOff>
      <xdr:row>51</xdr:row>
      <xdr:rowOff>47624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54</xdr:row>
      <xdr:rowOff>85725</xdr:rowOff>
    </xdr:from>
    <xdr:to>
      <xdr:col>3</xdr:col>
      <xdr:colOff>771525</xdr:colOff>
      <xdr:row>64</xdr:row>
      <xdr:rowOff>85725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54</xdr:row>
      <xdr:rowOff>95250</xdr:rowOff>
    </xdr:from>
    <xdr:to>
      <xdr:col>7</xdr:col>
      <xdr:colOff>590550</xdr:colOff>
      <xdr:row>64</xdr:row>
      <xdr:rowOff>95250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10376E09-8473-4F14-921E-AAAE6525B2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23677" y="123265"/>
          <a:ext cx="1826559" cy="649403"/>
        </a:xfrm>
        <a:prstGeom prst="rect">
          <a:avLst/>
        </a:prstGeom>
      </xdr:spPr>
    </xdr:pic>
    <xdr:clientData/>
  </xdr:oneCellAnchor>
  <xdr:twoCellAnchor>
    <xdr:from>
      <xdr:col>1</xdr:col>
      <xdr:colOff>400050</xdr:colOff>
      <xdr:row>48</xdr:row>
      <xdr:rowOff>28575</xdr:rowOff>
    </xdr:from>
    <xdr:to>
      <xdr:col>3</xdr:col>
      <xdr:colOff>762000</xdr:colOff>
      <xdr:row>59</xdr:row>
      <xdr:rowOff>38100</xdr:rowOff>
    </xdr:to>
    <xdr:graphicFrame macro="">
      <xdr:nvGraphicFramePr>
        <xdr:cNvPr id="3" name="Chart 2">
          <a:extLst>
            <a:ext uri="{FF2B5EF4-FFF2-40B4-BE49-F238E27FC236}">
              <a16:creationId xmlns:a16="http://schemas.microsoft.com/office/drawing/2014/main" id="{3FD32D95-8FB9-4C8A-8B06-E3537B6A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48</xdr:row>
      <xdr:rowOff>66674</xdr:rowOff>
    </xdr:from>
    <xdr:to>
      <xdr:col>7</xdr:col>
      <xdr:colOff>571501</xdr:colOff>
      <xdr:row>59</xdr:row>
      <xdr:rowOff>47624</xdr:rowOff>
    </xdr:to>
    <xdr:graphicFrame macro="">
      <xdr:nvGraphicFramePr>
        <xdr:cNvPr id="4" name="Chart 3">
          <a:extLst>
            <a:ext uri="{FF2B5EF4-FFF2-40B4-BE49-F238E27FC236}">
              <a16:creationId xmlns:a16="http://schemas.microsoft.com/office/drawing/2014/main" id="{DC4FCBED-2141-48B8-AB09-3A53FB640F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62</xdr:row>
      <xdr:rowOff>85725</xdr:rowOff>
    </xdr:from>
    <xdr:to>
      <xdr:col>3</xdr:col>
      <xdr:colOff>771525</xdr:colOff>
      <xdr:row>72</xdr:row>
      <xdr:rowOff>85725</xdr:rowOff>
    </xdr:to>
    <xdr:graphicFrame macro="">
      <xdr:nvGraphicFramePr>
        <xdr:cNvPr id="5" name="Chart 4">
          <a:extLst>
            <a:ext uri="{FF2B5EF4-FFF2-40B4-BE49-F238E27FC236}">
              <a16:creationId xmlns:a16="http://schemas.microsoft.com/office/drawing/2014/main" id="{B8997126-4D54-4540-A606-CD5C427AC6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1390650</xdr:colOff>
      <xdr:row>62</xdr:row>
      <xdr:rowOff>95250</xdr:rowOff>
    </xdr:from>
    <xdr:to>
      <xdr:col>7</xdr:col>
      <xdr:colOff>590550</xdr:colOff>
      <xdr:row>72</xdr:row>
      <xdr:rowOff>95250</xdr:rowOff>
    </xdr:to>
    <xdr:graphicFrame macro="">
      <xdr:nvGraphicFramePr>
        <xdr:cNvPr id="6" name="Chart 5">
          <a:extLst>
            <a:ext uri="{FF2B5EF4-FFF2-40B4-BE49-F238E27FC236}">
              <a16:creationId xmlns:a16="http://schemas.microsoft.com/office/drawing/2014/main" id="{104AB73F-D6BD-45FD-B35D-72AE12CB4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xdr:from>
      <xdr:col>10</xdr:col>
      <xdr:colOff>0</xdr:colOff>
      <xdr:row>33</xdr:row>
      <xdr:rowOff>0</xdr:rowOff>
    </xdr:from>
    <xdr:to>
      <xdr:col>12</xdr:col>
      <xdr:colOff>19050</xdr:colOff>
      <xdr:row>34</xdr:row>
      <xdr:rowOff>0</xdr:rowOff>
    </xdr:to>
    <xdr:sp macro="" textlink="">
      <xdr:nvSpPr>
        <xdr:cNvPr id="5" name="Rectangle 4">
          <a:extLst>
            <a:ext uri="{FF2B5EF4-FFF2-40B4-BE49-F238E27FC236}">
              <a16:creationId xmlns:a16="http://schemas.microsoft.com/office/drawing/2014/main" id="{00000000-0008-0000-0B00-000005000000}"/>
            </a:ext>
          </a:extLst>
        </xdr:cNvPr>
        <xdr:cNvSpPr/>
      </xdr:nvSpPr>
      <xdr:spPr>
        <a:xfrm>
          <a:off x="6019800" y="647700"/>
          <a:ext cx="1085850" cy="200025"/>
        </a:xfrm>
        <a:prstGeom prst="rect">
          <a:avLst/>
        </a:prstGeom>
        <a:solidFill>
          <a:srgbClr val="1C456F"/>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b="1"/>
            <a:t>Button</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23577" y="123265"/>
          <a:ext cx="1826559" cy="649403"/>
        </a:xfrm>
        <a:prstGeom prst="rect">
          <a:avLst/>
        </a:prstGeom>
      </xdr:spPr>
    </xdr:pic>
    <xdr:clientData/>
  </xdr:oneCellAnchor>
  <xdr:twoCellAnchor>
    <xdr:from>
      <xdr:col>1</xdr:col>
      <xdr:colOff>400050</xdr:colOff>
      <xdr:row>32</xdr:row>
      <xdr:rowOff>28575</xdr:rowOff>
    </xdr:from>
    <xdr:to>
      <xdr:col>3</xdr:col>
      <xdr:colOff>762000</xdr:colOff>
      <xdr:row>43</xdr:row>
      <xdr:rowOff>38100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32</xdr:row>
      <xdr:rowOff>66674</xdr:rowOff>
    </xdr:from>
    <xdr:to>
      <xdr:col>7</xdr:col>
      <xdr:colOff>571501</xdr:colOff>
      <xdr:row>43</xdr:row>
      <xdr:rowOff>47624</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46</xdr:row>
      <xdr:rowOff>85725</xdr:rowOff>
    </xdr:from>
    <xdr:to>
      <xdr:col>3</xdr:col>
      <xdr:colOff>771525</xdr:colOff>
      <xdr:row>56</xdr:row>
      <xdr:rowOff>85725</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1109383</xdr:colOff>
      <xdr:row>46</xdr:row>
      <xdr:rowOff>11206</xdr:rowOff>
    </xdr:from>
    <xdr:to>
      <xdr:col>7</xdr:col>
      <xdr:colOff>299758</xdr:colOff>
      <xdr:row>56</xdr:row>
      <xdr:rowOff>149039</xdr:rowOff>
    </xdr:to>
    <xdr:graphicFrame macro="">
      <xdr:nvGraphicFramePr>
        <xdr:cNvPr id="8" name="Chart 7">
          <a:extLst>
            <a:ext uri="{FF2B5EF4-FFF2-40B4-BE49-F238E27FC236}">
              <a16:creationId xmlns:a16="http://schemas.microsoft.com/office/drawing/2014/main" id="{A6B75E53-FFB2-43C5-BCC2-E74332C22C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20</xdr:col>
      <xdr:colOff>29416</xdr:colOff>
      <xdr:row>1</xdr:row>
      <xdr:rowOff>9107</xdr:rowOff>
    </xdr:from>
    <xdr:ext cx="1826559" cy="649403"/>
    <xdr:pic>
      <xdr:nvPicPr>
        <xdr:cNvPr id="2" name="Picture 1">
          <a:extLst>
            <a:ext uri="{FF2B5EF4-FFF2-40B4-BE49-F238E27FC236}">
              <a16:creationId xmlns:a16="http://schemas.microsoft.com/office/drawing/2014/main" id="{25A2B477-98E1-408E-B6F7-0BEF57C6E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98166" y="175795"/>
          <a:ext cx="1826559" cy="649403"/>
        </a:xfrm>
        <a:prstGeom prst="rect">
          <a:avLst/>
        </a:prstGeom>
      </xdr:spPr>
    </xdr:pic>
    <xdr:clientData/>
  </xdr:oneCellAnchor>
  <xdr:twoCellAnchor>
    <xdr:from>
      <xdr:col>1</xdr:col>
      <xdr:colOff>869156</xdr:colOff>
      <xdr:row>47</xdr:row>
      <xdr:rowOff>166686</xdr:rowOff>
    </xdr:from>
    <xdr:to>
      <xdr:col>3</xdr:col>
      <xdr:colOff>1235869</xdr:colOff>
      <xdr:row>58</xdr:row>
      <xdr:rowOff>123824</xdr:rowOff>
    </xdr:to>
    <xdr:graphicFrame macro="">
      <xdr:nvGraphicFramePr>
        <xdr:cNvPr id="6" name="Chart 5">
          <a:extLst>
            <a:ext uri="{FF2B5EF4-FFF2-40B4-BE49-F238E27FC236}">
              <a16:creationId xmlns:a16="http://schemas.microsoft.com/office/drawing/2014/main" id="{72243062-3462-4B2B-95C8-8D72C42D7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1735932</xdr:colOff>
      <xdr:row>34</xdr:row>
      <xdr:rowOff>50005</xdr:rowOff>
    </xdr:from>
    <xdr:to>
      <xdr:col>8</xdr:col>
      <xdr:colOff>26194</xdr:colOff>
      <xdr:row>44</xdr:row>
      <xdr:rowOff>145255</xdr:rowOff>
    </xdr:to>
    <xdr:graphicFrame macro="">
      <xdr:nvGraphicFramePr>
        <xdr:cNvPr id="7" name="Chart 6">
          <a:extLst>
            <a:ext uri="{FF2B5EF4-FFF2-40B4-BE49-F238E27FC236}">
              <a16:creationId xmlns:a16="http://schemas.microsoft.com/office/drawing/2014/main" id="{A49ED452-1B8F-471E-809E-1FF87AE88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795337</xdr:colOff>
      <xdr:row>34</xdr:row>
      <xdr:rowOff>61913</xdr:rowOff>
    </xdr:from>
    <xdr:to>
      <xdr:col>3</xdr:col>
      <xdr:colOff>1162050</xdr:colOff>
      <xdr:row>44</xdr:row>
      <xdr:rowOff>14288</xdr:rowOff>
    </xdr:to>
    <xdr:graphicFrame macro="">
      <xdr:nvGraphicFramePr>
        <xdr:cNvPr id="8" name="Chart 7">
          <a:extLst>
            <a:ext uri="{FF2B5EF4-FFF2-40B4-BE49-F238E27FC236}">
              <a16:creationId xmlns:a16="http://schemas.microsoft.com/office/drawing/2014/main" id="{2915DE88-EFA6-4FE9-AF25-6F61CF42E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7AA9A2E-BB21-449F-81CE-8D8FA95AE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66652" y="123265"/>
          <a:ext cx="1826559" cy="649403"/>
        </a:xfrm>
        <a:prstGeom prst="rect">
          <a:avLst/>
        </a:prstGeom>
      </xdr:spPr>
    </xdr:pic>
    <xdr:clientData/>
  </xdr:oneCellAnchor>
  <xdr:twoCellAnchor>
    <xdr:from>
      <xdr:col>1</xdr:col>
      <xdr:colOff>400050</xdr:colOff>
      <xdr:row>35</xdr:row>
      <xdr:rowOff>28575</xdr:rowOff>
    </xdr:from>
    <xdr:to>
      <xdr:col>3</xdr:col>
      <xdr:colOff>762000</xdr:colOff>
      <xdr:row>46</xdr:row>
      <xdr:rowOff>38100</xdr:rowOff>
    </xdr:to>
    <xdr:graphicFrame macro="">
      <xdr:nvGraphicFramePr>
        <xdr:cNvPr id="3" name="Chart 2">
          <a:extLst>
            <a:ext uri="{FF2B5EF4-FFF2-40B4-BE49-F238E27FC236}">
              <a16:creationId xmlns:a16="http://schemas.microsoft.com/office/drawing/2014/main" id="{727503B6-88FB-431D-A0F0-81D3B12BD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35</xdr:row>
      <xdr:rowOff>66674</xdr:rowOff>
    </xdr:from>
    <xdr:to>
      <xdr:col>7</xdr:col>
      <xdr:colOff>571501</xdr:colOff>
      <xdr:row>46</xdr:row>
      <xdr:rowOff>47624</xdr:rowOff>
    </xdr:to>
    <xdr:graphicFrame macro="">
      <xdr:nvGraphicFramePr>
        <xdr:cNvPr id="4" name="Chart 3">
          <a:extLst>
            <a:ext uri="{FF2B5EF4-FFF2-40B4-BE49-F238E27FC236}">
              <a16:creationId xmlns:a16="http://schemas.microsoft.com/office/drawing/2014/main" id="{4F39AA7F-F338-4DFA-B78E-859A15633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409575</xdr:colOff>
      <xdr:row>49</xdr:row>
      <xdr:rowOff>85725</xdr:rowOff>
    </xdr:from>
    <xdr:to>
      <xdr:col>3</xdr:col>
      <xdr:colOff>771525</xdr:colOff>
      <xdr:row>59</xdr:row>
      <xdr:rowOff>85725</xdr:rowOff>
    </xdr:to>
    <xdr:graphicFrame macro="">
      <xdr:nvGraphicFramePr>
        <xdr:cNvPr id="5" name="Chart 4">
          <a:extLst>
            <a:ext uri="{FF2B5EF4-FFF2-40B4-BE49-F238E27FC236}">
              <a16:creationId xmlns:a16="http://schemas.microsoft.com/office/drawing/2014/main" id="{3B6F71B7-0890-45B9-B1AE-84D66668DB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4482</xdr:colOff>
      <xdr:row>49</xdr:row>
      <xdr:rowOff>95250</xdr:rowOff>
    </xdr:from>
    <xdr:to>
      <xdr:col>15</xdr:col>
      <xdr:colOff>549088</xdr:colOff>
      <xdr:row>59</xdr:row>
      <xdr:rowOff>95250</xdr:rowOff>
    </xdr:to>
    <xdr:graphicFrame macro="">
      <xdr:nvGraphicFramePr>
        <xdr:cNvPr id="6" name="Chart 5">
          <a:extLst>
            <a:ext uri="{FF2B5EF4-FFF2-40B4-BE49-F238E27FC236}">
              <a16:creationId xmlns:a16="http://schemas.microsoft.com/office/drawing/2014/main" id="{D6E3ACF5-840D-461C-A663-A0B0892DE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888ADC1A-67FE-40C2-920C-741AD09A82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8177" y="123265"/>
          <a:ext cx="1826559" cy="649403"/>
        </a:xfrm>
        <a:prstGeom prst="rect">
          <a:avLst/>
        </a:prstGeom>
      </xdr:spPr>
    </xdr:pic>
    <xdr:clientData/>
  </xdr:oneCellAnchor>
  <xdr:twoCellAnchor>
    <xdr:from>
      <xdr:col>1</xdr:col>
      <xdr:colOff>400050</xdr:colOff>
      <xdr:row>41</xdr:row>
      <xdr:rowOff>28575</xdr:rowOff>
    </xdr:from>
    <xdr:to>
      <xdr:col>3</xdr:col>
      <xdr:colOff>762000</xdr:colOff>
      <xdr:row>52</xdr:row>
      <xdr:rowOff>38100</xdr:rowOff>
    </xdr:to>
    <xdr:graphicFrame macro="">
      <xdr:nvGraphicFramePr>
        <xdr:cNvPr id="3" name="Chart 2">
          <a:extLst>
            <a:ext uri="{FF2B5EF4-FFF2-40B4-BE49-F238E27FC236}">
              <a16:creationId xmlns:a16="http://schemas.microsoft.com/office/drawing/2014/main" id="{94841F8E-6F65-4A64-816A-9195579208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1381126</xdr:colOff>
      <xdr:row>41</xdr:row>
      <xdr:rowOff>66674</xdr:rowOff>
    </xdr:from>
    <xdr:to>
      <xdr:col>7</xdr:col>
      <xdr:colOff>571501</xdr:colOff>
      <xdr:row>52</xdr:row>
      <xdr:rowOff>47624</xdr:rowOff>
    </xdr:to>
    <xdr:graphicFrame macro="">
      <xdr:nvGraphicFramePr>
        <xdr:cNvPr id="4" name="Chart 3">
          <a:extLst>
            <a:ext uri="{FF2B5EF4-FFF2-40B4-BE49-F238E27FC236}">
              <a16:creationId xmlns:a16="http://schemas.microsoft.com/office/drawing/2014/main" id="{E95B4FFE-7BA7-4ABF-AA45-BDF96059A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091F0982-2628-4075-B592-6831A0820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E7BFED6D-238C-4B99-9C3D-B507C6CB2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9127" y="123265"/>
          <a:ext cx="1826559" cy="64940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18</xdr:col>
      <xdr:colOff>145677</xdr:colOff>
      <xdr:row>0</xdr:row>
      <xdr:rowOff>123265</xdr:rowOff>
    </xdr:from>
    <xdr:ext cx="1826559" cy="649403"/>
    <xdr:pic>
      <xdr:nvPicPr>
        <xdr:cNvPr id="2" name="Picture 1">
          <a:extLst>
            <a:ext uri="{FF2B5EF4-FFF2-40B4-BE49-F238E27FC236}">
              <a16:creationId xmlns:a16="http://schemas.microsoft.com/office/drawing/2014/main" id="{99A15468-AE28-459F-BEBC-BE4D0F990F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57277" y="123265"/>
          <a:ext cx="1826559" cy="64940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30</xdr:col>
      <xdr:colOff>100853</xdr:colOff>
      <xdr:row>1</xdr:row>
      <xdr:rowOff>44825</xdr:rowOff>
    </xdr:from>
    <xdr:ext cx="1826559" cy="649403"/>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00" y="201707"/>
          <a:ext cx="1826559" cy="649403"/>
        </a:xfrm>
        <a:prstGeom prst="rect">
          <a:avLst/>
        </a:prstGeom>
      </xdr:spPr>
    </xdr:pic>
    <xdr:clientData/>
  </xdr:oneCellAnchor>
  <xdr:twoCellAnchor>
    <xdr:from>
      <xdr:col>1</xdr:col>
      <xdr:colOff>331133</xdr:colOff>
      <xdr:row>32</xdr:row>
      <xdr:rowOff>74519</xdr:rowOff>
    </xdr:from>
    <xdr:to>
      <xdr:col>3</xdr:col>
      <xdr:colOff>693083</xdr:colOff>
      <xdr:row>43</xdr:row>
      <xdr:rowOff>67235</xdr:rowOff>
    </xdr:to>
    <xdr:graphicFrame macro="">
      <xdr:nvGraphicFramePr>
        <xdr:cNvPr id="5" name="Chart 4">
          <a:extLst>
            <a:ext uri="{FF2B5EF4-FFF2-40B4-BE49-F238E27FC236}">
              <a16:creationId xmlns:a16="http://schemas.microsoft.com/office/drawing/2014/main" id="{E30B0337-98A1-4FFA-966B-67ED795CC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1400736</xdr:colOff>
      <xdr:row>32</xdr:row>
      <xdr:rowOff>56030</xdr:rowOff>
    </xdr:from>
    <xdr:to>
      <xdr:col>7</xdr:col>
      <xdr:colOff>518832</xdr:colOff>
      <xdr:row>43</xdr:row>
      <xdr:rowOff>48746</xdr:rowOff>
    </xdr:to>
    <xdr:graphicFrame macro="">
      <xdr:nvGraphicFramePr>
        <xdr:cNvPr id="6" name="Chart 5">
          <a:extLst>
            <a:ext uri="{FF2B5EF4-FFF2-40B4-BE49-F238E27FC236}">
              <a16:creationId xmlns:a16="http://schemas.microsoft.com/office/drawing/2014/main" id="{E881217F-3509-4098-B730-9A1BAD006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369794</xdr:colOff>
      <xdr:row>47</xdr:row>
      <xdr:rowOff>22411</xdr:rowOff>
    </xdr:from>
    <xdr:to>
      <xdr:col>3</xdr:col>
      <xdr:colOff>731744</xdr:colOff>
      <xdr:row>58</xdr:row>
      <xdr:rowOff>15126</xdr:rowOff>
    </xdr:to>
    <xdr:graphicFrame macro="">
      <xdr:nvGraphicFramePr>
        <xdr:cNvPr id="8" name="Chart 7">
          <a:extLst>
            <a:ext uri="{FF2B5EF4-FFF2-40B4-BE49-F238E27FC236}">
              <a16:creationId xmlns:a16="http://schemas.microsoft.com/office/drawing/2014/main" id="{2E8D141C-4735-4672-8AA0-0CD5BD93B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12%20Funds%20Mgmt\12.5%20COF\Portfolio%20companies\FCC_Credit%20Portfolio%20MASTER.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11%20Asset%20Mgmt\Investments\FCC_Credit%20Portfolio%20Reporting%20tracker.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Curtin Raiser"/>
      <sheetName val="Cashpoint"/>
      <sheetName val="Pharmacies"/>
      <sheetName val="Pybar"/>
      <sheetName val="T Produce"/>
      <sheetName val="FastPebble"/>
      <sheetName val="Completed&gt;"/>
      <sheetName val="SCL"/>
      <sheetName val="PSC"/>
      <sheetName val="SPC"/>
      <sheetName val="TCI &amp; SCR"/>
      <sheetName val="L"/>
      <sheetName val="(Spare)"/>
    </sheetNames>
    <sheetDataSet>
      <sheetData sheetId="0" refreshError="1"/>
      <sheetData sheetId="1" refreshError="1"/>
      <sheetData sheetId="2" refreshError="1"/>
      <sheetData sheetId="3" refreshError="1"/>
      <sheetData sheetId="4" refreshError="1"/>
      <sheetData sheetId="5">
        <row r="24">
          <cell r="I24">
            <v>43646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0">
          <cell r="E10" t="str">
            <v>FC Capital</v>
          </cell>
        </row>
        <row r="11">
          <cell r="E11" t="str">
            <v>Credit Portfolio Master</v>
          </cell>
        </row>
        <row r="12">
          <cell r="E12" t="str">
            <v>Credit Reporting</v>
          </cell>
        </row>
        <row r="14">
          <cell r="E14" t="str">
            <v>WIP (Not audited)</v>
          </cell>
        </row>
      </sheetData>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Live&gt;"/>
      <sheetName val="TLL HK"/>
      <sheetName val="Koh"/>
      <sheetName val="Project North"/>
      <sheetName val="Pharmacies-Bridge (2)"/>
      <sheetName val="Mediconsul"/>
      <sheetName val="Flying Wombats"/>
      <sheetName val="Bravus"/>
      <sheetName val="FBR"/>
      <sheetName val="FBR (Herbie)"/>
      <sheetName val="Completed&gt;"/>
      <sheetName val="Pharmacies"/>
      <sheetName val="CSD"/>
      <sheetName val="T Produce"/>
      <sheetName val="FastPebble"/>
      <sheetName val="Curtin Raiser"/>
      <sheetName val="Cashpoint"/>
      <sheetName val="Pharmacies-Bridge"/>
      <sheetName val="Pybar"/>
      <sheetName val="SCL"/>
      <sheetName val="PSC"/>
      <sheetName val="SPC"/>
      <sheetName val="TCI &amp; SCR"/>
      <sheetName val="L"/>
      <sheetName val="(Spare)"/>
    </sheetNames>
    <sheetDataSet>
      <sheetData sheetId="0"/>
      <sheetData sheetId="1"/>
      <sheetData sheetId="2"/>
      <sheetData sheetId="3"/>
      <sheetData sheetId="4"/>
      <sheetData sheetId="5">
        <row r="24">
          <cell r="I24">
            <v>44651</v>
          </cell>
          <cell r="J24">
            <v>44681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0">
          <cell r="E10" t="str">
            <v>FC Capital</v>
          </cell>
        </row>
        <row r="11">
          <cell r="E11" t="str">
            <v>Credit Portfolio Master</v>
          </cell>
        </row>
        <row r="12">
          <cell r="E12" t="str">
            <v>Credit Reporting</v>
          </cell>
        </row>
        <row r="14">
          <cell r="E14" t="str">
            <v>WIP (Not audited)</v>
          </cell>
        </row>
      </sheetData>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mailto:aidan.flynn@fbr.com.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mailto:aidan.flynn@fbr.com.au"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mailto:cfo@csdtin.com.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3.bin"/><Relationship Id="rId1" Type="http://schemas.openxmlformats.org/officeDocument/2006/relationships/hyperlink" Target="mailto:jinny@ootoo.com.au"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4.bin"/><Relationship Id="rId1" Type="http://schemas.openxmlformats.org/officeDocument/2006/relationships/hyperlink" Target="mailto:Brenda.Taylor@amaltrustees.com.au" TargetMode="Externa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mailto:mark@scraustralia.com" TargetMode="External"/><Relationship Id="rId1" Type="http://schemas.openxmlformats.org/officeDocument/2006/relationships/hyperlink" Target="mailto:deon@tradecorpinternational.com.au" TargetMode="External"/><Relationship Id="rId4"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phodby@perks.com.au" TargetMode="External"/><Relationship Id="rId1" Type="http://schemas.openxmlformats.org/officeDocument/2006/relationships/hyperlink" Target="mailto:skong@iinet.net.au" TargetMode="Externa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lawrence@mediconsul.com.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mailto:Grant.Farris@guardianoffshore.com.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praveen.khandelwal@adani.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pageSetUpPr fitToPage="1"/>
  </sheetPr>
  <dimension ref="A1:Q27"/>
  <sheetViews>
    <sheetView showGridLines="0" zoomScaleNormal="100" workbookViewId="0">
      <selection activeCell="J19" sqref="J19"/>
    </sheetView>
  </sheetViews>
  <sheetFormatPr defaultColWidth="0" defaultRowHeight="10" zeroHeight="1" x14ac:dyDescent="0.2"/>
  <cols>
    <col min="1" max="9" width="9.33203125" style="3" customWidth="1"/>
    <col min="10" max="10" width="33.109375" style="3" customWidth="1"/>
    <col min="11" max="11" width="9.33203125" style="3" customWidth="1"/>
    <col min="12" max="12" width="36.109375" style="3" customWidth="1"/>
    <col min="13" max="14" width="9.33203125" style="3" customWidth="1"/>
    <col min="15" max="17" width="0" style="3" hidden="1" customWidth="1"/>
    <col min="18" max="16384" width="9.33203125" style="3" hidden="1"/>
  </cols>
  <sheetData>
    <row r="1" spans="1:13" ht="15.5" x14ac:dyDescent="0.2">
      <c r="A1" s="63" t="s">
        <v>76</v>
      </c>
      <c r="B1" s="2"/>
    </row>
    <row r="2" spans="1:13" ht="15.5" x14ac:dyDescent="0.2">
      <c r="A2" s="2"/>
      <c r="B2" s="2"/>
    </row>
    <row r="3" spans="1:13" ht="15.5" x14ac:dyDescent="0.2">
      <c r="A3" s="2"/>
      <c r="B3" s="2"/>
    </row>
    <row r="4" spans="1:13" ht="15.5" x14ac:dyDescent="0.2">
      <c r="A4" s="2"/>
      <c r="B4" s="2"/>
    </row>
    <row r="5" spans="1:13" ht="15.5" x14ac:dyDescent="0.2">
      <c r="A5" s="2"/>
      <c r="B5" s="2"/>
    </row>
    <row r="6" spans="1:13" ht="15.5" x14ac:dyDescent="0.2">
      <c r="A6" s="2"/>
      <c r="B6" s="2"/>
    </row>
    <row r="7" spans="1:13" ht="15.5" x14ac:dyDescent="0.2">
      <c r="A7" s="2"/>
      <c r="B7" s="2"/>
    </row>
    <row r="8" spans="1:13" ht="15.5" x14ac:dyDescent="0.2">
      <c r="A8" s="2"/>
      <c r="B8" s="2"/>
    </row>
    <row r="9" spans="1:13" ht="29.5" x14ac:dyDescent="0.2">
      <c r="A9" s="2"/>
      <c r="B9" s="2"/>
      <c r="D9" s="4" t="str">
        <f>Name_Project</f>
        <v>FC Capital</v>
      </c>
      <c r="M9"/>
    </row>
    <row r="10" spans="1:13" ht="29.5" x14ac:dyDescent="0.2">
      <c r="A10" s="2"/>
      <c r="B10" s="2"/>
      <c r="D10" s="4" t="str">
        <f>Name_Project2</f>
        <v>Credit Reporting</v>
      </c>
      <c r="M10"/>
    </row>
    <row r="11" spans="1:13" ht="15.5" x14ac:dyDescent="0.2">
      <c r="A11" s="2"/>
      <c r="B11" s="2"/>
    </row>
    <row r="12" spans="1:13" ht="25" x14ac:dyDescent="0.2">
      <c r="A12" s="2"/>
      <c r="B12" s="2"/>
      <c r="D12" s="59"/>
    </row>
    <row r="13" spans="1:13" ht="15.5" x14ac:dyDescent="0.2">
      <c r="A13" s="2"/>
      <c r="B13" s="2"/>
    </row>
    <row r="14" spans="1:13" ht="15.5" x14ac:dyDescent="0.2">
      <c r="A14" s="2"/>
      <c r="B14" s="2"/>
    </row>
    <row r="15" spans="1:13" ht="15.5" x14ac:dyDescent="0.2">
      <c r="A15" s="2"/>
      <c r="B15" s="2"/>
    </row>
    <row r="16" spans="1:13" ht="15.5" x14ac:dyDescent="0.2">
      <c r="A16" s="2"/>
      <c r="B16" s="2"/>
    </row>
    <row r="17" spans="1:13" s="5" customFormat="1" ht="15.5" x14ac:dyDescent="0.2">
      <c r="A17" s="2"/>
      <c r="B17" s="2"/>
      <c r="D17" s="5" t="s">
        <v>71</v>
      </c>
      <c r="F17" s="5" t="str">
        <f>Name_Model</f>
        <v>Credit Portfolio Master</v>
      </c>
      <c r="K17" s="5" t="s">
        <v>73</v>
      </c>
      <c r="L17" s="6">
        <f ca="1">TODAY()</f>
        <v>45623</v>
      </c>
    </row>
    <row r="18" spans="1:13" s="5" customFormat="1" ht="15.5" x14ac:dyDescent="0.2">
      <c r="A18" s="2"/>
      <c r="B18" s="2"/>
      <c r="D18" s="5" t="s">
        <v>69</v>
      </c>
      <c r="F18" s="5" t="str">
        <f>Name_ModelStatus</f>
        <v>As of 30-Jun-20</v>
      </c>
    </row>
    <row r="19" spans="1:13" s="5" customFormat="1" ht="15.5" x14ac:dyDescent="0.2">
      <c r="A19" s="2"/>
      <c r="B19" s="2"/>
      <c r="D19" s="5" t="s">
        <v>72</v>
      </c>
      <c r="F19" s="5" t="str">
        <f ca="1">MID(CELL("filename",A1),FIND("[",CELL("filename",A1))+1,FIND("]",
CELL("filename",A1))-FIND("[",CELL("filename",A1))-1)</f>
        <v>FCC Credit Portfolio - CRM - 30 June 2022.xlsx</v>
      </c>
    </row>
    <row r="20" spans="1:13" ht="15.5" x14ac:dyDescent="0.2">
      <c r="A20" s="2"/>
      <c r="B20" s="2"/>
      <c r="D20" s="5"/>
    </row>
    <row r="21" spans="1:13" ht="15.5" x14ac:dyDescent="0.2">
      <c r="A21" s="2"/>
      <c r="B21" s="2"/>
    </row>
    <row r="22" spans="1:13" ht="15.5" x14ac:dyDescent="0.2">
      <c r="A22" s="2"/>
      <c r="B22" s="2"/>
    </row>
    <row r="23" spans="1:13" ht="15.5" x14ac:dyDescent="0.2">
      <c r="A23" s="2"/>
      <c r="B23" s="2"/>
      <c r="D23" s="7"/>
      <c r="E23" s="7"/>
      <c r="F23" s="7"/>
      <c r="G23" s="7"/>
      <c r="H23" s="7"/>
      <c r="I23" s="7"/>
      <c r="J23" s="7"/>
      <c r="K23" s="7"/>
      <c r="L23" s="7"/>
      <c r="M23" s="7"/>
    </row>
    <row r="24" spans="1:13" ht="15.5" x14ac:dyDescent="0.2">
      <c r="A24" s="2"/>
      <c r="B24" s="2"/>
    </row>
    <row r="25" spans="1:13" ht="15.5" x14ac:dyDescent="0.2">
      <c r="A25" s="2"/>
      <c r="B25" s="2"/>
      <c r="D25" s="8" t="s">
        <v>90</v>
      </c>
    </row>
    <row r="26" spans="1:13" ht="15.5" x14ac:dyDescent="0.2">
      <c r="A26" s="2"/>
      <c r="B26" s="2"/>
    </row>
    <row r="27" spans="1:13" ht="15.5" x14ac:dyDescent="0.2">
      <c r="A27" s="2"/>
      <c r="B27" s="2"/>
    </row>
  </sheetData>
  <pageMargins left="0.70866141732283472" right="0.70866141732283472" top="0.74803149606299213" bottom="0.74803149606299213" header="0.31496062992125984" footer="0.31496062992125984"/>
  <pageSetup paperSize="9" scale="92"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1EF49-5857-4873-BB45-4AB7BA4BF510}">
  <sheetPr codeName="Sheet24">
    <pageSetUpPr fitToPage="1"/>
  </sheetPr>
  <dimension ref="A1:BP106"/>
  <sheetViews>
    <sheetView showGridLines="0" zoomScale="85" zoomScaleNormal="85" workbookViewId="0">
      <pane xSplit="8" ySplit="12" topLeftCell="I13" activePane="bottomRight" state="frozen"/>
      <selection activeCell="L4" sqref="L4"/>
      <selection pane="topRight" activeCell="L4" sqref="L4"/>
      <selection pane="bottomLeft" activeCell="L4" sqref="L4"/>
      <selection pane="bottomRight" activeCell="K30" sqref="K30"/>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0.6640625" style="167" customWidth="1"/>
    <col min="14" max="14" width="14.77734375" style="167" customWidth="1"/>
    <col min="15" max="15" width="12.33203125" style="167" bestFit="1" customWidth="1"/>
    <col min="16"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417</v>
      </c>
    </row>
    <row r="2" spans="1:45" ht="25" x14ac:dyDescent="0.5">
      <c r="B2" s="169" t="s">
        <v>120</v>
      </c>
    </row>
    <row r="4" spans="1:45" ht="26" x14ac:dyDescent="0.3">
      <c r="B4" s="170" t="s">
        <v>121</v>
      </c>
      <c r="C4" s="301" t="s">
        <v>418</v>
      </c>
      <c r="E4" s="170" t="s">
        <v>177</v>
      </c>
      <c r="I4" s="170" t="s">
        <v>234</v>
      </c>
      <c r="J4" s="168"/>
    </row>
    <row r="5" spans="1:45" ht="13" x14ac:dyDescent="0.3">
      <c r="B5" s="170" t="s">
        <v>124</v>
      </c>
      <c r="C5" s="235" t="s">
        <v>389</v>
      </c>
      <c r="E5" s="172" t="s">
        <v>174</v>
      </c>
      <c r="G5" s="253">
        <v>0</v>
      </c>
      <c r="I5" s="170" t="s">
        <v>235</v>
      </c>
      <c r="K5" s="174" t="s">
        <v>236</v>
      </c>
      <c r="L5" s="174"/>
      <c r="N5" s="170" t="s">
        <v>237</v>
      </c>
    </row>
    <row r="6" spans="1:45" ht="13" x14ac:dyDescent="0.3">
      <c r="B6" s="170" t="s">
        <v>125</v>
      </c>
      <c r="C6" s="175">
        <v>44627</v>
      </c>
      <c r="E6" s="172" t="s">
        <v>175</v>
      </c>
      <c r="G6" s="253">
        <v>0</v>
      </c>
      <c r="I6" s="167" t="s">
        <v>419</v>
      </c>
      <c r="K6" s="254" t="s">
        <v>420</v>
      </c>
      <c r="L6" s="174"/>
    </row>
    <row r="7" spans="1:45" ht="13" x14ac:dyDescent="0.3">
      <c r="B7" s="170" t="s">
        <v>126</v>
      </c>
      <c r="C7" s="175">
        <v>45357</v>
      </c>
      <c r="E7" s="172" t="s">
        <v>176</v>
      </c>
      <c r="G7" s="253">
        <v>0</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37.5" x14ac:dyDescent="0.25">
      <c r="B14" s="183" t="s">
        <v>139</v>
      </c>
      <c r="C14" s="183" t="s">
        <v>421</v>
      </c>
      <c r="D14" s="183"/>
      <c r="E14" s="184" t="s">
        <v>422</v>
      </c>
      <c r="F14" s="184" t="s">
        <v>324</v>
      </c>
      <c r="G14" s="183" t="s">
        <v>423</v>
      </c>
      <c r="H14" s="185">
        <f>COUNTIF(I14:Z14,"Not received" )</f>
        <v>0</v>
      </c>
      <c r="I14" s="187"/>
      <c r="J14" s="256"/>
      <c r="K14" s="187"/>
      <c r="L14" s="233" t="s">
        <v>158</v>
      </c>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0" x14ac:dyDescent="0.25">
      <c r="B16" s="183" t="s">
        <v>139</v>
      </c>
      <c r="C16" s="183" t="s">
        <v>424</v>
      </c>
      <c r="D16" s="183"/>
      <c r="E16" s="184" t="s">
        <v>425</v>
      </c>
      <c r="F16" s="184" t="s">
        <v>143</v>
      </c>
      <c r="G16" s="183" t="s">
        <v>426</v>
      </c>
      <c r="H16" s="185">
        <f>COUNTIF(I16:Z16,"Not received" )</f>
        <v>0</v>
      </c>
      <c r="I16" s="289"/>
      <c r="J16" s="289"/>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0" x14ac:dyDescent="0.25">
      <c r="B18" s="183" t="s">
        <v>427</v>
      </c>
      <c r="C18" s="183" t="s">
        <v>428</v>
      </c>
      <c r="D18" s="183"/>
      <c r="E18" s="184" t="s">
        <v>429</v>
      </c>
      <c r="F18" s="184" t="s">
        <v>137</v>
      </c>
      <c r="G18" s="183" t="s">
        <v>430</v>
      </c>
      <c r="H18" s="185">
        <f>COUNTIF(I18:Z18,"Not received" )</f>
        <v>0</v>
      </c>
      <c r="I18" s="289"/>
      <c r="J18" s="289"/>
      <c r="K18" s="289"/>
      <c r="L18" s="272"/>
      <c r="M18" s="256"/>
      <c r="N18" s="256"/>
      <c r="O18" s="256"/>
      <c r="P18" s="233" t="s">
        <v>158</v>
      </c>
      <c r="Q18" s="233" t="s">
        <v>158</v>
      </c>
      <c r="R18" s="233" t="s">
        <v>158</v>
      </c>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x14ac:dyDescent="0.25">
      <c r="B20" s="181"/>
      <c r="C20" s="181"/>
      <c r="D20" s="181"/>
      <c r="E20" s="182"/>
      <c r="F20" s="182"/>
      <c r="G20" s="183"/>
      <c r="H20" s="184"/>
      <c r="I20" s="273"/>
      <c r="J20" s="273"/>
      <c r="K20" s="273"/>
      <c r="L20" s="274"/>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75"/>
      <c r="AL20" s="275"/>
      <c r="AM20" s="275"/>
      <c r="AN20" s="275"/>
      <c r="AO20" s="275"/>
      <c r="AP20" s="275"/>
      <c r="AQ20" s="275"/>
      <c r="AR20" s="275"/>
      <c r="AS20" s="275"/>
    </row>
    <row r="21" spans="2:45" ht="13" x14ac:dyDescent="0.3">
      <c r="B21" s="197"/>
      <c r="C21" s="197"/>
      <c r="D21" s="197"/>
      <c r="E21" s="197"/>
      <c r="F21" s="198"/>
      <c r="G21" s="122" t="s">
        <v>173</v>
      </c>
      <c r="H21" s="123">
        <f>SUM(H14:H19)</f>
        <v>0</v>
      </c>
      <c r="I21" s="197"/>
      <c r="J21" s="197"/>
    </row>
    <row r="25" spans="2:45" ht="13" x14ac:dyDescent="0.3">
      <c r="B25" s="199" t="s">
        <v>168</v>
      </c>
      <c r="C25" s="200"/>
      <c r="D25" s="200" t="s">
        <v>163</v>
      </c>
      <c r="E25" s="200"/>
      <c r="F25" s="201"/>
      <c r="G25" s="200"/>
      <c r="H25" s="200"/>
      <c r="I25" s="180">
        <f t="shared" ref="I25:AJ25" si="2">I12</f>
        <v>44469</v>
      </c>
      <c r="J25" s="180">
        <f t="shared" si="2"/>
        <v>44500</v>
      </c>
      <c r="K25" s="180">
        <f t="shared" si="2"/>
        <v>44530</v>
      </c>
      <c r="L25" s="180">
        <f t="shared" si="2"/>
        <v>44561</v>
      </c>
      <c r="M25" s="180">
        <f t="shared" si="2"/>
        <v>44592</v>
      </c>
      <c r="N25" s="180">
        <f t="shared" si="2"/>
        <v>44620</v>
      </c>
      <c r="O25" s="180">
        <f t="shared" si="2"/>
        <v>44651</v>
      </c>
      <c r="P25" s="180">
        <f t="shared" si="2"/>
        <v>44681</v>
      </c>
      <c r="Q25" s="180">
        <f t="shared" si="2"/>
        <v>44712</v>
      </c>
      <c r="R25" s="180">
        <f t="shared" si="2"/>
        <v>44742</v>
      </c>
      <c r="S25" s="180">
        <f t="shared" si="2"/>
        <v>44773</v>
      </c>
      <c r="T25" s="180">
        <f t="shared" si="2"/>
        <v>44804</v>
      </c>
      <c r="U25" s="180">
        <f t="shared" si="2"/>
        <v>44834</v>
      </c>
      <c r="V25" s="180">
        <f t="shared" si="2"/>
        <v>44865</v>
      </c>
      <c r="W25" s="180">
        <f t="shared" si="2"/>
        <v>44895</v>
      </c>
      <c r="X25" s="180">
        <f t="shared" si="2"/>
        <v>44926</v>
      </c>
      <c r="Y25" s="180">
        <f t="shared" si="2"/>
        <v>44957</v>
      </c>
      <c r="Z25" s="180">
        <f t="shared" si="2"/>
        <v>44985</v>
      </c>
      <c r="AA25" s="180">
        <f t="shared" si="2"/>
        <v>45016</v>
      </c>
      <c r="AB25" s="180">
        <f t="shared" si="2"/>
        <v>45046</v>
      </c>
      <c r="AC25" s="180">
        <f t="shared" si="2"/>
        <v>45077</v>
      </c>
      <c r="AD25" s="180">
        <f t="shared" si="2"/>
        <v>45107</v>
      </c>
      <c r="AE25" s="180">
        <f t="shared" si="2"/>
        <v>45138</v>
      </c>
      <c r="AF25" s="180">
        <f t="shared" si="2"/>
        <v>45169</v>
      </c>
      <c r="AG25" s="180">
        <f t="shared" si="2"/>
        <v>45199</v>
      </c>
      <c r="AH25" s="180">
        <f t="shared" si="2"/>
        <v>45230</v>
      </c>
      <c r="AI25" s="180">
        <f t="shared" si="2"/>
        <v>45260</v>
      </c>
      <c r="AJ25" s="180">
        <f t="shared" si="2"/>
        <v>45291</v>
      </c>
    </row>
    <row r="26" spans="2:45" ht="13" x14ac:dyDescent="0.3">
      <c r="D26" s="261"/>
      <c r="I26" s="252"/>
      <c r="J26" s="252"/>
      <c r="K26" s="252"/>
      <c r="Q26" s="203"/>
      <c r="T26" s="203"/>
      <c r="W26" s="203"/>
      <c r="Z26" s="203"/>
    </row>
    <row r="27" spans="2:45" ht="13" x14ac:dyDescent="0.3">
      <c r="B27" s="167" t="s">
        <v>431</v>
      </c>
      <c r="D27" s="278">
        <v>0.67500000000000004</v>
      </c>
      <c r="I27" s="207"/>
      <c r="J27" s="207"/>
      <c r="K27" s="207"/>
      <c r="L27" s="302">
        <f>D27</f>
        <v>0.67500000000000004</v>
      </c>
      <c r="M27" s="207"/>
      <c r="N27" s="207"/>
      <c r="O27" s="207"/>
      <c r="P27" s="310">
        <v>0.67374711307523683</v>
      </c>
      <c r="Q27" s="310">
        <v>0.65268497821198157</v>
      </c>
      <c r="R27" s="310">
        <v>0.60539625088429938</v>
      </c>
      <c r="S27" s="207"/>
      <c r="T27" s="207"/>
      <c r="U27" s="207"/>
      <c r="V27" s="207"/>
      <c r="W27" s="207"/>
      <c r="X27" s="207"/>
      <c r="Y27" s="207"/>
      <c r="Z27" s="207"/>
      <c r="AA27" s="207"/>
      <c r="AB27" s="207"/>
      <c r="AC27" s="207"/>
      <c r="AD27" s="207"/>
      <c r="AE27" s="207"/>
      <c r="AF27" s="207"/>
      <c r="AG27" s="207"/>
      <c r="AH27" s="207"/>
      <c r="AI27" s="207"/>
      <c r="AJ27" s="207"/>
    </row>
    <row r="28" spans="2:45" ht="13" x14ac:dyDescent="0.3">
      <c r="D28" s="290"/>
      <c r="I28" s="252"/>
      <c r="P28" s="311">
        <v>0.67500000000000004</v>
      </c>
      <c r="Q28" s="311">
        <v>0.67500000000000004</v>
      </c>
      <c r="R28" s="311">
        <v>0.67500000000000004</v>
      </c>
    </row>
    <row r="29" spans="2:45" ht="13" x14ac:dyDescent="0.3">
      <c r="B29" s="167" t="s">
        <v>432</v>
      </c>
      <c r="D29" s="290"/>
      <c r="I29" s="207"/>
      <c r="J29" s="207"/>
      <c r="K29" s="207"/>
      <c r="L29" s="207"/>
      <c r="M29" s="207"/>
      <c r="N29" s="207"/>
      <c r="O29" s="207"/>
      <c r="P29" s="312">
        <v>765800</v>
      </c>
      <c r="Q29" s="312">
        <v>1194830</v>
      </c>
      <c r="R29" s="312">
        <v>1060233</v>
      </c>
      <c r="S29" s="207"/>
      <c r="T29" s="207"/>
      <c r="U29" s="207"/>
      <c r="V29" s="207"/>
      <c r="W29" s="207"/>
      <c r="X29" s="207"/>
      <c r="Y29" s="207"/>
      <c r="Z29" s="207"/>
      <c r="AA29" s="207"/>
      <c r="AB29" s="207"/>
      <c r="AC29" s="207"/>
      <c r="AD29" s="207"/>
      <c r="AE29" s="207"/>
      <c r="AF29" s="207"/>
      <c r="AG29" s="207"/>
      <c r="AH29" s="207"/>
      <c r="AI29" s="207"/>
      <c r="AJ29" s="207"/>
    </row>
    <row r="30" spans="2:45" ht="13" x14ac:dyDescent="0.3">
      <c r="D30" s="290"/>
      <c r="I30" s="257"/>
      <c r="J30" s="280"/>
      <c r="K30" s="280"/>
      <c r="L30" s="257"/>
      <c r="M30" s="257"/>
      <c r="N30" s="257"/>
      <c r="O30" s="257"/>
      <c r="Z30" s="206"/>
      <c r="AA30" s="206"/>
    </row>
    <row r="31" spans="2:45" ht="13" x14ac:dyDescent="0.3">
      <c r="D31" s="290"/>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row>
    <row r="32" spans="2:45" ht="13" x14ac:dyDescent="0.3">
      <c r="D32" s="290"/>
      <c r="I32" s="282"/>
      <c r="J32" s="283"/>
      <c r="K32" s="282"/>
      <c r="L32" s="282"/>
      <c r="M32" s="282"/>
      <c r="N32" s="282"/>
      <c r="O32" s="282"/>
      <c r="P32" s="282"/>
      <c r="Q32" s="282"/>
      <c r="R32" s="282"/>
      <c r="S32" s="282"/>
      <c r="T32" s="282"/>
      <c r="U32" s="284"/>
      <c r="V32" s="284"/>
      <c r="W32" s="282"/>
      <c r="X32" s="282"/>
      <c r="Y32" s="282"/>
      <c r="Z32" s="282"/>
      <c r="AA32" s="282"/>
      <c r="AB32" s="282"/>
      <c r="AC32" s="282"/>
      <c r="AD32" s="282"/>
      <c r="AE32" s="282"/>
    </row>
    <row r="33" spans="3:36" ht="13" x14ac:dyDescent="0.3">
      <c r="D33" s="290"/>
      <c r="I33" s="281"/>
      <c r="J33" s="281"/>
      <c r="K33" s="281"/>
      <c r="L33" s="281"/>
      <c r="M33" s="281"/>
      <c r="N33" s="281"/>
      <c r="O33" s="282"/>
      <c r="P33" s="282"/>
      <c r="Q33" s="282"/>
      <c r="R33" s="282"/>
      <c r="S33" s="282"/>
      <c r="T33" s="282"/>
      <c r="U33" s="284"/>
      <c r="V33" s="284"/>
      <c r="W33" s="282"/>
      <c r="X33" s="282"/>
      <c r="Y33" s="282"/>
      <c r="Z33" s="282"/>
      <c r="AA33" s="282"/>
      <c r="AB33" s="282"/>
      <c r="AC33" s="282"/>
      <c r="AD33" s="282"/>
      <c r="AE33" s="282"/>
    </row>
    <row r="34" spans="3:36" x14ac:dyDescent="0.25">
      <c r="C34" s="168"/>
      <c r="F34" s="167"/>
      <c r="I34" s="260"/>
      <c r="J34" s="260"/>
      <c r="K34" s="260"/>
      <c r="L34" s="260"/>
      <c r="M34" s="282"/>
      <c r="N34" s="282"/>
      <c r="O34" s="260"/>
      <c r="P34" s="260"/>
      <c r="Q34" s="260"/>
      <c r="R34" s="260"/>
      <c r="S34" s="260"/>
      <c r="T34" s="260"/>
      <c r="U34" s="260"/>
      <c r="V34" s="282"/>
      <c r="W34" s="282"/>
      <c r="X34" s="282"/>
      <c r="Y34" s="282"/>
      <c r="Z34" s="282"/>
      <c r="AA34" s="282"/>
      <c r="AB34" s="282"/>
      <c r="AC34" s="282"/>
      <c r="AD34" s="282"/>
      <c r="AE34" s="282"/>
      <c r="AF34" s="282"/>
      <c r="AG34" s="282"/>
      <c r="AH34" s="282"/>
      <c r="AI34" s="282"/>
      <c r="AJ34" s="282"/>
    </row>
    <row r="35" spans="3:36" ht="13" x14ac:dyDescent="0.3">
      <c r="C35" s="170"/>
      <c r="F35" s="170"/>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row>
    <row r="36" spans="3:36" x14ac:dyDescent="0.25">
      <c r="C36" s="168"/>
      <c r="E36" s="219"/>
      <c r="F36" s="219"/>
      <c r="G36" s="219"/>
      <c r="H36" s="219"/>
      <c r="I36" s="207"/>
      <c r="J36" s="207"/>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row>
    <row r="37" spans="3:36" x14ac:dyDescent="0.25">
      <c r="C37" s="168"/>
    </row>
    <row r="38" spans="3:36" x14ac:dyDescent="0.25">
      <c r="C38" s="168"/>
      <c r="E38" s="219"/>
      <c r="F38" s="219"/>
      <c r="G38" s="219"/>
      <c r="H38" s="219"/>
      <c r="I38" s="219"/>
      <c r="J38" s="219"/>
    </row>
    <row r="39" spans="3:36" x14ac:dyDescent="0.25">
      <c r="C39" s="168"/>
    </row>
    <row r="40" spans="3:36" x14ac:dyDescent="0.25">
      <c r="C40" s="168"/>
      <c r="E40" s="219"/>
      <c r="F40" s="219"/>
      <c r="G40" s="219"/>
      <c r="H40" s="219"/>
      <c r="I40" s="219"/>
      <c r="J40" s="219"/>
    </row>
    <row r="41" spans="3:36" x14ac:dyDescent="0.25">
      <c r="C41" s="168"/>
    </row>
    <row r="42" spans="3:36" x14ac:dyDescent="0.25">
      <c r="C42" s="168"/>
      <c r="F42" s="167"/>
    </row>
    <row r="43" spans="3:36" x14ac:dyDescent="0.25">
      <c r="C43" s="168"/>
      <c r="F43" s="167"/>
    </row>
    <row r="44" spans="3:36" x14ac:dyDescent="0.25">
      <c r="C44" s="168"/>
      <c r="F44" s="167"/>
    </row>
    <row r="45" spans="3:36" x14ac:dyDescent="0.25">
      <c r="C45" s="168"/>
      <c r="F45" s="167"/>
    </row>
    <row r="46" spans="3:36" x14ac:dyDescent="0.25">
      <c r="C46" s="168"/>
      <c r="F46" s="167"/>
    </row>
    <row r="47" spans="3:36" x14ac:dyDescent="0.25">
      <c r="C47" s="168"/>
      <c r="F47" s="167"/>
    </row>
    <row r="48" spans="3:36" x14ac:dyDescent="0.25">
      <c r="C48" s="168"/>
      <c r="F48" s="167"/>
    </row>
    <row r="49" spans="2:12" ht="13" x14ac:dyDescent="0.3">
      <c r="C49" s="174"/>
      <c r="F49" s="167"/>
      <c r="L49" s="170"/>
    </row>
    <row r="50" spans="2:12" x14ac:dyDescent="0.25">
      <c r="C50" s="168"/>
      <c r="F50" s="167"/>
    </row>
    <row r="51" spans="2:12" x14ac:dyDescent="0.25">
      <c r="C51" s="168"/>
      <c r="F51" s="167"/>
    </row>
    <row r="52" spans="2:12" x14ac:dyDescent="0.25">
      <c r="C52" s="168"/>
      <c r="F52" s="167"/>
    </row>
    <row r="53" spans="2:12" x14ac:dyDescent="0.25">
      <c r="C53" s="168"/>
      <c r="F53" s="167"/>
    </row>
    <row r="54" spans="2:12" x14ac:dyDescent="0.25">
      <c r="C54" s="168"/>
      <c r="F54" s="167"/>
    </row>
    <row r="55" spans="2:12" x14ac:dyDescent="0.25">
      <c r="C55" s="168"/>
      <c r="F55" s="167"/>
    </row>
    <row r="56" spans="2:12" x14ac:dyDescent="0.25">
      <c r="C56" s="168"/>
      <c r="F56" s="167"/>
    </row>
    <row r="57" spans="2:12" x14ac:dyDescent="0.25">
      <c r="C57" s="168"/>
      <c r="F57" s="167"/>
    </row>
    <row r="58" spans="2:12" x14ac:dyDescent="0.25">
      <c r="C58" s="168"/>
      <c r="F58" s="167"/>
    </row>
    <row r="59" spans="2:12" x14ac:dyDescent="0.25">
      <c r="C59" s="168"/>
      <c r="F59" s="167"/>
    </row>
    <row r="60" spans="2:12" x14ac:dyDescent="0.25">
      <c r="C60" s="168"/>
      <c r="F60" s="167"/>
    </row>
    <row r="61" spans="2:12" x14ac:dyDescent="0.25">
      <c r="C61" s="168"/>
      <c r="F61" s="167"/>
    </row>
    <row r="62" spans="2:12" ht="13" x14ac:dyDescent="0.3">
      <c r="B62" s="261"/>
      <c r="C62" s="168"/>
      <c r="E62" s="170"/>
      <c r="F62" s="167"/>
    </row>
    <row r="63" spans="2:12" x14ac:dyDescent="0.25">
      <c r="C63" s="168"/>
      <c r="F63" s="167"/>
    </row>
    <row r="64" spans="2:12" x14ac:dyDescent="0.25">
      <c r="C64" s="168"/>
      <c r="F64" s="167"/>
    </row>
    <row r="65" spans="1:45" x14ac:dyDescent="0.25">
      <c r="C65" s="168"/>
      <c r="F65" s="167"/>
    </row>
    <row r="66" spans="1:45" x14ac:dyDescent="0.25">
      <c r="C66" s="168"/>
      <c r="F66" s="167"/>
    </row>
    <row r="67" spans="1:45" x14ac:dyDescent="0.25">
      <c r="C67" s="168"/>
      <c r="F67" s="167"/>
    </row>
    <row r="68" spans="1:45" x14ac:dyDescent="0.25">
      <c r="C68" s="285"/>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s="220" customFormat="1" ht="10"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5">
      <c r="C77" s="168"/>
      <c r="F77" s="167"/>
    </row>
    <row r="79" spans="1:45" x14ac:dyDescent="0.25">
      <c r="D79" s="221"/>
    </row>
    <row r="82" spans="3:4" x14ac:dyDescent="0.25">
      <c r="C82" s="259">
        <v>62068</v>
      </c>
      <c r="D82" s="286"/>
    </row>
    <row r="83" spans="3:4" x14ac:dyDescent="0.25">
      <c r="C83" s="259">
        <v>62068</v>
      </c>
      <c r="D83" s="286"/>
    </row>
    <row r="84" spans="3:4" x14ac:dyDescent="0.25">
      <c r="C84" s="259">
        <v>62068</v>
      </c>
      <c r="D84" s="286"/>
    </row>
    <row r="85" spans="3:4" x14ac:dyDescent="0.25">
      <c r="C85" s="259">
        <v>62068</v>
      </c>
      <c r="D85" s="287"/>
    </row>
    <row r="86" spans="3:4" x14ac:dyDescent="0.25">
      <c r="C86" s="259">
        <v>31034</v>
      </c>
      <c r="D86" s="157"/>
    </row>
    <row r="87" spans="3:4" x14ac:dyDescent="0.25">
      <c r="C87" s="259">
        <v>0</v>
      </c>
      <c r="D87" s="157"/>
    </row>
    <row r="88" spans="3:4" x14ac:dyDescent="0.25">
      <c r="C88" s="259"/>
      <c r="D88" s="157"/>
    </row>
    <row r="89" spans="3:4" x14ac:dyDescent="0.25">
      <c r="C89" s="259"/>
      <c r="D89" s="157"/>
    </row>
    <row r="90" spans="3:4" x14ac:dyDescent="0.25">
      <c r="C90" s="259"/>
      <c r="D90" s="157"/>
    </row>
    <row r="91" spans="3:4" x14ac:dyDescent="0.25">
      <c r="C91" s="259"/>
      <c r="D91" s="157"/>
    </row>
    <row r="92" spans="3:4" x14ac:dyDescent="0.25">
      <c r="C92" s="259"/>
      <c r="D92" s="157"/>
    </row>
    <row r="93" spans="3:4" x14ac:dyDescent="0.25">
      <c r="C93" s="259"/>
      <c r="D93" s="157"/>
    </row>
    <row r="94" spans="3:4" x14ac:dyDescent="0.25">
      <c r="C94" s="259"/>
      <c r="D94" s="157"/>
    </row>
    <row r="95" spans="3:4" x14ac:dyDescent="0.25">
      <c r="C95" s="259"/>
      <c r="D95" s="157"/>
    </row>
    <row r="96" spans="3:4"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D105" s="157"/>
    </row>
    <row r="106" spans="3:4" x14ac:dyDescent="0.25">
      <c r="D106" s="157"/>
    </row>
  </sheetData>
  <hyperlinks>
    <hyperlink ref="K6" r:id="rId1" xr:uid="{3E9B366D-BAF9-4E59-AB5A-9630AF859D1A}"/>
  </hyperlinks>
  <pageMargins left="0.70866141732283472" right="0.70866141732283472" top="0.74803149606299213" bottom="0.74803149606299213" header="0.31496062992125984" footer="0.31496062992125984"/>
  <pageSetup scale="46"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1BDDE-E0E5-434E-8C21-19B5200553C2}">
  <sheetPr codeName="Sheet25">
    <pageSetUpPr fitToPage="1"/>
  </sheetPr>
  <dimension ref="A1:BP114"/>
  <sheetViews>
    <sheetView showGridLines="0" tabSelected="1" zoomScale="85" zoomScaleNormal="85" workbookViewId="0">
      <pane xSplit="8" ySplit="12" topLeftCell="I13" activePane="bottomRight" state="frozen"/>
      <selection activeCell="L4" sqref="L4"/>
      <selection pane="topRight" activeCell="L4" sqref="L4"/>
      <selection pane="bottomLeft" activeCell="L4" sqref="L4"/>
      <selection pane="bottomRight" activeCell="S22" sqref="S22"/>
    </sheetView>
  </sheetViews>
  <sheetFormatPr defaultColWidth="0" defaultRowHeight="12.5" x14ac:dyDescent="0.25"/>
  <cols>
    <col min="1" max="1" width="3.77734375" style="167" customWidth="1"/>
    <col min="2" max="2" width="34.332031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0.6640625" style="167" customWidth="1"/>
    <col min="14" max="14" width="14.77734375" style="167" customWidth="1"/>
    <col min="15" max="15" width="15.109375" style="167" bestFit="1" customWidth="1"/>
    <col min="16"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417</v>
      </c>
    </row>
    <row r="2" spans="1:45" ht="25" x14ac:dyDescent="0.5">
      <c r="B2" s="169" t="s">
        <v>120</v>
      </c>
    </row>
    <row r="4" spans="1:45" ht="13" x14ac:dyDescent="0.3">
      <c r="B4" s="170" t="s">
        <v>121</v>
      </c>
      <c r="C4" s="171" t="s">
        <v>446</v>
      </c>
      <c r="E4" s="170" t="s">
        <v>177</v>
      </c>
      <c r="I4" s="170" t="s">
        <v>234</v>
      </c>
      <c r="J4" s="168"/>
    </row>
    <row r="5" spans="1:45" ht="13" x14ac:dyDescent="0.3">
      <c r="B5" s="170" t="s">
        <v>124</v>
      </c>
      <c r="C5" s="235" t="s">
        <v>389</v>
      </c>
      <c r="E5" s="172" t="s">
        <v>174</v>
      </c>
      <c r="G5" s="253">
        <v>0</v>
      </c>
      <c r="I5" s="170" t="s">
        <v>235</v>
      </c>
      <c r="K5" s="174" t="s">
        <v>236</v>
      </c>
      <c r="L5" s="174"/>
      <c r="N5" s="170" t="s">
        <v>237</v>
      </c>
    </row>
    <row r="6" spans="1:45" ht="13" x14ac:dyDescent="0.3">
      <c r="B6" s="170" t="s">
        <v>447</v>
      </c>
      <c r="C6" s="175">
        <v>44694</v>
      </c>
      <c r="E6" s="172" t="s">
        <v>175</v>
      </c>
      <c r="G6" s="253">
        <v>0</v>
      </c>
      <c r="I6" s="167" t="s">
        <v>419</v>
      </c>
      <c r="K6" s="254" t="s">
        <v>420</v>
      </c>
      <c r="L6" s="174"/>
    </row>
    <row r="7" spans="1:45" ht="13" x14ac:dyDescent="0.3">
      <c r="B7" s="170" t="s">
        <v>448</v>
      </c>
      <c r="C7" s="175">
        <v>45657</v>
      </c>
      <c r="E7" s="172" t="s">
        <v>176</v>
      </c>
      <c r="G7" s="253">
        <v>0</v>
      </c>
      <c r="N7" s="170"/>
    </row>
    <row r="8" spans="1:45" x14ac:dyDescent="0.25">
      <c r="F8" s="167"/>
      <c r="I8" s="225"/>
      <c r="J8" s="225"/>
      <c r="K8" s="127"/>
      <c r="L8" s="225"/>
      <c r="M8" s="225"/>
      <c r="N8" s="255"/>
    </row>
    <row r="9" spans="1:45" ht="13" x14ac:dyDescent="0.3">
      <c r="B9" s="170" t="s">
        <v>449</v>
      </c>
      <c r="C9" s="175">
        <v>44694</v>
      </c>
      <c r="D9" s="177"/>
      <c r="F9" s="167"/>
      <c r="I9" s="225"/>
      <c r="J9" s="225"/>
      <c r="K9" s="130"/>
      <c r="L9" s="225"/>
      <c r="M9" s="225"/>
      <c r="N9" s="255"/>
    </row>
    <row r="10" spans="1:45" ht="13" x14ac:dyDescent="0.3">
      <c r="B10" s="170" t="s">
        <v>450</v>
      </c>
      <c r="C10" s="175">
        <v>45789</v>
      </c>
      <c r="D10" s="177"/>
      <c r="E10" s="177"/>
    </row>
    <row r="12" spans="1:45" ht="26" x14ac:dyDescent="0.25">
      <c r="B12" s="178" t="s">
        <v>127</v>
      </c>
      <c r="C12" s="178" t="s">
        <v>21</v>
      </c>
      <c r="D12" s="178" t="s">
        <v>128</v>
      </c>
      <c r="E12" s="178" t="s">
        <v>129</v>
      </c>
      <c r="F12" s="179" t="s">
        <v>130</v>
      </c>
      <c r="G12" s="178" t="s">
        <v>131</v>
      </c>
      <c r="H12" s="178" t="s">
        <v>132</v>
      </c>
      <c r="I12" s="180">
        <v>44712</v>
      </c>
      <c r="J12" s="180">
        <f t="shared" ref="J12:AS12" si="0">EOMONTH(I12,1)</f>
        <v>44742</v>
      </c>
      <c r="K12" s="180">
        <f t="shared" si="0"/>
        <v>44773</v>
      </c>
      <c r="L12" s="180">
        <f t="shared" si="0"/>
        <v>44804</v>
      </c>
      <c r="M12" s="180">
        <f t="shared" si="0"/>
        <v>44834</v>
      </c>
      <c r="N12" s="180">
        <f t="shared" si="0"/>
        <v>44865</v>
      </c>
      <c r="O12" s="180">
        <f t="shared" si="0"/>
        <v>44895</v>
      </c>
      <c r="P12" s="180">
        <f t="shared" si="0"/>
        <v>44926</v>
      </c>
      <c r="Q12" s="180">
        <f t="shared" si="0"/>
        <v>44957</v>
      </c>
      <c r="R12" s="180">
        <f t="shared" si="0"/>
        <v>44985</v>
      </c>
      <c r="S12" s="180">
        <f t="shared" si="0"/>
        <v>45016</v>
      </c>
      <c r="T12" s="180">
        <f t="shared" si="0"/>
        <v>45046</v>
      </c>
      <c r="U12" s="180">
        <f t="shared" si="0"/>
        <v>45077</v>
      </c>
      <c r="V12" s="180">
        <f t="shared" si="0"/>
        <v>45107</v>
      </c>
      <c r="W12" s="180">
        <f t="shared" si="0"/>
        <v>45138</v>
      </c>
      <c r="X12" s="180">
        <f t="shared" si="0"/>
        <v>45169</v>
      </c>
      <c r="Y12" s="180">
        <f t="shared" si="0"/>
        <v>45199</v>
      </c>
      <c r="Z12" s="180">
        <f t="shared" si="0"/>
        <v>45230</v>
      </c>
      <c r="AA12" s="180">
        <f t="shared" si="0"/>
        <v>45260</v>
      </c>
      <c r="AB12" s="180">
        <f t="shared" si="0"/>
        <v>45291</v>
      </c>
      <c r="AC12" s="180">
        <f t="shared" si="0"/>
        <v>45322</v>
      </c>
      <c r="AD12" s="180">
        <f t="shared" si="0"/>
        <v>45351</v>
      </c>
      <c r="AE12" s="180">
        <f t="shared" si="0"/>
        <v>45382</v>
      </c>
      <c r="AF12" s="180">
        <f t="shared" si="0"/>
        <v>45412</v>
      </c>
      <c r="AG12" s="180">
        <f t="shared" si="0"/>
        <v>45443</v>
      </c>
      <c r="AH12" s="180">
        <f t="shared" si="0"/>
        <v>45473</v>
      </c>
      <c r="AI12" s="180">
        <f t="shared" si="0"/>
        <v>45504</v>
      </c>
      <c r="AJ12" s="180">
        <f t="shared" si="0"/>
        <v>45535</v>
      </c>
      <c r="AK12" s="180">
        <f t="shared" si="0"/>
        <v>45565</v>
      </c>
      <c r="AL12" s="180">
        <f t="shared" si="0"/>
        <v>45596</v>
      </c>
      <c r="AM12" s="180">
        <f t="shared" si="0"/>
        <v>45626</v>
      </c>
      <c r="AN12" s="180">
        <f t="shared" si="0"/>
        <v>45657</v>
      </c>
      <c r="AO12" s="180">
        <f t="shared" si="0"/>
        <v>45688</v>
      </c>
      <c r="AP12" s="180">
        <f t="shared" si="0"/>
        <v>45716</v>
      </c>
      <c r="AQ12" s="180">
        <f t="shared" si="0"/>
        <v>45747</v>
      </c>
      <c r="AR12" s="180">
        <f t="shared" si="0"/>
        <v>45777</v>
      </c>
      <c r="AS12" s="180">
        <f t="shared" si="0"/>
        <v>45808</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0</v>
      </c>
      <c r="AN13" s="181">
        <f t="shared" ca="1" si="1"/>
        <v>0</v>
      </c>
      <c r="AO13" s="181">
        <f t="shared" ca="1" si="1"/>
        <v>0</v>
      </c>
      <c r="AP13" s="181">
        <f t="shared" ca="1" si="1"/>
        <v>0</v>
      </c>
      <c r="AQ13" s="181">
        <f t="shared" ca="1" si="1"/>
        <v>0</v>
      </c>
      <c r="AR13" s="181">
        <f t="shared" ca="1" si="1"/>
        <v>0</v>
      </c>
      <c r="AS13" s="181">
        <f t="shared" ca="1" si="1"/>
        <v>0</v>
      </c>
    </row>
    <row r="14" spans="1:45" ht="37.5" x14ac:dyDescent="0.25">
      <c r="B14" s="183" t="s">
        <v>139</v>
      </c>
      <c r="C14" s="183" t="s">
        <v>421</v>
      </c>
      <c r="D14" s="183" t="s">
        <v>451</v>
      </c>
      <c r="E14" s="184" t="s">
        <v>452</v>
      </c>
      <c r="F14" s="184" t="s">
        <v>324</v>
      </c>
      <c r="G14" s="183" t="s">
        <v>423</v>
      </c>
      <c r="H14" s="185">
        <f>COUNTIF(I14:Z14,"Not received" )</f>
        <v>0</v>
      </c>
      <c r="I14" s="187"/>
      <c r="J14" s="256"/>
      <c r="K14" s="187"/>
      <c r="L14" s="289"/>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50" x14ac:dyDescent="0.25">
      <c r="B16" s="183" t="s">
        <v>139</v>
      </c>
      <c r="C16" s="183" t="s">
        <v>424</v>
      </c>
      <c r="D16" s="183" t="s">
        <v>451</v>
      </c>
      <c r="E16" s="184" t="s">
        <v>453</v>
      </c>
      <c r="F16" s="184" t="s">
        <v>143</v>
      </c>
      <c r="G16" s="183" t="s">
        <v>454</v>
      </c>
      <c r="H16" s="185">
        <f>COUNTIF(I16:Z16,"Not received" )</f>
        <v>0</v>
      </c>
      <c r="I16" s="289"/>
      <c r="J16" s="331" t="s">
        <v>463</v>
      </c>
      <c r="K16" s="289"/>
      <c r="L16" s="272"/>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2"/>
      <c r="F17" s="182"/>
      <c r="G17" s="181"/>
      <c r="H17" s="182"/>
      <c r="I17" s="273"/>
      <c r="J17" s="273"/>
      <c r="K17" s="273"/>
      <c r="L17" s="274"/>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75"/>
      <c r="AL17" s="275"/>
      <c r="AM17" s="275"/>
      <c r="AN17" s="275"/>
      <c r="AO17" s="275"/>
      <c r="AP17" s="275"/>
      <c r="AQ17" s="275"/>
      <c r="AR17" s="275"/>
      <c r="AS17" s="275"/>
    </row>
    <row r="18" spans="2:45" ht="50" x14ac:dyDescent="0.25">
      <c r="B18" s="183" t="s">
        <v>139</v>
      </c>
      <c r="C18" s="183" t="s">
        <v>455</v>
      </c>
      <c r="D18" s="183" t="s">
        <v>451</v>
      </c>
      <c r="E18" s="184" t="s">
        <v>456</v>
      </c>
      <c r="F18" s="184" t="s">
        <v>156</v>
      </c>
      <c r="G18" s="183" t="s">
        <v>457</v>
      </c>
      <c r="H18" s="185">
        <f>COUNTIF(I18:Z18,"Not received" )</f>
        <v>0</v>
      </c>
      <c r="I18" s="289"/>
      <c r="J18" s="331" t="s">
        <v>462</v>
      </c>
      <c r="K18" s="289"/>
      <c r="L18" s="272"/>
      <c r="M18" s="256"/>
      <c r="N18" s="256"/>
      <c r="O18" s="318"/>
      <c r="P18" s="289"/>
      <c r="Q18" s="289"/>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row>
    <row r="20" spans="2:45" ht="50" x14ac:dyDescent="0.25">
      <c r="B20" s="183" t="s">
        <v>153</v>
      </c>
      <c r="C20" s="183" t="s">
        <v>458</v>
      </c>
      <c r="D20" s="183" t="s">
        <v>459</v>
      </c>
      <c r="E20" s="184">
        <v>18.2</v>
      </c>
      <c r="F20" s="184" t="s">
        <v>156</v>
      </c>
      <c r="G20" s="183" t="s">
        <v>460</v>
      </c>
      <c r="H20" s="185">
        <f>COUNTIF(I20:Z20,"Not received" )</f>
        <v>0</v>
      </c>
      <c r="I20" s="289"/>
      <c r="J20" s="289"/>
      <c r="K20" s="289"/>
      <c r="L20" s="272"/>
      <c r="M20" s="256"/>
      <c r="N20" s="256"/>
      <c r="O20" s="318"/>
      <c r="P20" s="289"/>
      <c r="Q20" s="289"/>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2:45" x14ac:dyDescent="0.25">
      <c r="B21" s="181"/>
      <c r="C21" s="181"/>
      <c r="D21" s="181"/>
      <c r="E21" s="182"/>
      <c r="F21" s="182"/>
      <c r="G21" s="181"/>
      <c r="H21" s="182"/>
      <c r="I21" s="266"/>
      <c r="J21" s="266"/>
      <c r="K21" s="273"/>
      <c r="L21" s="274"/>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x14ac:dyDescent="0.25">
      <c r="B22" s="181"/>
      <c r="C22" s="181"/>
      <c r="D22" s="181"/>
      <c r="E22" s="182"/>
      <c r="F22" s="182"/>
      <c r="G22" s="183"/>
      <c r="H22" s="184"/>
      <c r="I22" s="273"/>
      <c r="J22" s="273"/>
      <c r="K22" s="273"/>
      <c r="L22" s="274"/>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75"/>
      <c r="AL22" s="275"/>
      <c r="AM22" s="275"/>
      <c r="AN22" s="275"/>
      <c r="AO22" s="275"/>
      <c r="AP22" s="275"/>
      <c r="AQ22" s="275"/>
      <c r="AR22" s="275"/>
      <c r="AS22" s="275"/>
    </row>
    <row r="23" spans="2:45" ht="13" x14ac:dyDescent="0.3">
      <c r="B23" s="197"/>
      <c r="C23" s="197"/>
      <c r="D23" s="197"/>
      <c r="E23" s="197"/>
      <c r="F23" s="198"/>
      <c r="G23" s="122" t="s">
        <v>173</v>
      </c>
      <c r="H23" s="123">
        <f>SUM(H14:H21)</f>
        <v>0</v>
      </c>
      <c r="I23" s="197"/>
      <c r="J23" s="197"/>
    </row>
    <row r="27" spans="2:45" ht="13" x14ac:dyDescent="0.3">
      <c r="B27" s="199" t="s">
        <v>168</v>
      </c>
      <c r="C27" s="200"/>
      <c r="D27" s="200" t="s">
        <v>163</v>
      </c>
      <c r="E27" s="200"/>
      <c r="F27" s="201"/>
      <c r="G27" s="200"/>
      <c r="H27" s="200"/>
      <c r="I27" s="180">
        <f t="shared" ref="I27:AJ27" si="2">I12</f>
        <v>44712</v>
      </c>
      <c r="J27" s="180">
        <f t="shared" si="2"/>
        <v>44742</v>
      </c>
      <c r="K27" s="180">
        <f t="shared" si="2"/>
        <v>44773</v>
      </c>
      <c r="L27" s="180">
        <f t="shared" si="2"/>
        <v>44804</v>
      </c>
      <c r="M27" s="180">
        <f t="shared" si="2"/>
        <v>44834</v>
      </c>
      <c r="N27" s="180">
        <f t="shared" si="2"/>
        <v>44865</v>
      </c>
      <c r="O27" s="180">
        <f t="shared" si="2"/>
        <v>44895</v>
      </c>
      <c r="P27" s="180">
        <f t="shared" si="2"/>
        <v>44926</v>
      </c>
      <c r="Q27" s="180">
        <f t="shared" si="2"/>
        <v>44957</v>
      </c>
      <c r="R27" s="180">
        <f t="shared" si="2"/>
        <v>44985</v>
      </c>
      <c r="S27" s="180">
        <f t="shared" si="2"/>
        <v>45016</v>
      </c>
      <c r="T27" s="180">
        <f t="shared" si="2"/>
        <v>45046</v>
      </c>
      <c r="U27" s="180">
        <f t="shared" si="2"/>
        <v>45077</v>
      </c>
      <c r="V27" s="180">
        <f t="shared" si="2"/>
        <v>45107</v>
      </c>
      <c r="W27" s="180">
        <f t="shared" si="2"/>
        <v>45138</v>
      </c>
      <c r="X27" s="180">
        <f t="shared" si="2"/>
        <v>45169</v>
      </c>
      <c r="Y27" s="180">
        <f t="shared" si="2"/>
        <v>45199</v>
      </c>
      <c r="Z27" s="180">
        <f t="shared" si="2"/>
        <v>45230</v>
      </c>
      <c r="AA27" s="180">
        <f t="shared" si="2"/>
        <v>45260</v>
      </c>
      <c r="AB27" s="180">
        <f t="shared" si="2"/>
        <v>45291</v>
      </c>
      <c r="AC27" s="180">
        <f t="shared" si="2"/>
        <v>45322</v>
      </c>
      <c r="AD27" s="180">
        <f t="shared" si="2"/>
        <v>45351</v>
      </c>
      <c r="AE27" s="180">
        <f t="shared" si="2"/>
        <v>45382</v>
      </c>
      <c r="AF27" s="180">
        <f t="shared" si="2"/>
        <v>45412</v>
      </c>
      <c r="AG27" s="180">
        <f t="shared" si="2"/>
        <v>45443</v>
      </c>
      <c r="AH27" s="180">
        <f t="shared" si="2"/>
        <v>45473</v>
      </c>
      <c r="AI27" s="180">
        <f t="shared" si="2"/>
        <v>45504</v>
      </c>
      <c r="AJ27" s="180">
        <f t="shared" si="2"/>
        <v>45535</v>
      </c>
    </row>
    <row r="28" spans="2:45" ht="13" x14ac:dyDescent="0.3">
      <c r="B28" s="319"/>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row>
    <row r="29" spans="2:45" s="321" customFormat="1" x14ac:dyDescent="0.25">
      <c r="B29" s="320"/>
      <c r="F29" s="322"/>
      <c r="I29" s="323"/>
      <c r="J29" s="323"/>
      <c r="K29" s="323"/>
      <c r="L29" s="323"/>
      <c r="M29" s="323"/>
      <c r="N29" s="323"/>
      <c r="O29" s="324"/>
      <c r="P29" s="324"/>
      <c r="Q29" s="323"/>
      <c r="R29" s="323"/>
      <c r="S29" s="323"/>
      <c r="T29" s="323"/>
      <c r="U29" s="323"/>
      <c r="V29" s="323"/>
      <c r="W29" s="323"/>
      <c r="X29" s="323"/>
      <c r="Y29" s="323"/>
      <c r="Z29" s="323"/>
      <c r="AA29" s="323"/>
      <c r="AB29" s="323"/>
      <c r="AC29" s="323"/>
      <c r="AD29" s="323"/>
      <c r="AE29" s="323"/>
      <c r="AF29" s="323"/>
      <c r="AG29" s="323"/>
      <c r="AH29" s="323"/>
      <c r="AI29" s="323"/>
      <c r="AJ29" s="323"/>
    </row>
    <row r="30" spans="2:45" s="321" customFormat="1" x14ac:dyDescent="0.25">
      <c r="B30" s="320"/>
      <c r="F30" s="322"/>
      <c r="I30" s="323"/>
      <c r="J30" s="323"/>
      <c r="K30" s="323"/>
      <c r="L30" s="323"/>
      <c r="M30" s="323"/>
      <c r="N30" s="323"/>
      <c r="O30" s="324"/>
      <c r="P30" s="324"/>
      <c r="Q30" s="323"/>
      <c r="R30" s="323"/>
      <c r="S30" s="323"/>
      <c r="T30" s="323"/>
      <c r="U30" s="323"/>
      <c r="V30" s="323"/>
      <c r="W30" s="323"/>
      <c r="X30" s="323"/>
      <c r="Y30" s="323"/>
      <c r="Z30" s="323"/>
      <c r="AA30" s="323"/>
      <c r="AB30" s="323"/>
      <c r="AC30" s="323"/>
      <c r="AD30" s="323"/>
      <c r="AE30" s="323"/>
      <c r="AF30" s="323"/>
      <c r="AG30" s="323"/>
      <c r="AH30" s="323"/>
      <c r="AI30" s="323"/>
      <c r="AJ30" s="323"/>
    </row>
    <row r="31" spans="2:45" s="321" customFormat="1" x14ac:dyDescent="0.25">
      <c r="B31" s="320"/>
      <c r="F31" s="322"/>
      <c r="I31" s="323"/>
      <c r="J31" s="323"/>
      <c r="K31" s="323"/>
      <c r="L31" s="323"/>
      <c r="M31" s="323"/>
      <c r="N31" s="323"/>
      <c r="O31" s="324"/>
      <c r="P31" s="324"/>
      <c r="Q31" s="323"/>
      <c r="R31" s="323"/>
      <c r="S31" s="323"/>
      <c r="T31" s="323"/>
      <c r="U31" s="323"/>
      <c r="V31" s="323"/>
      <c r="W31" s="323"/>
      <c r="X31" s="323"/>
      <c r="Y31" s="323"/>
      <c r="Z31" s="323"/>
      <c r="AA31" s="323"/>
      <c r="AB31" s="323"/>
      <c r="AC31" s="323"/>
      <c r="AD31" s="323"/>
      <c r="AE31" s="323"/>
      <c r="AF31" s="323"/>
      <c r="AG31" s="323"/>
      <c r="AH31" s="323"/>
      <c r="AI31" s="323"/>
      <c r="AJ31" s="323"/>
    </row>
    <row r="32" spans="2:45" s="321" customFormat="1" x14ac:dyDescent="0.25">
      <c r="B32" s="320"/>
      <c r="F32" s="322"/>
      <c r="I32" s="323"/>
      <c r="J32" s="323"/>
      <c r="K32" s="323"/>
      <c r="L32" s="323"/>
      <c r="M32" s="323"/>
      <c r="N32" s="323"/>
      <c r="O32" s="324"/>
      <c r="P32" s="324"/>
      <c r="Q32" s="323"/>
      <c r="R32" s="323"/>
      <c r="S32" s="323"/>
      <c r="T32" s="323"/>
      <c r="U32" s="323"/>
      <c r="V32" s="323"/>
      <c r="W32" s="323"/>
      <c r="X32" s="323"/>
      <c r="Y32" s="323"/>
      <c r="Z32" s="323"/>
      <c r="AA32" s="323"/>
      <c r="AB32" s="323"/>
      <c r="AC32" s="323"/>
      <c r="AD32" s="323"/>
      <c r="AE32" s="323"/>
      <c r="AF32" s="323"/>
      <c r="AG32" s="323"/>
      <c r="AH32" s="323"/>
      <c r="AI32" s="323"/>
      <c r="AJ32" s="323"/>
    </row>
    <row r="33" spans="2:36" s="321" customFormat="1" x14ac:dyDescent="0.25">
      <c r="B33" s="320"/>
      <c r="F33" s="322"/>
      <c r="I33" s="323"/>
      <c r="J33" s="323"/>
      <c r="K33" s="323"/>
      <c r="L33" s="323"/>
      <c r="M33" s="323"/>
      <c r="N33" s="323"/>
      <c r="O33" s="324"/>
      <c r="P33" s="324"/>
      <c r="Q33" s="323"/>
      <c r="R33" s="323"/>
      <c r="S33" s="323"/>
      <c r="T33" s="323"/>
      <c r="U33" s="323"/>
      <c r="V33" s="323"/>
      <c r="W33" s="323"/>
      <c r="X33" s="323"/>
      <c r="Y33" s="323"/>
      <c r="Z33" s="323"/>
      <c r="AA33" s="323"/>
      <c r="AB33" s="323"/>
      <c r="AC33" s="323"/>
      <c r="AD33" s="323"/>
      <c r="AE33" s="323"/>
      <c r="AF33" s="323"/>
      <c r="AG33" s="323"/>
      <c r="AH33" s="323"/>
      <c r="AI33" s="323"/>
      <c r="AJ33" s="323"/>
    </row>
    <row r="34" spans="2:36" ht="13" x14ac:dyDescent="0.3">
      <c r="D34" s="261"/>
      <c r="I34" s="252"/>
      <c r="J34" s="252"/>
      <c r="K34" s="252"/>
      <c r="O34" s="325"/>
      <c r="P34" s="325"/>
      <c r="Q34" s="203"/>
      <c r="T34" s="203"/>
      <c r="W34" s="203"/>
      <c r="Z34" s="203"/>
    </row>
    <row r="35" spans="2:36" ht="13" x14ac:dyDescent="0.3">
      <c r="D35" s="290"/>
      <c r="I35" s="207"/>
      <c r="J35" s="207"/>
      <c r="K35" s="207"/>
      <c r="L35" s="207"/>
      <c r="M35" s="207"/>
      <c r="N35" s="207"/>
      <c r="O35" s="326"/>
      <c r="P35" s="326"/>
      <c r="Q35" s="207"/>
      <c r="R35" s="207"/>
      <c r="S35" s="207"/>
      <c r="T35" s="207"/>
      <c r="U35" s="207"/>
      <c r="V35" s="207"/>
      <c r="W35" s="207"/>
      <c r="X35" s="207"/>
      <c r="Y35" s="207"/>
      <c r="Z35" s="207"/>
      <c r="AA35" s="207"/>
      <c r="AB35" s="207"/>
      <c r="AC35" s="207"/>
      <c r="AD35" s="207"/>
      <c r="AE35" s="207"/>
      <c r="AF35" s="207"/>
      <c r="AG35" s="207"/>
      <c r="AH35" s="207"/>
      <c r="AI35" s="207"/>
      <c r="AJ35" s="207"/>
    </row>
    <row r="36" spans="2:36" ht="13" x14ac:dyDescent="0.3">
      <c r="D36" s="290"/>
      <c r="I36" s="252"/>
      <c r="O36" s="327"/>
      <c r="P36" s="327"/>
    </row>
    <row r="37" spans="2:36" ht="13" x14ac:dyDescent="0.3">
      <c r="D37" s="290"/>
      <c r="I37" s="207"/>
      <c r="J37" s="207"/>
      <c r="K37" s="207"/>
      <c r="L37" s="207"/>
      <c r="M37" s="207"/>
      <c r="N37" s="207"/>
      <c r="O37" s="312"/>
      <c r="P37" s="312"/>
      <c r="Q37" s="207"/>
      <c r="R37" s="207"/>
      <c r="S37" s="207"/>
      <c r="T37" s="207"/>
      <c r="U37" s="207"/>
      <c r="V37" s="207"/>
      <c r="W37" s="207"/>
      <c r="X37" s="207"/>
      <c r="Y37" s="207"/>
      <c r="Z37" s="207"/>
      <c r="AA37" s="207"/>
      <c r="AB37" s="207"/>
      <c r="AC37" s="207"/>
      <c r="AD37" s="207"/>
      <c r="AE37" s="207"/>
      <c r="AF37" s="207"/>
      <c r="AG37" s="207"/>
      <c r="AH37" s="207"/>
      <c r="AI37" s="207"/>
      <c r="AJ37" s="207"/>
    </row>
    <row r="38" spans="2:36" ht="13" x14ac:dyDescent="0.3">
      <c r="D38" s="290"/>
      <c r="I38" s="257"/>
      <c r="J38" s="280"/>
      <c r="K38" s="280"/>
      <c r="L38" s="257"/>
      <c r="M38" s="257"/>
      <c r="N38" s="257"/>
      <c r="O38" s="328"/>
      <c r="P38" s="328"/>
      <c r="Z38" s="257"/>
      <c r="AA38" s="257"/>
    </row>
    <row r="39" spans="2:36" ht="13" x14ac:dyDescent="0.3">
      <c r="D39" s="290"/>
      <c r="I39" s="329"/>
      <c r="J39" s="329"/>
      <c r="K39" s="329"/>
      <c r="L39" s="329"/>
      <c r="M39" s="329"/>
      <c r="N39" s="329"/>
      <c r="O39" s="328"/>
      <c r="P39" s="329"/>
      <c r="Q39" s="329"/>
      <c r="R39" s="329"/>
      <c r="S39" s="329"/>
      <c r="T39" s="329"/>
      <c r="U39" s="329"/>
      <c r="V39" s="329"/>
      <c r="W39" s="329"/>
      <c r="X39" s="329"/>
      <c r="Y39" s="329"/>
      <c r="Z39" s="329"/>
      <c r="AA39" s="329"/>
      <c r="AB39" s="329"/>
      <c r="AC39" s="329"/>
      <c r="AD39" s="329"/>
      <c r="AE39" s="329"/>
    </row>
    <row r="40" spans="2:36" ht="13" x14ac:dyDescent="0.3">
      <c r="D40" s="290"/>
      <c r="I40" s="282"/>
      <c r="J40" s="283"/>
      <c r="K40" s="282"/>
      <c r="L40" s="282"/>
      <c r="M40" s="282"/>
      <c r="N40" s="282"/>
      <c r="O40" s="282"/>
      <c r="P40" s="282"/>
      <c r="Q40" s="282"/>
      <c r="R40" s="282"/>
      <c r="S40" s="282"/>
      <c r="T40" s="282"/>
      <c r="U40" s="283"/>
      <c r="V40" s="283"/>
      <c r="W40" s="282"/>
      <c r="X40" s="282"/>
      <c r="Y40" s="282"/>
      <c r="Z40" s="282"/>
      <c r="AA40" s="282"/>
      <c r="AB40" s="282"/>
      <c r="AC40" s="282"/>
      <c r="AD40" s="282"/>
      <c r="AE40" s="282"/>
    </row>
    <row r="41" spans="2:36" ht="13" x14ac:dyDescent="0.3">
      <c r="D41" s="290"/>
      <c r="I41" s="329"/>
      <c r="J41" s="329"/>
      <c r="K41" s="329"/>
      <c r="L41" s="329"/>
      <c r="M41" s="329"/>
      <c r="N41" s="329"/>
      <c r="O41" s="282"/>
      <c r="P41" s="282"/>
      <c r="Q41" s="282"/>
      <c r="R41" s="282"/>
      <c r="S41" s="282"/>
      <c r="T41" s="282"/>
      <c r="U41" s="283"/>
      <c r="V41" s="283"/>
      <c r="W41" s="282"/>
      <c r="X41" s="282"/>
      <c r="Y41" s="282"/>
      <c r="Z41" s="282"/>
      <c r="AA41" s="282"/>
      <c r="AB41" s="282"/>
      <c r="AC41" s="282"/>
      <c r="AD41" s="282"/>
      <c r="AE41" s="282"/>
    </row>
    <row r="42" spans="2:36" x14ac:dyDescent="0.25">
      <c r="C42" s="168"/>
      <c r="F42" s="167"/>
      <c r="I42" s="330"/>
      <c r="J42" s="330"/>
      <c r="K42" s="330"/>
      <c r="L42" s="330"/>
      <c r="M42" s="282"/>
      <c r="N42" s="282"/>
      <c r="O42" s="330"/>
      <c r="P42" s="330"/>
      <c r="Q42" s="330"/>
      <c r="R42" s="330"/>
      <c r="S42" s="330"/>
      <c r="T42" s="330"/>
      <c r="U42" s="330"/>
      <c r="V42" s="282"/>
      <c r="W42" s="282"/>
      <c r="X42" s="282"/>
      <c r="Y42" s="282"/>
      <c r="Z42" s="282"/>
      <c r="AA42" s="282"/>
      <c r="AB42" s="282"/>
      <c r="AC42" s="282"/>
      <c r="AD42" s="282"/>
      <c r="AE42" s="282"/>
      <c r="AF42" s="282"/>
      <c r="AG42" s="282"/>
      <c r="AH42" s="282"/>
      <c r="AI42" s="282"/>
      <c r="AJ42" s="282"/>
    </row>
    <row r="43" spans="2:36" ht="13" x14ac:dyDescent="0.3">
      <c r="C43" s="170"/>
      <c r="F43" s="170"/>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row>
    <row r="44" spans="2:36" x14ac:dyDescent="0.25">
      <c r="C44" s="168"/>
      <c r="E44" s="219"/>
      <c r="F44" s="219"/>
      <c r="G44" s="219"/>
      <c r="H44" s="219"/>
      <c r="I44" s="207"/>
      <c r="J44" s="207"/>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row>
    <row r="45" spans="2:36" x14ac:dyDescent="0.25">
      <c r="C45" s="168"/>
    </row>
    <row r="46" spans="2:36" x14ac:dyDescent="0.25">
      <c r="C46" s="168"/>
      <c r="E46" s="219"/>
      <c r="F46" s="219"/>
      <c r="G46" s="219"/>
      <c r="H46" s="219"/>
      <c r="I46" s="219"/>
      <c r="J46" s="219"/>
    </row>
    <row r="47" spans="2:36" x14ac:dyDescent="0.25">
      <c r="C47" s="168"/>
    </row>
    <row r="48" spans="2:36" x14ac:dyDescent="0.25">
      <c r="C48" s="168"/>
      <c r="E48" s="219"/>
      <c r="F48" s="219"/>
      <c r="G48" s="219"/>
      <c r="H48" s="219"/>
      <c r="I48" s="219"/>
      <c r="J48" s="219"/>
    </row>
    <row r="49" spans="3:12" x14ac:dyDescent="0.25">
      <c r="C49" s="168"/>
    </row>
    <row r="50" spans="3:12" x14ac:dyDescent="0.25">
      <c r="C50" s="168"/>
      <c r="F50" s="167"/>
    </row>
    <row r="51" spans="3:12" x14ac:dyDescent="0.25">
      <c r="C51" s="168"/>
      <c r="F51" s="167"/>
    </row>
    <row r="52" spans="3:12" x14ac:dyDescent="0.25">
      <c r="C52" s="168"/>
      <c r="F52" s="167"/>
    </row>
    <row r="53" spans="3:12" x14ac:dyDescent="0.25">
      <c r="C53" s="168"/>
      <c r="F53" s="167"/>
    </row>
    <row r="54" spans="3:12" x14ac:dyDescent="0.25">
      <c r="C54" s="168"/>
      <c r="F54" s="167"/>
    </row>
    <row r="55" spans="3:12" x14ac:dyDescent="0.25">
      <c r="C55" s="168"/>
      <c r="F55" s="167"/>
    </row>
    <row r="56" spans="3:12" x14ac:dyDescent="0.25">
      <c r="C56" s="168"/>
      <c r="F56" s="167"/>
    </row>
    <row r="57" spans="3:12" ht="13" x14ac:dyDescent="0.3">
      <c r="C57" s="174"/>
      <c r="F57" s="167"/>
      <c r="L57" s="170"/>
    </row>
    <row r="58" spans="3:12" x14ac:dyDescent="0.25">
      <c r="C58" s="168"/>
      <c r="F58" s="167"/>
    </row>
    <row r="59" spans="3:12" x14ac:dyDescent="0.25">
      <c r="C59" s="168"/>
      <c r="F59" s="167"/>
    </row>
    <row r="60" spans="3:12" x14ac:dyDescent="0.25">
      <c r="C60" s="168"/>
      <c r="F60" s="167"/>
    </row>
    <row r="61" spans="3:12" x14ac:dyDescent="0.25">
      <c r="C61" s="168"/>
      <c r="F61" s="167"/>
    </row>
    <row r="62" spans="3:12" x14ac:dyDescent="0.25">
      <c r="C62" s="168"/>
      <c r="F62" s="167"/>
    </row>
    <row r="63" spans="3:12" x14ac:dyDescent="0.25">
      <c r="C63" s="168"/>
      <c r="F63" s="167"/>
    </row>
    <row r="64" spans="3:12" x14ac:dyDescent="0.25">
      <c r="C64" s="168"/>
      <c r="F64" s="167"/>
    </row>
    <row r="65" spans="2:6" x14ac:dyDescent="0.25">
      <c r="C65" s="168"/>
      <c r="F65" s="167"/>
    </row>
    <row r="66" spans="2:6" x14ac:dyDescent="0.25">
      <c r="C66" s="168"/>
      <c r="F66" s="167"/>
    </row>
    <row r="67" spans="2:6" x14ac:dyDescent="0.25">
      <c r="C67" s="168"/>
      <c r="F67" s="167"/>
    </row>
    <row r="68" spans="2:6" x14ac:dyDescent="0.25">
      <c r="C68" s="168"/>
      <c r="F68" s="167"/>
    </row>
    <row r="69" spans="2:6" x14ac:dyDescent="0.25">
      <c r="C69" s="168"/>
      <c r="F69" s="167"/>
    </row>
    <row r="70" spans="2:6" ht="13" x14ac:dyDescent="0.3">
      <c r="B70" s="261"/>
      <c r="C70" s="168"/>
      <c r="E70" s="170"/>
      <c r="F70" s="167"/>
    </row>
    <row r="71" spans="2:6" x14ac:dyDescent="0.25">
      <c r="C71" s="168"/>
      <c r="F71" s="167"/>
    </row>
    <row r="72" spans="2:6" x14ac:dyDescent="0.25">
      <c r="C72" s="168"/>
      <c r="F72" s="167"/>
    </row>
    <row r="73" spans="2:6" x14ac:dyDescent="0.25">
      <c r="C73" s="168"/>
      <c r="F73" s="167"/>
    </row>
    <row r="74" spans="2:6" x14ac:dyDescent="0.25">
      <c r="C74" s="168"/>
      <c r="F74" s="167"/>
    </row>
    <row r="75" spans="2:6" x14ac:dyDescent="0.25">
      <c r="C75" s="168"/>
      <c r="F75" s="167"/>
    </row>
    <row r="76" spans="2:6" x14ac:dyDescent="0.25">
      <c r="C76" s="285"/>
      <c r="F76" s="167"/>
    </row>
    <row r="77" spans="2:6" x14ac:dyDescent="0.25">
      <c r="C77" s="168"/>
      <c r="F77" s="167"/>
    </row>
    <row r="78" spans="2:6" x14ac:dyDescent="0.25">
      <c r="C78" s="168"/>
      <c r="F78" s="167"/>
    </row>
    <row r="79" spans="2:6" x14ac:dyDescent="0.25">
      <c r="C79" s="168"/>
      <c r="F79" s="167"/>
    </row>
    <row r="80" spans="2:6" x14ac:dyDescent="0.25">
      <c r="C80" s="168"/>
      <c r="F80" s="167"/>
    </row>
    <row r="81" spans="1:45" x14ac:dyDescent="0.25">
      <c r="C81" s="168"/>
      <c r="F81" s="167"/>
    </row>
    <row r="82" spans="1:45" x14ac:dyDescent="0.25">
      <c r="C82" s="168"/>
      <c r="F82" s="167"/>
    </row>
    <row r="83" spans="1:45" x14ac:dyDescent="0.25">
      <c r="C83" s="168"/>
      <c r="F83" s="167"/>
    </row>
    <row r="84" spans="1:45" s="220" customFormat="1" ht="10" x14ac:dyDescent="0.2">
      <c r="A84" s="17" t="s">
        <v>74</v>
      </c>
      <c r="B84" s="17"/>
      <c r="C84" s="17"/>
      <c r="D84" s="18"/>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row>
    <row r="85" spans="1:45" x14ac:dyDescent="0.25">
      <c r="C85" s="168"/>
      <c r="F85" s="167"/>
    </row>
    <row r="87" spans="1:45" x14ac:dyDescent="0.25">
      <c r="D87" s="221"/>
    </row>
    <row r="90" spans="1:45" x14ac:dyDescent="0.25">
      <c r="C90" s="259">
        <v>62068</v>
      </c>
      <c r="D90" s="286"/>
    </row>
    <row r="91" spans="1:45" x14ac:dyDescent="0.25">
      <c r="C91" s="259">
        <v>62068</v>
      </c>
      <c r="D91" s="286"/>
    </row>
    <row r="92" spans="1:45" x14ac:dyDescent="0.25">
      <c r="C92" s="259">
        <v>62068</v>
      </c>
      <c r="D92" s="286"/>
    </row>
    <row r="93" spans="1:45" x14ac:dyDescent="0.25">
      <c r="C93" s="259">
        <v>62068</v>
      </c>
      <c r="D93" s="287"/>
    </row>
    <row r="94" spans="1:45" x14ac:dyDescent="0.25">
      <c r="C94" s="259">
        <v>31034</v>
      </c>
      <c r="D94" s="157"/>
    </row>
    <row r="95" spans="1:45" x14ac:dyDescent="0.25">
      <c r="C95" s="259">
        <v>0</v>
      </c>
      <c r="D95" s="157"/>
    </row>
    <row r="96" spans="1:45"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C105" s="259"/>
      <c r="D105" s="157"/>
    </row>
    <row r="106" spans="3:4" x14ac:dyDescent="0.25">
      <c r="C106" s="259"/>
      <c r="D106" s="157"/>
    </row>
    <row r="107" spans="3:4" x14ac:dyDescent="0.25">
      <c r="C107" s="259"/>
      <c r="D107" s="157"/>
    </row>
    <row r="108" spans="3:4" x14ac:dyDescent="0.25">
      <c r="C108" s="259"/>
      <c r="D108" s="157"/>
    </row>
    <row r="109" spans="3:4" x14ac:dyDescent="0.25">
      <c r="C109" s="259"/>
      <c r="D109" s="157"/>
    </row>
    <row r="110" spans="3:4" x14ac:dyDescent="0.25">
      <c r="C110" s="259"/>
      <c r="D110" s="157"/>
    </row>
    <row r="111" spans="3:4" x14ac:dyDescent="0.25">
      <c r="C111" s="259"/>
      <c r="D111" s="157"/>
    </row>
    <row r="112" spans="3:4" x14ac:dyDescent="0.25">
      <c r="C112" s="259"/>
      <c r="D112" s="157"/>
    </row>
    <row r="113" spans="4:4" x14ac:dyDescent="0.25">
      <c r="D113" s="157"/>
    </row>
    <row r="114" spans="4:4" x14ac:dyDescent="0.25">
      <c r="D114" s="157"/>
    </row>
  </sheetData>
  <hyperlinks>
    <hyperlink ref="K6" r:id="rId1" xr:uid="{A53BF690-2D78-4C1E-A67F-EF970D821ACB}"/>
  </hyperlinks>
  <pageMargins left="0.70866141732283472" right="0.70866141732283472" top="0.74803149606299213" bottom="0.74803149606299213" header="0.31496062992125984" footer="0.31496062992125984"/>
  <pageSetup scale="46"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36F2D-55E7-4F95-9431-549A59B041A8}">
  <sheetPr codeName="Sheet4">
    <tabColor rgb="FFB4DEDD"/>
  </sheetPr>
  <dimension ref="A1"/>
  <sheetViews>
    <sheetView workbookViewId="0">
      <selection activeCell="H46" sqref="H46"/>
    </sheetView>
  </sheetViews>
  <sheetFormatPr defaultRowHeight="10"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N74"/>
  <sheetViews>
    <sheetView showGridLines="0" zoomScale="80" zoomScaleNormal="80" workbookViewId="0">
      <pane xSplit="8" ySplit="10" topLeftCell="AA11" activePane="bottomRight" state="frozen"/>
      <selection activeCell="L4" sqref="L4"/>
      <selection pane="topRight" activeCell="L4" sqref="L4"/>
      <selection pane="bottomLeft" activeCell="L4" sqref="L4"/>
      <selection pane="bottomRight" activeCell="AD42" sqref="AD42"/>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3.109375" style="65" customWidth="1"/>
    <col min="6" max="6" width="13.44140625" style="66" customWidth="1"/>
    <col min="7" max="8" width="15.77734375" style="65" customWidth="1"/>
    <col min="9" max="20" width="9.77734375" style="65" hidden="1" customWidth="1"/>
    <col min="21" max="32" width="9.77734375" style="65" customWidth="1"/>
    <col min="33" max="34" width="9.33203125" style="65"/>
    <col min="35" max="39" width="10.44140625" style="65" customWidth="1"/>
    <col min="40" max="16384" width="9.33203125" style="65"/>
  </cols>
  <sheetData>
    <row r="1" spans="1:40" x14ac:dyDescent="0.25">
      <c r="A1" s="152" t="s">
        <v>221</v>
      </c>
    </row>
    <row r="2" spans="1:40" ht="25" x14ac:dyDescent="0.5">
      <c r="B2" s="64" t="s">
        <v>120</v>
      </c>
    </row>
    <row r="4" spans="1:40" ht="13" x14ac:dyDescent="0.3">
      <c r="B4" s="67" t="s">
        <v>121</v>
      </c>
      <c r="C4" s="121" t="s">
        <v>195</v>
      </c>
      <c r="E4" s="67" t="s">
        <v>177</v>
      </c>
      <c r="I4" s="67"/>
      <c r="J4" s="66"/>
    </row>
    <row r="5" spans="1:40" ht="13" x14ac:dyDescent="0.3">
      <c r="B5" s="67" t="s">
        <v>121</v>
      </c>
      <c r="C5" s="121" t="s">
        <v>196</v>
      </c>
      <c r="E5" s="124" t="s">
        <v>174</v>
      </c>
      <c r="G5" s="131">
        <v>1</v>
      </c>
      <c r="I5" s="67"/>
      <c r="K5" s="69"/>
      <c r="L5" s="69"/>
      <c r="N5" s="67"/>
    </row>
    <row r="6" spans="1:40" ht="13" x14ac:dyDescent="0.3">
      <c r="B6" s="67" t="s">
        <v>124</v>
      </c>
      <c r="C6" s="121" t="s">
        <v>306</v>
      </c>
      <c r="E6" s="124" t="s">
        <v>175</v>
      </c>
      <c r="G6" s="131">
        <v>1</v>
      </c>
      <c r="I6" s="116"/>
      <c r="K6" s="127"/>
      <c r="L6" s="111"/>
      <c r="N6" s="116"/>
    </row>
    <row r="7" spans="1:40" ht="13" x14ac:dyDescent="0.3">
      <c r="B7" s="67" t="s">
        <v>125</v>
      </c>
      <c r="C7" s="144">
        <v>43617</v>
      </c>
      <c r="D7" s="72"/>
      <c r="E7" s="124" t="s">
        <v>176</v>
      </c>
      <c r="G7" s="131">
        <v>1</v>
      </c>
      <c r="I7" s="116"/>
      <c r="K7" s="127"/>
      <c r="L7" s="111"/>
      <c r="N7" s="117"/>
    </row>
    <row r="8" spans="1:40" ht="13" x14ac:dyDescent="0.3">
      <c r="B8" s="67" t="s">
        <v>126</v>
      </c>
      <c r="C8" s="144">
        <v>44651</v>
      </c>
      <c r="D8" s="72"/>
      <c r="E8" s="72"/>
    </row>
    <row r="10" spans="1:40" ht="26" x14ac:dyDescent="0.25">
      <c r="B10" s="73" t="s">
        <v>127</v>
      </c>
      <c r="C10" s="73" t="s">
        <v>21</v>
      </c>
      <c r="D10" s="73" t="s">
        <v>128</v>
      </c>
      <c r="E10" s="73" t="s">
        <v>129</v>
      </c>
      <c r="F10" s="74" t="s">
        <v>130</v>
      </c>
      <c r="G10" s="73" t="s">
        <v>131</v>
      </c>
      <c r="H10" s="73" t="s">
        <v>132</v>
      </c>
      <c r="I10" s="75">
        <v>43677</v>
      </c>
      <c r="J10" s="75">
        <f t="shared" ref="J10:AF10" si="0">EOMONTH(I10,1)</f>
        <v>43708</v>
      </c>
      <c r="K10" s="75">
        <f t="shared" si="0"/>
        <v>43738</v>
      </c>
      <c r="L10" s="75">
        <f t="shared" si="0"/>
        <v>43769</v>
      </c>
      <c r="M10" s="75">
        <f t="shared" si="0"/>
        <v>43799</v>
      </c>
      <c r="N10" s="75">
        <f t="shared" si="0"/>
        <v>43830</v>
      </c>
      <c r="O10" s="75">
        <f t="shared" si="0"/>
        <v>43861</v>
      </c>
      <c r="P10" s="75">
        <f t="shared" si="0"/>
        <v>43890</v>
      </c>
      <c r="Q10" s="75">
        <f t="shared" si="0"/>
        <v>43921</v>
      </c>
      <c r="R10" s="75">
        <f t="shared" si="0"/>
        <v>43951</v>
      </c>
      <c r="S10" s="75">
        <f t="shared" si="0"/>
        <v>43982</v>
      </c>
      <c r="T10" s="75">
        <f t="shared" si="0"/>
        <v>44012</v>
      </c>
      <c r="U10" s="75">
        <f t="shared" si="0"/>
        <v>44043</v>
      </c>
      <c r="V10" s="75">
        <f t="shared" si="0"/>
        <v>44074</v>
      </c>
      <c r="W10" s="75">
        <f t="shared" si="0"/>
        <v>44104</v>
      </c>
      <c r="X10" s="75">
        <f t="shared" si="0"/>
        <v>44135</v>
      </c>
      <c r="Y10" s="75">
        <f t="shared" si="0"/>
        <v>44165</v>
      </c>
      <c r="Z10" s="75">
        <f t="shared" si="0"/>
        <v>44196</v>
      </c>
      <c r="AA10" s="75">
        <f t="shared" si="0"/>
        <v>44227</v>
      </c>
      <c r="AB10" s="75">
        <f t="shared" si="0"/>
        <v>44255</v>
      </c>
      <c r="AC10" s="75">
        <f t="shared" si="0"/>
        <v>44286</v>
      </c>
      <c r="AD10" s="75">
        <f t="shared" si="0"/>
        <v>44316</v>
      </c>
      <c r="AE10" s="75">
        <f t="shared" si="0"/>
        <v>44347</v>
      </c>
      <c r="AF10" s="75">
        <f t="shared" si="0"/>
        <v>44377</v>
      </c>
      <c r="AG10" s="75">
        <f t="shared" ref="AG10:AN10" si="1">EOMONTH(AF10,1)</f>
        <v>44408</v>
      </c>
      <c r="AH10" s="75">
        <f t="shared" si="1"/>
        <v>44439</v>
      </c>
      <c r="AI10" s="75">
        <f t="shared" si="1"/>
        <v>44469</v>
      </c>
      <c r="AJ10" s="75">
        <f t="shared" si="1"/>
        <v>44500</v>
      </c>
      <c r="AK10" s="75">
        <f t="shared" si="1"/>
        <v>44530</v>
      </c>
      <c r="AL10" s="75">
        <f t="shared" si="1"/>
        <v>44561</v>
      </c>
      <c r="AM10" s="75">
        <f t="shared" si="1"/>
        <v>44592</v>
      </c>
      <c r="AN10" s="180">
        <f t="shared" si="1"/>
        <v>44620</v>
      </c>
    </row>
    <row r="11" spans="1:40" x14ac:dyDescent="0.25">
      <c r="B11" s="76"/>
      <c r="C11" s="76"/>
      <c r="D11" s="76"/>
      <c r="E11" s="76"/>
      <c r="F11" s="77"/>
      <c r="G11" s="76"/>
      <c r="H11" s="76"/>
      <c r="I11" s="76">
        <f t="shared" ref="I11:AF11" ca="1" si="2">IF(I10&gt;TODAY(),0,1)</f>
        <v>1</v>
      </c>
      <c r="J11" s="76">
        <f t="shared" ca="1" si="2"/>
        <v>1</v>
      </c>
      <c r="K11" s="76">
        <f t="shared" ca="1" si="2"/>
        <v>1</v>
      </c>
      <c r="L11" s="76">
        <f t="shared" ca="1" si="2"/>
        <v>1</v>
      </c>
      <c r="M11" s="76">
        <f t="shared" ca="1" si="2"/>
        <v>1</v>
      </c>
      <c r="N11" s="76">
        <f t="shared" ca="1" si="2"/>
        <v>1</v>
      </c>
      <c r="O11" s="76">
        <f t="shared" ca="1" si="2"/>
        <v>1</v>
      </c>
      <c r="P11" s="76">
        <f t="shared" ca="1" si="2"/>
        <v>1</v>
      </c>
      <c r="Q11" s="76">
        <f t="shared" ca="1" si="2"/>
        <v>1</v>
      </c>
      <c r="R11" s="76">
        <f t="shared" ca="1" si="2"/>
        <v>1</v>
      </c>
      <c r="S11" s="76">
        <f t="shared" ca="1" si="2"/>
        <v>1</v>
      </c>
      <c r="T11" s="76">
        <f t="shared" ca="1" si="2"/>
        <v>1</v>
      </c>
      <c r="U11" s="76">
        <f t="shared" ca="1" si="2"/>
        <v>1</v>
      </c>
      <c r="V11" s="76">
        <f t="shared" ca="1" si="2"/>
        <v>1</v>
      </c>
      <c r="W11" s="76">
        <f t="shared" ca="1" si="2"/>
        <v>1</v>
      </c>
      <c r="X11" s="76">
        <f t="shared" ca="1" si="2"/>
        <v>1</v>
      </c>
      <c r="Y11" s="76">
        <f t="shared" ca="1" si="2"/>
        <v>1</v>
      </c>
      <c r="Z11" s="76">
        <f t="shared" ca="1" si="2"/>
        <v>1</v>
      </c>
      <c r="AA11" s="76">
        <f t="shared" ca="1" si="2"/>
        <v>1</v>
      </c>
      <c r="AB11" s="76">
        <f t="shared" ca="1" si="2"/>
        <v>1</v>
      </c>
      <c r="AC11" s="76">
        <f t="shared" ca="1" si="2"/>
        <v>1</v>
      </c>
      <c r="AD11" s="76">
        <f t="shared" ca="1" si="2"/>
        <v>1</v>
      </c>
      <c r="AE11" s="76">
        <f t="shared" ca="1" si="2"/>
        <v>1</v>
      </c>
      <c r="AF11" s="76">
        <f t="shared" ca="1" si="2"/>
        <v>1</v>
      </c>
      <c r="AG11" s="76">
        <f t="shared" ref="AG11:AL11" ca="1" si="3">IF(AG10&gt;TODAY(),0,1)</f>
        <v>1</v>
      </c>
      <c r="AH11" s="76">
        <f t="shared" ca="1" si="3"/>
        <v>1</v>
      </c>
      <c r="AI11" s="76">
        <f t="shared" ca="1" si="3"/>
        <v>1</v>
      </c>
      <c r="AJ11" s="76">
        <f t="shared" ca="1" si="3"/>
        <v>1</v>
      </c>
      <c r="AK11" s="76">
        <f t="shared" ca="1" si="3"/>
        <v>1</v>
      </c>
      <c r="AL11" s="76">
        <f t="shared" ca="1" si="3"/>
        <v>1</v>
      </c>
      <c r="AM11" s="76">
        <f ca="1">IF(AM10&gt;TODAY(),0,1)</f>
        <v>1</v>
      </c>
      <c r="AN11" s="181">
        <f ca="1">IF(AN10&gt;TODAY(),0,1)</f>
        <v>1</v>
      </c>
    </row>
    <row r="12" spans="1:40" ht="87.5" x14ac:dyDescent="0.25">
      <c r="B12" s="78" t="s">
        <v>139</v>
      </c>
      <c r="C12" s="145" t="s">
        <v>197</v>
      </c>
      <c r="D12" s="146" t="s">
        <v>198</v>
      </c>
      <c r="E12" s="147" t="s">
        <v>199</v>
      </c>
      <c r="F12" s="79" t="s">
        <v>143</v>
      </c>
      <c r="G12" s="145" t="s">
        <v>200</v>
      </c>
      <c r="H12" s="80">
        <f>COUNTIF(I12:Z12,"Not received" )</f>
        <v>0</v>
      </c>
      <c r="I12" s="79"/>
      <c r="J12" s="79"/>
      <c r="K12" s="118"/>
      <c r="L12" s="81"/>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5">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5" x14ac:dyDescent="0.25">
      <c r="B14" s="78" t="s">
        <v>139</v>
      </c>
      <c r="C14" s="148" t="s">
        <v>201</v>
      </c>
      <c r="D14" s="149" t="s">
        <v>202</v>
      </c>
      <c r="E14" s="150" t="s">
        <v>203</v>
      </c>
      <c r="F14" s="150" t="s">
        <v>156</v>
      </c>
      <c r="G14" s="148" t="s">
        <v>204</v>
      </c>
      <c r="H14" s="80">
        <f>COUNTIF(I14:Z14,"Not received" )</f>
        <v>0</v>
      </c>
      <c r="I14" s="81"/>
      <c r="J14" s="81"/>
      <c r="K14" s="120" t="s">
        <v>158</v>
      </c>
      <c r="L14" s="81"/>
      <c r="M14" s="81"/>
      <c r="N14" s="120" t="s">
        <v>158</v>
      </c>
      <c r="O14" s="81"/>
      <c r="P14" s="81"/>
      <c r="Q14" s="120" t="s">
        <v>158</v>
      </c>
      <c r="R14" s="119"/>
      <c r="S14" s="81"/>
      <c r="T14" s="120" t="s">
        <v>158</v>
      </c>
      <c r="U14" s="81"/>
      <c r="V14" s="81"/>
      <c r="W14" s="120" t="s">
        <v>158</v>
      </c>
      <c r="X14" s="81"/>
      <c r="Y14" s="81"/>
      <c r="Z14" s="120" t="s">
        <v>158</v>
      </c>
      <c r="AA14" s="81"/>
      <c r="AB14" s="81"/>
      <c r="AC14" s="120" t="s">
        <v>158</v>
      </c>
      <c r="AD14" s="81"/>
      <c r="AE14" s="81"/>
      <c r="AF14" s="120" t="s">
        <v>158</v>
      </c>
      <c r="AG14" s="187"/>
      <c r="AH14" s="187"/>
      <c r="AI14" s="187" t="s">
        <v>361</v>
      </c>
      <c r="AJ14" s="187"/>
      <c r="AK14" s="187"/>
      <c r="AL14" s="187"/>
      <c r="AM14" s="187"/>
      <c r="AN14" s="187"/>
    </row>
    <row r="15" spans="1:40"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5" x14ac:dyDescent="0.25">
      <c r="B16" s="78" t="s">
        <v>139</v>
      </c>
      <c r="C16" s="148" t="s">
        <v>205</v>
      </c>
      <c r="D16" s="149" t="s">
        <v>206</v>
      </c>
      <c r="E16" s="150" t="s">
        <v>207</v>
      </c>
      <c r="F16" s="150" t="s">
        <v>137</v>
      </c>
      <c r="G16" s="148" t="s">
        <v>189</v>
      </c>
      <c r="H16" s="80">
        <f>COUNTIF(I16:Z16,"Not received" )</f>
        <v>0</v>
      </c>
      <c r="I16" s="120" t="s">
        <v>158</v>
      </c>
      <c r="J16" s="120" t="s">
        <v>158</v>
      </c>
      <c r="K16" s="120" t="s">
        <v>158</v>
      </c>
      <c r="L16" s="120" t="s">
        <v>158</v>
      </c>
      <c r="M16" s="120" t="s">
        <v>158</v>
      </c>
      <c r="N16" s="120" t="s">
        <v>158</v>
      </c>
      <c r="O16" s="120" t="s">
        <v>158</v>
      </c>
      <c r="P16" s="120" t="s">
        <v>158</v>
      </c>
      <c r="Q16" s="120" t="s">
        <v>158</v>
      </c>
      <c r="R16" s="120" t="s">
        <v>158</v>
      </c>
      <c r="S16" s="120" t="s">
        <v>158</v>
      </c>
      <c r="T16" s="120" t="s">
        <v>158</v>
      </c>
      <c r="U16" s="120" t="s">
        <v>158</v>
      </c>
      <c r="V16" s="120" t="s">
        <v>158</v>
      </c>
      <c r="W16" s="120" t="s">
        <v>158</v>
      </c>
      <c r="X16" s="120" t="s">
        <v>158</v>
      </c>
      <c r="Y16" s="120" t="s">
        <v>158</v>
      </c>
      <c r="Z16" s="120" t="s">
        <v>158</v>
      </c>
      <c r="AA16" s="120" t="s">
        <v>158</v>
      </c>
      <c r="AB16" s="120" t="s">
        <v>158</v>
      </c>
      <c r="AC16" s="120" t="s">
        <v>158</v>
      </c>
      <c r="AD16" s="120" t="s">
        <v>158</v>
      </c>
      <c r="AE16" s="120" t="s">
        <v>158</v>
      </c>
      <c r="AF16" s="120" t="s">
        <v>158</v>
      </c>
      <c r="AG16" s="120" t="s">
        <v>158</v>
      </c>
      <c r="AH16" s="120" t="s">
        <v>158</v>
      </c>
      <c r="AI16" s="120" t="s">
        <v>158</v>
      </c>
      <c r="AJ16" s="120" t="s">
        <v>158</v>
      </c>
      <c r="AK16" s="120" t="s">
        <v>158</v>
      </c>
      <c r="AL16" s="120" t="s">
        <v>158</v>
      </c>
      <c r="AM16" s="120" t="s">
        <v>158</v>
      </c>
      <c r="AN16" s="233" t="s">
        <v>158</v>
      </c>
    </row>
    <row r="17" spans="2:40" x14ac:dyDescent="0.25">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2.5" x14ac:dyDescent="0.25">
      <c r="B18" s="78" t="s">
        <v>153</v>
      </c>
      <c r="C18" s="78" t="s">
        <v>154</v>
      </c>
      <c r="D18" s="148" t="s">
        <v>209</v>
      </c>
      <c r="E18" s="79">
        <v>19.2</v>
      </c>
      <c r="F18" s="150" t="s">
        <v>208</v>
      </c>
      <c r="G18" s="150" t="s">
        <v>145</v>
      </c>
      <c r="H18" s="80">
        <f>COUNTIF(I18:Z18,"Not received" )</f>
        <v>0</v>
      </c>
      <c r="I18" s="81"/>
      <c r="J18" s="79"/>
      <c r="K18" s="81"/>
      <c r="L18" s="81"/>
      <c r="M18" s="79"/>
      <c r="N18" s="81"/>
      <c r="O18" s="81"/>
      <c r="P18" s="81"/>
      <c r="Q18" s="81"/>
      <c r="R18" s="81"/>
      <c r="S18" s="81"/>
      <c r="T18" s="81"/>
      <c r="U18" s="81"/>
      <c r="V18" s="81"/>
      <c r="W18" s="81"/>
      <c r="X18" s="81"/>
      <c r="Y18" s="81"/>
      <c r="Z18" s="81"/>
      <c r="AA18" s="81"/>
      <c r="AB18" s="81"/>
      <c r="AC18" s="81"/>
      <c r="AD18" s="81"/>
      <c r="AE18" s="81"/>
      <c r="AF18" s="81"/>
      <c r="AG18" s="81"/>
      <c r="AH18" s="81"/>
      <c r="AI18" s="81"/>
      <c r="AJ18" s="81"/>
      <c r="AK18" s="120" t="s">
        <v>158</v>
      </c>
      <c r="AL18" s="120" t="s">
        <v>158</v>
      </c>
      <c r="AM18" s="120" t="s">
        <v>158</v>
      </c>
      <c r="AN18" s="233" t="s">
        <v>158</v>
      </c>
    </row>
    <row r="19" spans="2:40"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ht="13" x14ac:dyDescent="0.3">
      <c r="B20" s="93"/>
      <c r="C20" s="93"/>
      <c r="D20" s="93"/>
      <c r="E20" s="93"/>
      <c r="F20" s="94"/>
      <c r="G20" s="122" t="s">
        <v>173</v>
      </c>
      <c r="H20" s="123">
        <f>SUM(H12:H19)</f>
        <v>0</v>
      </c>
      <c r="I20" s="93"/>
      <c r="J20" s="93"/>
      <c r="AN20" s="167"/>
    </row>
    <row r="21" spans="2:40" x14ac:dyDescent="0.25">
      <c r="AN21" s="167"/>
    </row>
    <row r="22" spans="2:40" x14ac:dyDescent="0.25">
      <c r="AN22" s="167"/>
    </row>
    <row r="23" spans="2:40" x14ac:dyDescent="0.25">
      <c r="AN23" s="167"/>
    </row>
    <row r="24" spans="2:40" ht="13" x14ac:dyDescent="0.3">
      <c r="B24" s="95" t="s">
        <v>168</v>
      </c>
      <c r="C24" s="158"/>
      <c r="D24" s="95" t="s">
        <v>163</v>
      </c>
      <c r="E24" s="158"/>
      <c r="F24" s="159"/>
      <c r="G24" s="158"/>
      <c r="H24" s="158"/>
      <c r="I24" s="75">
        <v>43677</v>
      </c>
      <c r="J24" s="75">
        <f>EOMONTH(I24,1)</f>
        <v>43708</v>
      </c>
      <c r="K24" s="75">
        <f t="shared" ref="K24:Q24" si="4">EOMONTH(J24,1)</f>
        <v>43738</v>
      </c>
      <c r="L24" s="75">
        <f t="shared" si="4"/>
        <v>43769</v>
      </c>
      <c r="M24" s="75">
        <f t="shared" si="4"/>
        <v>43799</v>
      </c>
      <c r="N24" s="75">
        <f t="shared" si="4"/>
        <v>43830</v>
      </c>
      <c r="O24" s="75">
        <f t="shared" si="4"/>
        <v>43861</v>
      </c>
      <c r="P24" s="75">
        <f t="shared" si="4"/>
        <v>43890</v>
      </c>
      <c r="Q24" s="75">
        <f t="shared" si="4"/>
        <v>43921</v>
      </c>
      <c r="R24" s="75">
        <f t="shared" ref="R24:Z24" si="5">EOMONTH(Q24,1)</f>
        <v>43951</v>
      </c>
      <c r="S24" s="75">
        <f t="shared" si="5"/>
        <v>43982</v>
      </c>
      <c r="T24" s="75">
        <f t="shared" si="5"/>
        <v>44012</v>
      </c>
      <c r="U24" s="75">
        <f t="shared" si="5"/>
        <v>44043</v>
      </c>
      <c r="V24" s="75">
        <f t="shared" si="5"/>
        <v>44074</v>
      </c>
      <c r="W24" s="75">
        <f t="shared" si="5"/>
        <v>44104</v>
      </c>
      <c r="X24" s="75">
        <f t="shared" si="5"/>
        <v>44135</v>
      </c>
      <c r="Y24" s="75">
        <f t="shared" si="5"/>
        <v>44165</v>
      </c>
      <c r="Z24" s="75">
        <f t="shared" si="5"/>
        <v>44196</v>
      </c>
      <c r="AA24" s="75">
        <f t="shared" ref="AA24:AI24" si="6">EOMONTH(Z24,1)</f>
        <v>44227</v>
      </c>
      <c r="AB24" s="75">
        <f t="shared" si="6"/>
        <v>44255</v>
      </c>
      <c r="AC24" s="75">
        <f t="shared" si="6"/>
        <v>44286</v>
      </c>
      <c r="AD24" s="75">
        <f t="shared" si="6"/>
        <v>44316</v>
      </c>
      <c r="AE24" s="75">
        <f t="shared" si="6"/>
        <v>44347</v>
      </c>
      <c r="AF24" s="75">
        <f t="shared" si="6"/>
        <v>44377</v>
      </c>
      <c r="AG24" s="75">
        <f t="shared" si="6"/>
        <v>44408</v>
      </c>
      <c r="AH24" s="75">
        <f t="shared" si="6"/>
        <v>44439</v>
      </c>
      <c r="AI24" s="75">
        <f t="shared" si="6"/>
        <v>44469</v>
      </c>
      <c r="AJ24" s="75">
        <f>EOMONTH(AI24,1)</f>
        <v>44500</v>
      </c>
      <c r="AK24" s="75">
        <f>EOMONTH(AJ24,1)</f>
        <v>44530</v>
      </c>
      <c r="AL24" s="75">
        <f>EOMONTH(AK24,1)</f>
        <v>44561</v>
      </c>
      <c r="AM24" s="75">
        <f>EOMONTH(AL24,1)</f>
        <v>44592</v>
      </c>
      <c r="AN24" s="180">
        <f>EOMONTH(AM24,1)</f>
        <v>44620</v>
      </c>
    </row>
    <row r="25" spans="2:40" ht="13" x14ac:dyDescent="0.3">
      <c r="B25" s="152" t="s">
        <v>229</v>
      </c>
      <c r="C25" s="152"/>
      <c r="D25" s="161">
        <v>1.2</v>
      </c>
      <c r="E25" s="152"/>
      <c r="F25" s="160"/>
      <c r="G25" s="152"/>
      <c r="H25" s="152"/>
      <c r="I25" s="162">
        <v>2.3473404258493566</v>
      </c>
      <c r="J25" s="162">
        <v>2.3982496412502705</v>
      </c>
      <c r="K25" s="162">
        <v>2.0953162889946717</v>
      </c>
      <c r="L25" s="162">
        <v>1.6915160444663988</v>
      </c>
      <c r="M25" s="162">
        <v>1.6627882562060641</v>
      </c>
      <c r="N25" s="164">
        <v>1.2826530893062633</v>
      </c>
      <c r="O25" s="164">
        <v>1.6199035548670659</v>
      </c>
      <c r="P25" s="164">
        <v>1.5325134056566354</v>
      </c>
      <c r="Q25" s="162">
        <v>1.7129908853683764</v>
      </c>
      <c r="R25" s="162">
        <v>1.7124846865125611</v>
      </c>
      <c r="S25" s="162">
        <v>1.748635064592462</v>
      </c>
      <c r="T25" s="162">
        <v>1.6604735102659323</v>
      </c>
      <c r="U25" s="162">
        <v>1.7663970381114591</v>
      </c>
      <c r="V25" s="162">
        <v>1.3103889034360403</v>
      </c>
      <c r="W25" s="162">
        <v>1.6827965212403229</v>
      </c>
      <c r="X25" s="162">
        <v>2.1277970761406597</v>
      </c>
      <c r="Y25" s="162">
        <v>2.017470190046478</v>
      </c>
      <c r="Z25" s="162">
        <v>2.1402351032907063</v>
      </c>
      <c r="AA25" s="162">
        <v>2.0405377899086559</v>
      </c>
      <c r="AB25" s="162">
        <v>2.2151371120737582</v>
      </c>
      <c r="AC25" s="162">
        <v>2.3768826272988983</v>
      </c>
      <c r="AD25" s="162">
        <v>3.0387304068850471</v>
      </c>
      <c r="AE25" s="162">
        <v>2.46</v>
      </c>
      <c r="AF25" s="162">
        <v>2.1327178638817972</v>
      </c>
      <c r="AG25" s="162">
        <v>2.275631192252797</v>
      </c>
      <c r="AH25" s="162">
        <v>2.23113530462809</v>
      </c>
      <c r="AI25" s="162">
        <v>4.1450192722039993</v>
      </c>
      <c r="AJ25" s="162">
        <v>2.5837656973008336</v>
      </c>
      <c r="AK25" s="162">
        <v>3.038886726903165</v>
      </c>
      <c r="AL25" s="162">
        <v>2.6171389474478612</v>
      </c>
      <c r="AM25" s="162">
        <v>2.6171389474478612</v>
      </c>
      <c r="AN25" s="162">
        <v>1.47</v>
      </c>
    </row>
    <row r="26" spans="2:40" ht="13" x14ac:dyDescent="0.3">
      <c r="B26" s="152"/>
      <c r="C26" s="152"/>
      <c r="D26" s="161"/>
      <c r="E26" s="152"/>
      <c r="F26" s="160"/>
      <c r="G26" s="152"/>
      <c r="H26" s="152"/>
      <c r="I26" s="163">
        <f t="shared" ref="I26:AN26" si="7">$D$25</f>
        <v>1.2</v>
      </c>
      <c r="J26" s="163">
        <f t="shared" si="7"/>
        <v>1.2</v>
      </c>
      <c r="K26" s="163">
        <f t="shared" si="7"/>
        <v>1.2</v>
      </c>
      <c r="L26" s="163">
        <f t="shared" si="7"/>
        <v>1.2</v>
      </c>
      <c r="M26" s="163">
        <f t="shared" si="7"/>
        <v>1.2</v>
      </c>
      <c r="N26" s="163">
        <f t="shared" si="7"/>
        <v>1.2</v>
      </c>
      <c r="O26" s="163">
        <f t="shared" si="7"/>
        <v>1.2</v>
      </c>
      <c r="P26" s="163">
        <f t="shared" si="7"/>
        <v>1.2</v>
      </c>
      <c r="Q26" s="163">
        <f t="shared" si="7"/>
        <v>1.2</v>
      </c>
      <c r="R26" s="163">
        <f t="shared" si="7"/>
        <v>1.2</v>
      </c>
      <c r="S26" s="163">
        <f t="shared" si="7"/>
        <v>1.2</v>
      </c>
      <c r="T26" s="163">
        <f t="shared" si="7"/>
        <v>1.2</v>
      </c>
      <c r="U26" s="163">
        <f t="shared" si="7"/>
        <v>1.2</v>
      </c>
      <c r="V26" s="163">
        <f t="shared" si="7"/>
        <v>1.2</v>
      </c>
      <c r="W26" s="163">
        <f t="shared" si="7"/>
        <v>1.2</v>
      </c>
      <c r="X26" s="163">
        <f t="shared" si="7"/>
        <v>1.2</v>
      </c>
      <c r="Y26" s="163">
        <f t="shared" si="7"/>
        <v>1.2</v>
      </c>
      <c r="Z26" s="163">
        <f t="shared" si="7"/>
        <v>1.2</v>
      </c>
      <c r="AA26" s="163">
        <f t="shared" si="7"/>
        <v>1.2</v>
      </c>
      <c r="AB26" s="163">
        <f t="shared" si="7"/>
        <v>1.2</v>
      </c>
      <c r="AC26" s="163">
        <f t="shared" si="7"/>
        <v>1.2</v>
      </c>
      <c r="AD26" s="163">
        <f t="shared" si="7"/>
        <v>1.2</v>
      </c>
      <c r="AE26" s="163">
        <f t="shared" si="7"/>
        <v>1.2</v>
      </c>
      <c r="AF26" s="163">
        <f t="shared" si="7"/>
        <v>1.2</v>
      </c>
      <c r="AG26" s="163">
        <f t="shared" si="7"/>
        <v>1.2</v>
      </c>
      <c r="AH26" s="163">
        <f t="shared" si="7"/>
        <v>1.2</v>
      </c>
      <c r="AI26" s="163">
        <f t="shared" si="7"/>
        <v>1.2</v>
      </c>
      <c r="AJ26" s="163">
        <f t="shared" si="7"/>
        <v>1.2</v>
      </c>
      <c r="AK26" s="163">
        <f t="shared" si="7"/>
        <v>1.2</v>
      </c>
      <c r="AL26" s="163">
        <f t="shared" si="7"/>
        <v>1.2</v>
      </c>
      <c r="AM26" s="163">
        <f t="shared" si="7"/>
        <v>1.2</v>
      </c>
      <c r="AN26" s="163">
        <f t="shared" si="7"/>
        <v>1.2</v>
      </c>
    </row>
    <row r="27" spans="2:40" ht="13" x14ac:dyDescent="0.3">
      <c r="B27" s="152" t="s">
        <v>230</v>
      </c>
      <c r="C27" s="152"/>
      <c r="D27" s="161">
        <v>1.85</v>
      </c>
      <c r="E27" s="152"/>
      <c r="F27" s="160"/>
      <c r="G27" s="152"/>
      <c r="H27" s="152"/>
      <c r="I27" s="162">
        <v>2.3473404258493566</v>
      </c>
      <c r="J27" s="162">
        <v>2.3982496412502705</v>
      </c>
      <c r="K27" s="162">
        <v>2.0953162889946717</v>
      </c>
      <c r="L27" s="162">
        <v>2.2557595383022653</v>
      </c>
      <c r="M27" s="162">
        <v>2.1347585805926834</v>
      </c>
      <c r="N27" s="164">
        <v>2.0207195592914364</v>
      </c>
      <c r="O27" s="164">
        <v>1.9623028831046621</v>
      </c>
      <c r="P27" s="164">
        <v>1.9340053341728669</v>
      </c>
      <c r="Q27" s="162">
        <v>1.8974164352823588</v>
      </c>
      <c r="R27" s="162">
        <v>1.9457850241196997</v>
      </c>
      <c r="S27" s="162">
        <v>1.8515742733123777</v>
      </c>
      <c r="T27" s="162">
        <v>1.9027138996787203</v>
      </c>
      <c r="U27" s="162">
        <v>1.8674141366682386</v>
      </c>
      <c r="V27" s="162">
        <v>1.8589139491940594</v>
      </c>
      <c r="W27" s="162">
        <v>1.8928832492312819</v>
      </c>
      <c r="X27" s="162">
        <v>1.880042228705556</v>
      </c>
      <c r="Y27" s="162">
        <v>1.8944060650050181</v>
      </c>
      <c r="Z27" s="162">
        <v>1.8627986117164419</v>
      </c>
      <c r="AA27" s="162">
        <v>1.8527986117164399</v>
      </c>
      <c r="AB27" s="162">
        <f>AA27</f>
        <v>1.8527986117164399</v>
      </c>
      <c r="AC27" s="162">
        <f>AB27</f>
        <v>1.8527986117164399</v>
      </c>
      <c r="AD27" s="162">
        <f>AC27</f>
        <v>1.8527986117164399</v>
      </c>
      <c r="AE27" s="162">
        <v>1.87</v>
      </c>
      <c r="AF27" s="162">
        <v>1.86</v>
      </c>
      <c r="AG27" s="162">
        <v>1.8553851941132791</v>
      </c>
      <c r="AH27" s="162">
        <v>1.877738881204315</v>
      </c>
      <c r="AI27" s="162">
        <v>2.6018845365443912</v>
      </c>
      <c r="AJ27" s="162">
        <v>2.4076156393147166</v>
      </c>
      <c r="AK27" s="162">
        <v>2.3427387027305393</v>
      </c>
      <c r="AL27" s="162">
        <v>2.3433430611237012</v>
      </c>
      <c r="AM27" s="162">
        <v>2.3433430611237012</v>
      </c>
      <c r="AN27" s="162">
        <v>2.3342240221543435</v>
      </c>
    </row>
    <row r="28" spans="2:40" ht="13" x14ac:dyDescent="0.3">
      <c r="B28" s="152"/>
      <c r="C28" s="152"/>
      <c r="D28" s="113"/>
      <c r="E28" s="152"/>
      <c r="F28" s="160"/>
      <c r="G28" s="152"/>
      <c r="H28" s="152"/>
      <c r="I28" s="163">
        <f t="shared" ref="I28:AN28" si="8">$D$27</f>
        <v>1.85</v>
      </c>
      <c r="J28" s="163">
        <f t="shared" si="8"/>
        <v>1.85</v>
      </c>
      <c r="K28" s="163">
        <f t="shared" si="8"/>
        <v>1.85</v>
      </c>
      <c r="L28" s="163">
        <f t="shared" si="8"/>
        <v>1.85</v>
      </c>
      <c r="M28" s="163">
        <f t="shared" si="8"/>
        <v>1.85</v>
      </c>
      <c r="N28" s="163">
        <f t="shared" si="8"/>
        <v>1.85</v>
      </c>
      <c r="O28" s="163">
        <f t="shared" si="8"/>
        <v>1.85</v>
      </c>
      <c r="P28" s="163">
        <f t="shared" si="8"/>
        <v>1.85</v>
      </c>
      <c r="Q28" s="163">
        <f t="shared" si="8"/>
        <v>1.85</v>
      </c>
      <c r="R28" s="163">
        <f t="shared" si="8"/>
        <v>1.85</v>
      </c>
      <c r="S28" s="163">
        <f t="shared" si="8"/>
        <v>1.85</v>
      </c>
      <c r="T28" s="163">
        <f t="shared" si="8"/>
        <v>1.85</v>
      </c>
      <c r="U28" s="163">
        <f t="shared" si="8"/>
        <v>1.85</v>
      </c>
      <c r="V28" s="163">
        <f t="shared" si="8"/>
        <v>1.85</v>
      </c>
      <c r="W28" s="163">
        <f t="shared" si="8"/>
        <v>1.85</v>
      </c>
      <c r="X28" s="163">
        <f t="shared" si="8"/>
        <v>1.85</v>
      </c>
      <c r="Y28" s="163">
        <f t="shared" si="8"/>
        <v>1.85</v>
      </c>
      <c r="Z28" s="163">
        <f t="shared" si="8"/>
        <v>1.85</v>
      </c>
      <c r="AA28" s="163">
        <f t="shared" si="8"/>
        <v>1.85</v>
      </c>
      <c r="AB28" s="163">
        <f t="shared" si="8"/>
        <v>1.85</v>
      </c>
      <c r="AC28" s="163">
        <f t="shared" si="8"/>
        <v>1.85</v>
      </c>
      <c r="AD28" s="163">
        <f t="shared" si="8"/>
        <v>1.85</v>
      </c>
      <c r="AE28" s="163">
        <f t="shared" si="8"/>
        <v>1.85</v>
      </c>
      <c r="AF28" s="163">
        <f t="shared" si="8"/>
        <v>1.85</v>
      </c>
      <c r="AG28" s="163">
        <f t="shared" si="8"/>
        <v>1.85</v>
      </c>
      <c r="AH28" s="163">
        <f t="shared" si="8"/>
        <v>1.85</v>
      </c>
      <c r="AI28" s="163">
        <f t="shared" si="8"/>
        <v>1.85</v>
      </c>
      <c r="AJ28" s="163">
        <f t="shared" si="8"/>
        <v>1.85</v>
      </c>
      <c r="AK28" s="163">
        <f t="shared" si="8"/>
        <v>1.85</v>
      </c>
      <c r="AL28" s="163">
        <f t="shared" si="8"/>
        <v>1.85</v>
      </c>
      <c r="AM28" s="163">
        <f t="shared" si="8"/>
        <v>1.85</v>
      </c>
      <c r="AN28" s="163">
        <f t="shared" si="8"/>
        <v>1.85</v>
      </c>
    </row>
    <row r="29" spans="2:40" ht="13" x14ac:dyDescent="0.3">
      <c r="B29" s="152" t="s">
        <v>183</v>
      </c>
      <c r="C29" s="152"/>
      <c r="D29" s="161">
        <v>5.75</v>
      </c>
      <c r="E29" s="152"/>
      <c r="F29" s="160"/>
      <c r="G29" s="152"/>
      <c r="H29" s="152"/>
      <c r="I29" s="163"/>
      <c r="J29" s="163"/>
      <c r="K29" s="163"/>
      <c r="L29" s="163"/>
      <c r="M29" s="163"/>
      <c r="N29" s="163"/>
      <c r="O29" s="163"/>
      <c r="P29" s="163"/>
      <c r="Q29" s="163"/>
      <c r="R29" s="163"/>
      <c r="S29" s="163"/>
      <c r="T29" s="163"/>
      <c r="U29" s="163"/>
      <c r="V29" s="163"/>
      <c r="W29" s="162">
        <v>5.7403827284892657</v>
      </c>
      <c r="X29" s="162">
        <v>5.7177904560036001</v>
      </c>
      <c r="Y29" s="162">
        <v>5.6207049957001782</v>
      </c>
      <c r="Z29" s="162">
        <v>5.5308769730591507</v>
      </c>
      <c r="AA29" s="162">
        <v>5.5704891933416691</v>
      </c>
      <c r="AB29" s="162">
        <v>5.5055479396548472</v>
      </c>
      <c r="AC29" s="162">
        <v>5.3815321851520155</v>
      </c>
      <c r="AD29" s="162">
        <v>5.4712960817453782</v>
      </c>
      <c r="AE29" s="162">
        <v>4.96</v>
      </c>
      <c r="AF29" s="162">
        <v>4.8412449616596085</v>
      </c>
      <c r="AG29" s="162">
        <v>4.1035145924622638</v>
      </c>
      <c r="AH29" s="162">
        <v>4.2551825223458772</v>
      </c>
      <c r="AI29" s="162">
        <v>5.1020975967070283</v>
      </c>
      <c r="AJ29" s="162">
        <v>5.2926259995721185</v>
      </c>
      <c r="AK29" s="162">
        <v>5.1200451916717018</v>
      </c>
      <c r="AL29" s="162">
        <v>4.9737922678282995</v>
      </c>
      <c r="AM29" s="162">
        <v>4.7740312245262793</v>
      </c>
      <c r="AN29" s="162">
        <v>5.5</v>
      </c>
    </row>
    <row r="30" spans="2:40" x14ac:dyDescent="0.25">
      <c r="C30" s="66"/>
      <c r="F30" s="65"/>
      <c r="H30" s="152"/>
      <c r="I30" s="152"/>
      <c r="J30" s="165"/>
      <c r="K30" s="152"/>
      <c r="L30" s="152"/>
      <c r="M30" s="152"/>
      <c r="N30" s="152"/>
      <c r="O30" s="152"/>
      <c r="P30" s="152"/>
      <c r="Q30" s="152"/>
      <c r="W30" s="163">
        <v>5.75</v>
      </c>
      <c r="X30" s="163">
        <v>5.75</v>
      </c>
      <c r="Y30" s="163">
        <v>5.75</v>
      </c>
      <c r="Z30" s="163">
        <v>5.75</v>
      </c>
      <c r="AA30" s="163">
        <v>5.75</v>
      </c>
      <c r="AB30" s="163">
        <v>5.75</v>
      </c>
      <c r="AC30" s="163">
        <v>5.75</v>
      </c>
      <c r="AD30" s="163">
        <v>5.75</v>
      </c>
      <c r="AE30" s="163">
        <v>5.75</v>
      </c>
      <c r="AF30" s="163">
        <v>5.75</v>
      </c>
      <c r="AG30" s="163">
        <v>5.75</v>
      </c>
      <c r="AH30" s="163">
        <v>5.75</v>
      </c>
      <c r="AI30" s="163">
        <v>5.75</v>
      </c>
      <c r="AJ30" s="163">
        <v>5.75</v>
      </c>
      <c r="AK30" s="163">
        <v>5.75</v>
      </c>
      <c r="AL30" s="163">
        <v>5.75</v>
      </c>
      <c r="AM30" s="163">
        <v>5.75</v>
      </c>
      <c r="AN30" s="163">
        <v>5.75</v>
      </c>
    </row>
    <row r="31" spans="2:40" x14ac:dyDescent="0.25">
      <c r="C31" s="66"/>
      <c r="F31" s="65"/>
      <c r="I31" s="162"/>
      <c r="J31" s="162"/>
      <c r="K31" s="162"/>
      <c r="L31" s="162"/>
      <c r="M31" s="162"/>
      <c r="N31" s="164"/>
      <c r="O31" s="164"/>
      <c r="P31" s="164"/>
      <c r="Q31" s="162"/>
      <c r="R31" s="162"/>
      <c r="S31" s="162"/>
      <c r="T31" s="162"/>
      <c r="U31" s="162"/>
      <c r="V31" s="162"/>
      <c r="AN31" s="167"/>
    </row>
    <row r="32" spans="2:40" ht="13" x14ac:dyDescent="0.3">
      <c r="C32" s="67" t="str">
        <f>B27</f>
        <v>Interest Cover ratio</v>
      </c>
      <c r="F32" s="67" t="str">
        <f>B25</f>
        <v>Debt Service ratio</v>
      </c>
      <c r="AN32" s="167"/>
    </row>
    <row r="33" spans="3:40" x14ac:dyDescent="0.25">
      <c r="C33" s="66"/>
      <c r="E33" s="110"/>
      <c r="F33" s="110"/>
      <c r="G33" s="110"/>
      <c r="H33" s="110"/>
      <c r="I33" s="110"/>
      <c r="J33" s="110"/>
      <c r="AN33" s="167"/>
    </row>
    <row r="34" spans="3:40" x14ac:dyDescent="0.25">
      <c r="C34" s="66"/>
    </row>
    <row r="35" spans="3:40" x14ac:dyDescent="0.25">
      <c r="C35" s="66"/>
      <c r="E35" s="110"/>
      <c r="F35" s="110"/>
      <c r="G35" s="110"/>
      <c r="H35" s="110"/>
      <c r="I35" s="110"/>
      <c r="J35" s="110"/>
    </row>
    <row r="36" spans="3:40" x14ac:dyDescent="0.25">
      <c r="C36" s="66"/>
    </row>
    <row r="37" spans="3:40" x14ac:dyDescent="0.25">
      <c r="C37" s="66"/>
      <c r="E37" s="110"/>
      <c r="F37" s="110"/>
      <c r="G37" s="110"/>
      <c r="H37" s="110"/>
      <c r="I37" s="110"/>
      <c r="J37" s="110"/>
    </row>
    <row r="38" spans="3:40" x14ac:dyDescent="0.25">
      <c r="C38" s="66"/>
    </row>
    <row r="39" spans="3:40" x14ac:dyDescent="0.25">
      <c r="C39" s="66"/>
      <c r="F39" s="65"/>
    </row>
    <row r="40" spans="3:40" x14ac:dyDescent="0.25">
      <c r="C40" s="66"/>
      <c r="F40" s="65"/>
    </row>
    <row r="41" spans="3:40" x14ac:dyDescent="0.25">
      <c r="C41" s="66"/>
      <c r="F41" s="65"/>
    </row>
    <row r="42" spans="3:40" x14ac:dyDescent="0.25">
      <c r="C42" s="66"/>
      <c r="F42" s="65"/>
    </row>
    <row r="43" spans="3:40" x14ac:dyDescent="0.25">
      <c r="C43" s="66"/>
      <c r="F43" s="65"/>
    </row>
    <row r="44" spans="3:40" x14ac:dyDescent="0.25">
      <c r="C44" s="66"/>
      <c r="F44" s="65"/>
    </row>
    <row r="45" spans="3:40" x14ac:dyDescent="0.25">
      <c r="C45" s="66"/>
      <c r="F45" s="65"/>
    </row>
    <row r="46" spans="3:40" ht="13" x14ac:dyDescent="0.3">
      <c r="F46" s="67"/>
    </row>
    <row r="47" spans="3:40" ht="13" x14ac:dyDescent="0.3">
      <c r="C47" s="69" t="s">
        <v>183</v>
      </c>
      <c r="F47" s="65"/>
    </row>
    <row r="48" spans="3:40" x14ac:dyDescent="0.25">
      <c r="C48" s="66"/>
      <c r="F48" s="65"/>
    </row>
    <row r="49" spans="3:6" x14ac:dyDescent="0.25">
      <c r="C49" s="66"/>
      <c r="F49" s="65"/>
    </row>
    <row r="50" spans="3:6" x14ac:dyDescent="0.25">
      <c r="C50" s="66"/>
      <c r="F50" s="65"/>
    </row>
    <row r="51" spans="3:6" x14ac:dyDescent="0.25">
      <c r="C51" s="66"/>
      <c r="F51" s="65"/>
    </row>
    <row r="52" spans="3:6" x14ac:dyDescent="0.25">
      <c r="C52" s="66"/>
      <c r="F52" s="65"/>
    </row>
    <row r="53" spans="3:6" x14ac:dyDescent="0.25">
      <c r="C53" s="66"/>
      <c r="F53" s="65"/>
    </row>
    <row r="54" spans="3:6" x14ac:dyDescent="0.25">
      <c r="C54" s="66"/>
      <c r="F54" s="65"/>
    </row>
    <row r="55" spans="3:6" x14ac:dyDescent="0.25">
      <c r="C55" s="66"/>
      <c r="F55" s="65"/>
    </row>
    <row r="56" spans="3:6" x14ac:dyDescent="0.25">
      <c r="C56" s="66"/>
      <c r="F56" s="65"/>
    </row>
    <row r="57" spans="3:6" x14ac:dyDescent="0.25">
      <c r="C57" s="66"/>
      <c r="F57" s="65"/>
    </row>
    <row r="58" spans="3:6" x14ac:dyDescent="0.25">
      <c r="C58" s="66"/>
      <c r="F58" s="65"/>
    </row>
    <row r="59" spans="3:6" x14ac:dyDescent="0.25">
      <c r="C59" s="66"/>
      <c r="F59" s="65"/>
    </row>
    <row r="60" spans="3:6" x14ac:dyDescent="0.25">
      <c r="C60" s="66"/>
      <c r="F60" s="65"/>
    </row>
    <row r="61" spans="3:6" x14ac:dyDescent="0.25">
      <c r="C61" s="66"/>
      <c r="F61" s="65"/>
    </row>
    <row r="62" spans="3:6" x14ac:dyDescent="0.25">
      <c r="C62" s="66"/>
      <c r="F62" s="65"/>
    </row>
    <row r="63" spans="3:6" x14ac:dyDescent="0.25">
      <c r="C63" s="66"/>
      <c r="F63" s="65"/>
    </row>
    <row r="64" spans="3:6" x14ac:dyDescent="0.25">
      <c r="C64" s="66"/>
      <c r="F64" s="65"/>
    </row>
    <row r="65" spans="1:32" x14ac:dyDescent="0.25">
      <c r="C65" s="66"/>
      <c r="F65" s="65"/>
    </row>
    <row r="66" spans="1:32" x14ac:dyDescent="0.25">
      <c r="C66" s="66"/>
      <c r="F66" s="65"/>
    </row>
    <row r="67" spans="1:32" x14ac:dyDescent="0.25">
      <c r="C67" s="66"/>
      <c r="F67" s="65"/>
    </row>
    <row r="68" spans="1:32" x14ac:dyDescent="0.25">
      <c r="C68" s="66"/>
      <c r="F68" s="65"/>
    </row>
    <row r="69" spans="1:32" x14ac:dyDescent="0.25">
      <c r="C69" s="66"/>
      <c r="F69" s="65"/>
    </row>
    <row r="70" spans="1:32" x14ac:dyDescent="0.25">
      <c r="C70" s="66"/>
      <c r="F70" s="65"/>
    </row>
    <row r="71" spans="1:32" s="3" customFormat="1" ht="10"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5">
      <c r="C72" s="66"/>
      <c r="F72" s="65"/>
    </row>
    <row r="74" spans="1:32" x14ac:dyDescent="0.25">
      <c r="D74" s="115"/>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800-000000000000}">
          <x14:formula1>
            <xm:f>L!I10:I11</xm:f>
          </x14:formula1>
          <xm:sqref>G5:G7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A4444-1F41-41FE-8347-4560CE2611E8}">
  <sheetPr codeName="Sheet21">
    <pageSetUpPr fitToPage="1"/>
  </sheetPr>
  <dimension ref="A1:BP83"/>
  <sheetViews>
    <sheetView showGridLines="0" zoomScale="85" zoomScaleNormal="85" workbookViewId="0">
      <pane xSplit="8" ySplit="12" topLeftCell="I19" activePane="bottomRight" state="frozen"/>
      <selection activeCell="L4" sqref="L4"/>
      <selection pane="topRight" activeCell="L4" sqref="L4"/>
      <selection pane="bottomLeft" activeCell="L4" sqref="L4"/>
      <selection pane="bottomRight" activeCell="S20" sqref="S20"/>
    </sheetView>
  </sheetViews>
  <sheetFormatPr defaultColWidth="0" defaultRowHeight="12.5" x14ac:dyDescent="0.25"/>
  <cols>
    <col min="1" max="1" width="3.77734375" style="167" customWidth="1"/>
    <col min="2" max="2" width="26.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1.33203125" style="167" customWidth="1"/>
    <col min="11" max="11" width="12.44140625" style="167" customWidth="1"/>
    <col min="12"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3" x14ac:dyDescent="0.25">
      <c r="A1" s="167" t="s">
        <v>331</v>
      </c>
    </row>
    <row r="2" spans="1:43" ht="25" x14ac:dyDescent="0.5">
      <c r="B2" s="169" t="s">
        <v>120</v>
      </c>
    </row>
    <row r="4" spans="1:43" ht="13" x14ac:dyDescent="0.3">
      <c r="B4" s="170" t="s">
        <v>121</v>
      </c>
      <c r="C4" s="171" t="s">
        <v>331</v>
      </c>
      <c r="E4" s="170" t="s">
        <v>177</v>
      </c>
      <c r="I4" s="170" t="s">
        <v>234</v>
      </c>
      <c r="J4" s="168"/>
    </row>
    <row r="5" spans="1:43" ht="13" x14ac:dyDescent="0.3">
      <c r="B5" s="170" t="s">
        <v>124</v>
      </c>
      <c r="C5" s="235" t="s">
        <v>306</v>
      </c>
      <c r="E5" s="172" t="s">
        <v>174</v>
      </c>
      <c r="G5" s="253">
        <v>1</v>
      </c>
      <c r="I5" s="170" t="s">
        <v>235</v>
      </c>
      <c r="K5" s="174" t="s">
        <v>236</v>
      </c>
      <c r="L5" s="174"/>
      <c r="N5" s="170"/>
    </row>
    <row r="6" spans="1:43" ht="13" x14ac:dyDescent="0.3">
      <c r="B6" s="170" t="s">
        <v>125</v>
      </c>
      <c r="C6" s="175">
        <v>44341</v>
      </c>
      <c r="E6" s="172" t="s">
        <v>175</v>
      </c>
      <c r="G6" s="253">
        <v>1</v>
      </c>
      <c r="I6" s="167" t="s">
        <v>332</v>
      </c>
      <c r="J6" s="264"/>
      <c r="K6" s="265" t="s">
        <v>333</v>
      </c>
      <c r="L6" s="174"/>
    </row>
    <row r="7" spans="1:43" ht="13" x14ac:dyDescent="0.3">
      <c r="B7" s="170" t="s">
        <v>126</v>
      </c>
      <c r="C7" s="175">
        <v>44706</v>
      </c>
      <c r="E7" s="172" t="s">
        <v>176</v>
      </c>
      <c r="G7" s="253">
        <v>1</v>
      </c>
      <c r="I7" s="170"/>
      <c r="K7" s="174"/>
      <c r="L7" s="174"/>
      <c r="N7" s="170"/>
    </row>
    <row r="8" spans="1:43" x14ac:dyDescent="0.25">
      <c r="F8" s="167"/>
      <c r="I8" s="225"/>
      <c r="J8" s="225"/>
      <c r="K8" s="127"/>
      <c r="L8" s="225"/>
      <c r="M8" s="225"/>
      <c r="N8" s="255"/>
    </row>
    <row r="9" spans="1:43" x14ac:dyDescent="0.25">
      <c r="D9" s="177"/>
      <c r="F9" s="167"/>
      <c r="I9" s="225"/>
      <c r="J9" s="225"/>
      <c r="K9" s="130"/>
      <c r="L9" s="225"/>
      <c r="M9" s="225"/>
      <c r="N9" s="255"/>
    </row>
    <row r="10" spans="1:43" x14ac:dyDescent="0.25">
      <c r="D10" s="177"/>
      <c r="E10" s="177"/>
    </row>
    <row r="12" spans="1:43" ht="26" x14ac:dyDescent="0.25">
      <c r="B12" s="178" t="s">
        <v>127</v>
      </c>
      <c r="C12" s="178" t="s">
        <v>21</v>
      </c>
      <c r="D12" s="178" t="s">
        <v>128</v>
      </c>
      <c r="E12" s="178" t="s">
        <v>129</v>
      </c>
      <c r="F12" s="179" t="s">
        <v>130</v>
      </c>
      <c r="G12" s="178" t="s">
        <v>131</v>
      </c>
      <c r="H12" s="178" t="s">
        <v>132</v>
      </c>
      <c r="I12" s="180">
        <v>44377</v>
      </c>
      <c r="J12" s="180">
        <f t="shared" ref="J12:AQ12" si="0">EOMONTH(I12,1)</f>
        <v>44408</v>
      </c>
      <c r="K12" s="180">
        <f t="shared" si="0"/>
        <v>44439</v>
      </c>
      <c r="L12" s="180">
        <f t="shared" si="0"/>
        <v>44469</v>
      </c>
      <c r="M12" s="180">
        <f t="shared" si="0"/>
        <v>44500</v>
      </c>
      <c r="N12" s="180">
        <f t="shared" si="0"/>
        <v>44530</v>
      </c>
      <c r="O12" s="180">
        <f t="shared" si="0"/>
        <v>44561</v>
      </c>
      <c r="P12" s="180">
        <f t="shared" si="0"/>
        <v>44592</v>
      </c>
      <c r="Q12" s="180">
        <f t="shared" si="0"/>
        <v>44620</v>
      </c>
      <c r="R12" s="180">
        <f t="shared" si="0"/>
        <v>44651</v>
      </c>
      <c r="S12" s="180">
        <f t="shared" si="0"/>
        <v>44681</v>
      </c>
      <c r="T12" s="180">
        <f t="shared" si="0"/>
        <v>44712</v>
      </c>
      <c r="U12" s="180">
        <f t="shared" si="0"/>
        <v>44742</v>
      </c>
      <c r="V12" s="180">
        <f t="shared" si="0"/>
        <v>44773</v>
      </c>
      <c r="W12" s="180">
        <f t="shared" si="0"/>
        <v>44804</v>
      </c>
      <c r="X12" s="180">
        <f t="shared" si="0"/>
        <v>44834</v>
      </c>
      <c r="Y12" s="180">
        <f t="shared" si="0"/>
        <v>44865</v>
      </c>
      <c r="Z12" s="180">
        <f t="shared" si="0"/>
        <v>44895</v>
      </c>
      <c r="AA12" s="180">
        <f t="shared" si="0"/>
        <v>44926</v>
      </c>
      <c r="AB12" s="180">
        <f t="shared" si="0"/>
        <v>44957</v>
      </c>
      <c r="AC12" s="180">
        <f t="shared" si="0"/>
        <v>44985</v>
      </c>
      <c r="AD12" s="180">
        <f t="shared" si="0"/>
        <v>45016</v>
      </c>
      <c r="AE12" s="180">
        <f t="shared" si="0"/>
        <v>45046</v>
      </c>
      <c r="AF12" s="180">
        <f t="shared" si="0"/>
        <v>45077</v>
      </c>
      <c r="AG12" s="180">
        <f t="shared" si="0"/>
        <v>45107</v>
      </c>
      <c r="AH12" s="180">
        <f t="shared" si="0"/>
        <v>45138</v>
      </c>
      <c r="AI12" s="180">
        <f t="shared" si="0"/>
        <v>45169</v>
      </c>
      <c r="AJ12" s="180">
        <f t="shared" si="0"/>
        <v>45199</v>
      </c>
      <c r="AK12" s="180">
        <f t="shared" si="0"/>
        <v>45230</v>
      </c>
      <c r="AL12" s="180">
        <f t="shared" si="0"/>
        <v>45260</v>
      </c>
      <c r="AM12" s="180">
        <f t="shared" si="0"/>
        <v>45291</v>
      </c>
      <c r="AN12" s="180">
        <f t="shared" si="0"/>
        <v>45322</v>
      </c>
      <c r="AO12" s="180">
        <f t="shared" si="0"/>
        <v>45351</v>
      </c>
      <c r="AP12" s="180">
        <f t="shared" si="0"/>
        <v>45382</v>
      </c>
      <c r="AQ12" s="180">
        <f t="shared" si="0"/>
        <v>45412</v>
      </c>
    </row>
    <row r="13" spans="1:43" x14ac:dyDescent="0.25">
      <c r="B13" s="181"/>
      <c r="C13" s="181"/>
      <c r="D13" s="181"/>
      <c r="E13" s="181"/>
      <c r="F13" s="182"/>
      <c r="G13" s="181"/>
      <c r="H13" s="181"/>
      <c r="I13" s="181">
        <f t="shared" ref="I13:AQ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row>
    <row r="14" spans="1:43" ht="75" x14ac:dyDescent="0.25">
      <c r="B14" s="183" t="s">
        <v>139</v>
      </c>
      <c r="C14" s="183" t="s">
        <v>334</v>
      </c>
      <c r="D14" s="183" t="s">
        <v>335</v>
      </c>
      <c r="E14" s="184" t="s">
        <v>336</v>
      </c>
      <c r="F14" s="184" t="s">
        <v>143</v>
      </c>
      <c r="G14" s="183" t="s">
        <v>337</v>
      </c>
      <c r="H14" s="185">
        <f>COUNTIF(I14:X14,"Not received" )</f>
        <v>0</v>
      </c>
      <c r="I14" s="187"/>
      <c r="J14" s="187"/>
      <c r="K14" s="187"/>
      <c r="L14" s="187"/>
      <c r="M14" s="187"/>
      <c r="N14" s="187"/>
      <c r="O14" s="187"/>
      <c r="P14" s="187"/>
      <c r="Q14" s="256"/>
      <c r="R14" s="187"/>
      <c r="S14" s="187"/>
      <c r="T14" s="187"/>
      <c r="U14" s="187"/>
      <c r="V14" s="187"/>
      <c r="W14" s="187"/>
      <c r="X14" s="187"/>
      <c r="Y14" s="187"/>
      <c r="Z14" s="187"/>
      <c r="AA14" s="187"/>
      <c r="AB14" s="187"/>
      <c r="AC14" s="256"/>
      <c r="AD14" s="187"/>
      <c r="AE14" s="187"/>
      <c r="AF14" s="187"/>
      <c r="AG14" s="187"/>
      <c r="AH14" s="187"/>
      <c r="AI14" s="187"/>
      <c r="AJ14" s="187"/>
      <c r="AK14" s="187"/>
      <c r="AL14" s="187"/>
      <c r="AM14" s="187"/>
      <c r="AN14" s="187"/>
      <c r="AO14" s="187"/>
      <c r="AP14" s="187"/>
      <c r="AQ14" s="187"/>
    </row>
    <row r="15" spans="1:43"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row>
    <row r="16" spans="1:43" ht="75" x14ac:dyDescent="0.25">
      <c r="B16" s="183" t="s">
        <v>139</v>
      </c>
      <c r="C16" s="183" t="s">
        <v>338</v>
      </c>
      <c r="D16" s="183" t="s">
        <v>335</v>
      </c>
      <c r="E16" s="184" t="s">
        <v>339</v>
      </c>
      <c r="F16" s="184" t="s">
        <v>324</v>
      </c>
      <c r="G16" s="183" t="s">
        <v>340</v>
      </c>
      <c r="H16" s="185">
        <f>COUNTIF(I16:X16,"Not received" )</f>
        <v>0</v>
      </c>
      <c r="I16" s="256"/>
      <c r="J16" s="256"/>
      <c r="K16" s="256"/>
      <c r="L16" s="256"/>
      <c r="M16" s="256"/>
      <c r="N16" s="256"/>
      <c r="O16" s="256"/>
      <c r="P16" s="267"/>
      <c r="Q16" s="256"/>
      <c r="R16" s="256"/>
      <c r="S16" s="256"/>
      <c r="T16" s="256"/>
      <c r="U16" s="256"/>
      <c r="V16" s="267"/>
      <c r="W16" s="256"/>
      <c r="X16" s="256"/>
      <c r="Y16" s="256"/>
      <c r="Z16" s="256"/>
      <c r="AA16" s="256"/>
      <c r="AB16" s="256"/>
      <c r="AC16" s="256"/>
      <c r="AD16" s="256"/>
      <c r="AE16" s="256"/>
      <c r="AF16" s="256"/>
      <c r="AG16" s="256"/>
      <c r="AH16" s="256"/>
      <c r="AI16" s="256"/>
      <c r="AJ16" s="256"/>
      <c r="AK16" s="256"/>
      <c r="AL16" s="256"/>
      <c r="AM16" s="256"/>
      <c r="AN16" s="256"/>
      <c r="AO16" s="256"/>
      <c r="AP16" s="256"/>
      <c r="AQ16" s="256"/>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row>
    <row r="18" spans="2:45" ht="50" x14ac:dyDescent="0.25">
      <c r="B18" s="183" t="s">
        <v>139</v>
      </c>
      <c r="C18" s="183" t="s">
        <v>341</v>
      </c>
      <c r="D18" s="183" t="s">
        <v>145</v>
      </c>
      <c r="E18" s="184" t="s">
        <v>342</v>
      </c>
      <c r="F18" s="184" t="s">
        <v>137</v>
      </c>
      <c r="G18" s="183" t="s">
        <v>343</v>
      </c>
      <c r="H18" s="185">
        <f>COUNTIF(I18:X18,"Not received" )</f>
        <v>0</v>
      </c>
      <c r="I18" s="187"/>
      <c r="J18" s="126" t="s">
        <v>158</v>
      </c>
      <c r="K18" s="126" t="s">
        <v>158</v>
      </c>
      <c r="L18" s="126" t="s">
        <v>158</v>
      </c>
      <c r="M18" s="126" t="s">
        <v>158</v>
      </c>
      <c r="N18" s="126" t="s">
        <v>158</v>
      </c>
      <c r="O18" s="126" t="s">
        <v>158</v>
      </c>
      <c r="P18" s="126" t="s">
        <v>158</v>
      </c>
      <c r="Q18" s="126" t="s">
        <v>158</v>
      </c>
      <c r="R18" s="191" t="s">
        <v>223</v>
      </c>
      <c r="S18" s="267"/>
      <c r="T18" s="267"/>
      <c r="U18" s="267"/>
      <c r="V18" s="267"/>
      <c r="W18" s="267"/>
      <c r="X18" s="267"/>
      <c r="Y18" s="267"/>
      <c r="Z18" s="267"/>
      <c r="AA18" s="267"/>
      <c r="AB18" s="256"/>
      <c r="AC18" s="256"/>
      <c r="AD18" s="256"/>
      <c r="AE18" s="256"/>
      <c r="AF18" s="256"/>
      <c r="AG18" s="256"/>
      <c r="AH18" s="256"/>
      <c r="AI18" s="256"/>
      <c r="AJ18" s="256"/>
      <c r="AK18" s="256"/>
      <c r="AL18" s="256"/>
      <c r="AM18" s="256"/>
      <c r="AN18" s="256"/>
      <c r="AO18" s="256"/>
      <c r="AP18" s="256"/>
      <c r="AQ18" s="256"/>
    </row>
    <row r="19" spans="2:45" x14ac:dyDescent="0.25">
      <c r="B19" s="181"/>
      <c r="C19" s="181"/>
      <c r="D19" s="181"/>
      <c r="E19" s="182"/>
      <c r="F19" s="182"/>
      <c r="G19" s="181"/>
      <c r="H19" s="182"/>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row>
    <row r="20" spans="2:45" ht="112.5" x14ac:dyDescent="0.25">
      <c r="B20" s="183" t="s">
        <v>344</v>
      </c>
      <c r="C20" s="183" t="s">
        <v>345</v>
      </c>
      <c r="D20" s="183" t="s">
        <v>145</v>
      </c>
      <c r="E20" s="184" t="s">
        <v>346</v>
      </c>
      <c r="F20" s="184" t="s">
        <v>347</v>
      </c>
      <c r="G20" s="183" t="s">
        <v>348</v>
      </c>
      <c r="H20" s="185">
        <f>COUNTIF(I20:X20,"Not received" )</f>
        <v>0</v>
      </c>
      <c r="I20" s="256"/>
      <c r="J20" s="126" t="s">
        <v>158</v>
      </c>
      <c r="K20" s="126" t="s">
        <v>158</v>
      </c>
      <c r="L20" s="126" t="s">
        <v>158</v>
      </c>
      <c r="M20" s="126" t="s">
        <v>158</v>
      </c>
      <c r="N20" s="126" t="s">
        <v>158</v>
      </c>
      <c r="O20" s="126" t="s">
        <v>158</v>
      </c>
      <c r="P20" s="126" t="s">
        <v>158</v>
      </c>
      <c r="Q20" s="126" t="s">
        <v>158</v>
      </c>
      <c r="R20" s="191" t="s">
        <v>223</v>
      </c>
      <c r="S20" s="267"/>
      <c r="T20" s="267"/>
      <c r="U20" s="267"/>
      <c r="V20" s="267"/>
      <c r="W20" s="267"/>
      <c r="X20" s="267"/>
      <c r="Y20" s="267"/>
      <c r="Z20" s="267"/>
      <c r="AA20" s="267"/>
      <c r="AB20" s="256"/>
      <c r="AC20" s="256"/>
      <c r="AD20" s="256"/>
      <c r="AE20" s="256"/>
      <c r="AF20" s="256"/>
      <c r="AG20" s="256"/>
      <c r="AH20" s="256"/>
      <c r="AI20" s="256"/>
      <c r="AJ20" s="256"/>
      <c r="AK20" s="256"/>
      <c r="AL20" s="256"/>
      <c r="AM20" s="256"/>
      <c r="AN20" s="256"/>
      <c r="AO20" s="256"/>
      <c r="AP20" s="256"/>
      <c r="AQ20" s="256"/>
    </row>
    <row r="21" spans="2:45" x14ac:dyDescent="0.25">
      <c r="B21" s="181"/>
      <c r="C21" s="181"/>
      <c r="D21" s="181"/>
      <c r="E21" s="182"/>
      <c r="F21" s="182"/>
      <c r="G21" s="181"/>
      <c r="H21" s="182"/>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row>
    <row r="22" spans="2:45" ht="75" x14ac:dyDescent="0.25">
      <c r="B22" s="183" t="s">
        <v>349</v>
      </c>
      <c r="C22" s="183" t="s">
        <v>350</v>
      </c>
      <c r="D22" s="183" t="s">
        <v>145</v>
      </c>
      <c r="E22" s="184" t="s">
        <v>351</v>
      </c>
      <c r="F22" s="184" t="s">
        <v>137</v>
      </c>
      <c r="G22" s="183" t="s">
        <v>352</v>
      </c>
      <c r="H22" s="185">
        <f>COUNTIF(I22:X22,"Not received" )</f>
        <v>0</v>
      </c>
      <c r="I22" s="187"/>
      <c r="J22" s="126" t="s">
        <v>158</v>
      </c>
      <c r="K22" s="126" t="s">
        <v>158</v>
      </c>
      <c r="L22" s="126" t="s">
        <v>158</v>
      </c>
      <c r="M22" s="126" t="s">
        <v>158</v>
      </c>
      <c r="N22" s="126" t="s">
        <v>158</v>
      </c>
      <c r="O22" s="126" t="s">
        <v>158</v>
      </c>
      <c r="P22" s="126" t="s">
        <v>158</v>
      </c>
      <c r="Q22" s="126" t="s">
        <v>158</v>
      </c>
      <c r="R22" s="191" t="s">
        <v>223</v>
      </c>
      <c r="S22" s="267"/>
      <c r="T22" s="267"/>
      <c r="U22" s="267"/>
      <c r="V22" s="267"/>
      <c r="W22" s="267"/>
      <c r="X22" s="267"/>
      <c r="Y22" s="267"/>
      <c r="Z22" s="267"/>
      <c r="AA22" s="267"/>
      <c r="AB22" s="256"/>
      <c r="AC22" s="256"/>
      <c r="AD22" s="256"/>
      <c r="AE22" s="256"/>
      <c r="AF22" s="256"/>
      <c r="AG22" s="256"/>
      <c r="AH22" s="256"/>
      <c r="AI22" s="256"/>
      <c r="AJ22" s="256"/>
      <c r="AK22" s="256"/>
      <c r="AL22" s="256"/>
      <c r="AM22" s="256"/>
      <c r="AN22" s="256"/>
      <c r="AO22" s="256"/>
      <c r="AP22" s="256"/>
      <c r="AQ22" s="256"/>
    </row>
    <row r="23" spans="2:45" x14ac:dyDescent="0.25">
      <c r="B23" s="181"/>
      <c r="C23" s="181"/>
      <c r="D23" s="181"/>
      <c r="E23" s="182"/>
      <c r="F23" s="182"/>
      <c r="G23" s="181"/>
      <c r="H23" s="182"/>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row>
    <row r="24" spans="2:45" ht="87.5" x14ac:dyDescent="0.25">
      <c r="B24" s="183" t="s">
        <v>353</v>
      </c>
      <c r="C24" s="183" t="s">
        <v>354</v>
      </c>
      <c r="D24" s="183" t="s">
        <v>145</v>
      </c>
      <c r="E24" s="184" t="s">
        <v>355</v>
      </c>
      <c r="F24" s="184" t="s">
        <v>145</v>
      </c>
      <c r="G24" s="183" t="s">
        <v>356</v>
      </c>
      <c r="H24" s="185">
        <f>COUNTIF(I24:X24,"Not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row>
    <row r="25" spans="2:45" x14ac:dyDescent="0.25">
      <c r="B25" s="181"/>
      <c r="C25" s="181"/>
      <c r="D25" s="181"/>
      <c r="E25" s="182"/>
      <c r="F25" s="182"/>
      <c r="G25" s="181"/>
      <c r="H25" s="182"/>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row>
    <row r="26" spans="2:45" ht="13" x14ac:dyDescent="0.3">
      <c r="B26" s="197"/>
      <c r="C26" s="197"/>
      <c r="D26" s="197"/>
      <c r="E26" s="197"/>
      <c r="F26" s="198"/>
      <c r="G26" s="122" t="s">
        <v>173</v>
      </c>
      <c r="H26" s="123">
        <f>SUM(H14:H18)</f>
        <v>0</v>
      </c>
      <c r="J26" s="263"/>
    </row>
    <row r="28" spans="2:45" x14ac:dyDescent="0.25">
      <c r="B28" s="167" t="s">
        <v>357</v>
      </c>
    </row>
    <row r="30" spans="2:45" ht="13" x14ac:dyDescent="0.3">
      <c r="B30" s="199" t="s">
        <v>74</v>
      </c>
      <c r="C30" s="200"/>
      <c r="D30" s="200" t="s">
        <v>163</v>
      </c>
      <c r="E30" s="200"/>
      <c r="F30" s="201"/>
      <c r="G30" s="200"/>
      <c r="H30" s="20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row>
    <row r="31" spans="2:45" x14ac:dyDescent="0.25">
      <c r="I31" s="203"/>
      <c r="Q31" s="203"/>
      <c r="T31" s="203"/>
      <c r="W31" s="203"/>
      <c r="Z31" s="203"/>
    </row>
    <row r="32" spans="2:45" x14ac:dyDescent="0.25">
      <c r="I32" s="206"/>
      <c r="J32" s="206"/>
      <c r="K32" s="206"/>
      <c r="V32" s="157"/>
      <c r="W32" s="157"/>
    </row>
    <row r="33" spans="1:36" x14ac:dyDescent="0.25">
      <c r="I33" s="207">
        <f t="shared" ref="I33:AJ33" si="2">$D$32</f>
        <v>0</v>
      </c>
      <c r="J33" s="207">
        <f t="shared" si="2"/>
        <v>0</v>
      </c>
      <c r="K33" s="207">
        <f t="shared" si="2"/>
        <v>0</v>
      </c>
      <c r="L33" s="207">
        <f t="shared" si="2"/>
        <v>0</v>
      </c>
      <c r="M33" s="207">
        <f t="shared" si="2"/>
        <v>0</v>
      </c>
      <c r="N33" s="207">
        <f t="shared" si="2"/>
        <v>0</v>
      </c>
      <c r="O33" s="207">
        <f t="shared" si="2"/>
        <v>0</v>
      </c>
      <c r="P33" s="207">
        <f t="shared" si="2"/>
        <v>0</v>
      </c>
      <c r="Q33" s="207">
        <f t="shared" si="2"/>
        <v>0</v>
      </c>
      <c r="R33" s="207">
        <f t="shared" si="2"/>
        <v>0</v>
      </c>
      <c r="S33" s="207">
        <f t="shared" si="2"/>
        <v>0</v>
      </c>
      <c r="T33" s="207">
        <f t="shared" si="2"/>
        <v>0</v>
      </c>
      <c r="U33" s="207">
        <f t="shared" si="2"/>
        <v>0</v>
      </c>
      <c r="V33" s="207">
        <f t="shared" si="2"/>
        <v>0</v>
      </c>
      <c r="W33" s="207">
        <f t="shared" si="2"/>
        <v>0</v>
      </c>
      <c r="X33" s="207">
        <f t="shared" si="2"/>
        <v>0</v>
      </c>
      <c r="Y33" s="207">
        <f t="shared" si="2"/>
        <v>0</v>
      </c>
      <c r="Z33" s="207">
        <f t="shared" si="2"/>
        <v>0</v>
      </c>
      <c r="AA33" s="207">
        <f t="shared" si="2"/>
        <v>0</v>
      </c>
      <c r="AB33" s="207">
        <f t="shared" si="2"/>
        <v>0</v>
      </c>
      <c r="AC33" s="207">
        <f t="shared" si="2"/>
        <v>0</v>
      </c>
      <c r="AD33" s="207">
        <f t="shared" si="2"/>
        <v>0</v>
      </c>
      <c r="AE33" s="207">
        <f t="shared" si="2"/>
        <v>0</v>
      </c>
      <c r="AF33" s="207">
        <f t="shared" si="2"/>
        <v>0</v>
      </c>
      <c r="AG33" s="207">
        <f t="shared" si="2"/>
        <v>0</v>
      </c>
      <c r="AH33" s="207">
        <f t="shared" si="2"/>
        <v>0</v>
      </c>
      <c r="AI33" s="207">
        <f t="shared" si="2"/>
        <v>0</v>
      </c>
      <c r="AJ33" s="207">
        <f t="shared" si="2"/>
        <v>0</v>
      </c>
    </row>
    <row r="34" spans="1:36" x14ac:dyDescent="0.25">
      <c r="I34" s="257"/>
      <c r="J34" s="257"/>
      <c r="K34" s="257"/>
      <c r="L34" s="257"/>
      <c r="M34" s="257"/>
      <c r="N34" s="257"/>
      <c r="O34" s="257"/>
      <c r="Z34" s="206"/>
      <c r="AA34" s="206"/>
    </row>
    <row r="35" spans="1:36" x14ac:dyDescent="0.25">
      <c r="I35" s="207">
        <f t="shared" ref="I35:AA35" si="3">$D$34</f>
        <v>0</v>
      </c>
      <c r="J35" s="207">
        <f t="shared" si="3"/>
        <v>0</v>
      </c>
      <c r="K35" s="207">
        <f t="shared" si="3"/>
        <v>0</v>
      </c>
      <c r="L35" s="207">
        <f t="shared" si="3"/>
        <v>0</v>
      </c>
      <c r="M35" s="207">
        <f t="shared" si="3"/>
        <v>0</v>
      </c>
      <c r="N35" s="207">
        <f t="shared" si="3"/>
        <v>0</v>
      </c>
      <c r="O35" s="207">
        <f t="shared" si="3"/>
        <v>0</v>
      </c>
      <c r="P35" s="207">
        <f t="shared" si="3"/>
        <v>0</v>
      </c>
      <c r="Q35" s="207">
        <f t="shared" si="3"/>
        <v>0</v>
      </c>
      <c r="R35" s="207">
        <f t="shared" si="3"/>
        <v>0</v>
      </c>
      <c r="S35" s="207">
        <f t="shared" si="3"/>
        <v>0</v>
      </c>
      <c r="T35" s="207">
        <f t="shared" si="3"/>
        <v>0</v>
      </c>
      <c r="U35" s="207">
        <f t="shared" si="3"/>
        <v>0</v>
      </c>
      <c r="V35" s="207">
        <f t="shared" si="3"/>
        <v>0</v>
      </c>
      <c r="W35" s="207">
        <f t="shared" si="3"/>
        <v>0</v>
      </c>
      <c r="X35" s="207">
        <f t="shared" si="3"/>
        <v>0</v>
      </c>
      <c r="Y35" s="207">
        <f t="shared" si="3"/>
        <v>0</v>
      </c>
      <c r="Z35" s="207">
        <f t="shared" si="3"/>
        <v>0</v>
      </c>
      <c r="AA35" s="207">
        <f t="shared" si="3"/>
        <v>0</v>
      </c>
      <c r="AB35" s="207">
        <f t="shared" ref="AB35:AJ35" si="4">AA35</f>
        <v>0</v>
      </c>
      <c r="AC35" s="207">
        <f t="shared" si="4"/>
        <v>0</v>
      </c>
      <c r="AD35" s="207">
        <f t="shared" si="4"/>
        <v>0</v>
      </c>
      <c r="AE35" s="207">
        <f t="shared" si="4"/>
        <v>0</v>
      </c>
      <c r="AF35" s="207">
        <f t="shared" si="4"/>
        <v>0</v>
      </c>
      <c r="AG35" s="207">
        <f t="shared" si="4"/>
        <v>0</v>
      </c>
      <c r="AH35" s="207">
        <f t="shared" si="4"/>
        <v>0</v>
      </c>
      <c r="AI35" s="207">
        <f t="shared" si="4"/>
        <v>0</v>
      </c>
      <c r="AJ35" s="207">
        <f t="shared" si="4"/>
        <v>0</v>
      </c>
    </row>
    <row r="36" spans="1:36" s="259" customFormat="1" ht="13" hidden="1" x14ac:dyDescent="0.3">
      <c r="A36" s="167"/>
      <c r="B36" s="167"/>
      <c r="C36" s="167"/>
      <c r="D36" s="258"/>
      <c r="E36" s="167"/>
      <c r="F36" s="168"/>
      <c r="G36" s="167"/>
      <c r="H36" s="167"/>
      <c r="I36" s="137">
        <v>156535.48338525725</v>
      </c>
      <c r="J36" s="137">
        <v>-7034.1147634105291</v>
      </c>
      <c r="K36" s="137">
        <v>-21285.635780417535</v>
      </c>
      <c r="L36" s="137">
        <v>-204726.86632285529</v>
      </c>
      <c r="M36" s="137">
        <v>-257488.3487737258</v>
      </c>
      <c r="N36" s="137">
        <v>415938.43958993908</v>
      </c>
      <c r="O36" s="137">
        <v>252858.00375439599</v>
      </c>
      <c r="P36" s="137">
        <v>-24818</v>
      </c>
      <c r="Q36" s="137">
        <v>-564815.95535039797</v>
      </c>
      <c r="R36" s="137">
        <v>-841985.67000000027</v>
      </c>
      <c r="S36" s="137">
        <v>-559211</v>
      </c>
      <c r="T36" s="137">
        <v>-801559</v>
      </c>
      <c r="U36" s="137">
        <v>-601453</v>
      </c>
      <c r="V36" s="137">
        <v>-404498</v>
      </c>
      <c r="W36" s="137">
        <v>-408817</v>
      </c>
      <c r="X36" s="137">
        <v>-149402.45451039448</v>
      </c>
      <c r="Y36" s="137">
        <v>-148130</v>
      </c>
      <c r="Z36" s="137">
        <v>65432</v>
      </c>
      <c r="AA36" s="137">
        <v>-153134.48688533899</v>
      </c>
      <c r="AB36" s="137">
        <v>-175366</v>
      </c>
      <c r="AC36" s="137">
        <v>209497</v>
      </c>
      <c r="AD36" s="137">
        <v>795553</v>
      </c>
      <c r="AE36" s="137" t="e">
        <v>#N/A</v>
      </c>
      <c r="AF36" s="137" t="e">
        <v>#N/A</v>
      </c>
      <c r="AG36" s="137"/>
      <c r="AH36" s="137"/>
      <c r="AI36" s="137"/>
      <c r="AJ36" s="137"/>
    </row>
    <row r="37" spans="1:36" ht="13" hidden="1" x14ac:dyDescent="0.3">
      <c r="D37" s="211"/>
      <c r="I37" s="260">
        <f t="shared" ref="I37:AA37" si="5">$D$36</f>
        <v>0</v>
      </c>
      <c r="J37" s="260">
        <f t="shared" si="5"/>
        <v>0</v>
      </c>
      <c r="K37" s="260">
        <f t="shared" si="5"/>
        <v>0</v>
      </c>
      <c r="L37" s="260">
        <f t="shared" si="5"/>
        <v>0</v>
      </c>
      <c r="M37" s="260">
        <f t="shared" si="5"/>
        <v>0</v>
      </c>
      <c r="N37" s="260">
        <f t="shared" si="5"/>
        <v>0</v>
      </c>
      <c r="O37" s="260">
        <f t="shared" si="5"/>
        <v>0</v>
      </c>
      <c r="P37" s="260">
        <f t="shared" si="5"/>
        <v>0</v>
      </c>
      <c r="Q37" s="260">
        <f t="shared" si="5"/>
        <v>0</v>
      </c>
      <c r="R37" s="260">
        <f t="shared" si="5"/>
        <v>0</v>
      </c>
      <c r="S37" s="260">
        <f t="shared" si="5"/>
        <v>0</v>
      </c>
      <c r="T37" s="260">
        <f t="shared" si="5"/>
        <v>0</v>
      </c>
      <c r="U37" s="260">
        <f t="shared" si="5"/>
        <v>0</v>
      </c>
      <c r="V37" s="260">
        <f t="shared" si="5"/>
        <v>0</v>
      </c>
      <c r="W37" s="260">
        <f t="shared" si="5"/>
        <v>0</v>
      </c>
      <c r="X37" s="260">
        <f t="shared" si="5"/>
        <v>0</v>
      </c>
      <c r="Y37" s="260">
        <f t="shared" si="5"/>
        <v>0</v>
      </c>
      <c r="Z37" s="260">
        <f t="shared" si="5"/>
        <v>0</v>
      </c>
      <c r="AA37" s="260">
        <f t="shared" si="5"/>
        <v>0</v>
      </c>
      <c r="AB37" s="260">
        <f t="shared" ref="AB37:AJ37" si="6">AA37</f>
        <v>0</v>
      </c>
      <c r="AC37" s="260">
        <f t="shared" si="6"/>
        <v>0</v>
      </c>
      <c r="AD37" s="260">
        <f t="shared" si="6"/>
        <v>0</v>
      </c>
      <c r="AE37" s="260">
        <f t="shared" si="6"/>
        <v>0</v>
      </c>
      <c r="AF37" s="260">
        <f t="shared" si="6"/>
        <v>0</v>
      </c>
      <c r="AG37" s="260">
        <f t="shared" si="6"/>
        <v>0</v>
      </c>
      <c r="AH37" s="260">
        <f t="shared" si="6"/>
        <v>0</v>
      </c>
      <c r="AI37" s="260">
        <f t="shared" si="6"/>
        <v>0</v>
      </c>
      <c r="AJ37" s="260">
        <f t="shared" si="6"/>
        <v>0</v>
      </c>
    </row>
    <row r="38" spans="1:36" x14ac:dyDescent="0.25">
      <c r="C38" s="168"/>
      <c r="F38" s="167"/>
      <c r="I38" s="260"/>
      <c r="J38" s="260"/>
      <c r="K38" s="260"/>
      <c r="L38" s="260"/>
      <c r="M38" s="260"/>
      <c r="N38" s="260"/>
      <c r="O38" s="260"/>
      <c r="P38" s="260"/>
      <c r="Q38" s="260"/>
      <c r="R38" s="260"/>
      <c r="S38" s="260"/>
      <c r="T38" s="260"/>
      <c r="U38" s="260"/>
    </row>
    <row r="39" spans="1:36" ht="13" x14ac:dyDescent="0.3">
      <c r="C39" s="170"/>
      <c r="F39" s="170"/>
    </row>
    <row r="40" spans="1:36" x14ac:dyDescent="0.25">
      <c r="C40" s="168"/>
      <c r="E40" s="219"/>
      <c r="F40" s="219"/>
      <c r="G40" s="219"/>
      <c r="H40" s="219"/>
      <c r="I40" s="219"/>
      <c r="J40" s="219"/>
    </row>
    <row r="41" spans="1:36" x14ac:dyDescent="0.25">
      <c r="C41" s="168"/>
    </row>
    <row r="42" spans="1:36" x14ac:dyDescent="0.25">
      <c r="C42" s="168"/>
      <c r="E42" s="219"/>
      <c r="F42" s="219"/>
      <c r="G42" s="219"/>
      <c r="H42" s="219"/>
      <c r="I42" s="219"/>
      <c r="J42" s="219"/>
    </row>
    <row r="43" spans="1:36" x14ac:dyDescent="0.25">
      <c r="C43" s="168"/>
    </row>
    <row r="44" spans="1:36" x14ac:dyDescent="0.25">
      <c r="C44" s="168"/>
      <c r="E44" s="219"/>
      <c r="F44" s="219"/>
      <c r="G44" s="219"/>
      <c r="H44" s="219"/>
      <c r="I44" s="219"/>
      <c r="J44" s="219"/>
    </row>
    <row r="45" spans="1:36" x14ac:dyDescent="0.25">
      <c r="C45" s="168"/>
    </row>
    <row r="46" spans="1:36" x14ac:dyDescent="0.25">
      <c r="C46" s="168"/>
      <c r="F46" s="167"/>
    </row>
    <row r="47" spans="1:36" x14ac:dyDescent="0.25">
      <c r="C47" s="168"/>
      <c r="F47" s="167"/>
    </row>
    <row r="48" spans="1:36" x14ac:dyDescent="0.25">
      <c r="C48" s="168"/>
      <c r="F48" s="167"/>
    </row>
    <row r="49" spans="3:12" x14ac:dyDescent="0.25">
      <c r="C49" s="168"/>
      <c r="F49" s="167"/>
    </row>
    <row r="50" spans="3:12" x14ac:dyDescent="0.25">
      <c r="C50" s="168"/>
      <c r="F50" s="167"/>
    </row>
    <row r="51" spans="3:12" x14ac:dyDescent="0.25">
      <c r="C51" s="168"/>
      <c r="F51" s="167"/>
    </row>
    <row r="52" spans="3:12" hidden="1" x14ac:dyDescent="0.25">
      <c r="C52" s="168"/>
      <c r="F52" s="167"/>
    </row>
    <row r="53" spans="3:12" ht="13" hidden="1" x14ac:dyDescent="0.3">
      <c r="C53" s="174">
        <f>B36</f>
        <v>0</v>
      </c>
      <c r="F53" s="167"/>
      <c r="L53" s="170" t="e">
        <f>#REF!</f>
        <v>#REF!</v>
      </c>
    </row>
    <row r="54" spans="3:12" hidden="1" x14ac:dyDescent="0.25">
      <c r="C54" s="168"/>
      <c r="F54" s="167"/>
    </row>
    <row r="55" spans="3:12" hidden="1" x14ac:dyDescent="0.25">
      <c r="C55" s="168"/>
      <c r="F55" s="167"/>
    </row>
    <row r="56" spans="3:12" hidden="1" x14ac:dyDescent="0.25">
      <c r="C56" s="168"/>
      <c r="F56" s="167"/>
    </row>
    <row r="57" spans="3:12" hidden="1" x14ac:dyDescent="0.25">
      <c r="C57" s="168"/>
      <c r="F57" s="167"/>
    </row>
    <row r="58" spans="3:12" hidden="1" x14ac:dyDescent="0.25">
      <c r="C58" s="168"/>
      <c r="F58" s="167"/>
    </row>
    <row r="59" spans="3:12" hidden="1" x14ac:dyDescent="0.25">
      <c r="C59" s="168"/>
      <c r="F59" s="167"/>
    </row>
    <row r="60" spans="3:12" hidden="1" x14ac:dyDescent="0.25">
      <c r="C60" s="168"/>
      <c r="F60" s="167"/>
    </row>
    <row r="61" spans="3:12" hidden="1" x14ac:dyDescent="0.25">
      <c r="C61" s="168"/>
      <c r="F61" s="167"/>
    </row>
    <row r="62" spans="3:12" hidden="1" x14ac:dyDescent="0.25">
      <c r="C62" s="168"/>
      <c r="F62" s="167"/>
    </row>
    <row r="63" spans="3:12" hidden="1" x14ac:dyDescent="0.25">
      <c r="C63" s="168"/>
      <c r="F63" s="167"/>
    </row>
    <row r="64" spans="3:12" hidden="1" x14ac:dyDescent="0.25">
      <c r="C64" s="168"/>
      <c r="F64" s="167"/>
    </row>
    <row r="65" spans="1:45" x14ac:dyDescent="0.25">
      <c r="C65" s="168"/>
      <c r="F65" s="167"/>
    </row>
    <row r="66" spans="1:45" ht="13" x14ac:dyDescent="0.3">
      <c r="B66" s="261"/>
      <c r="C66" s="168"/>
      <c r="E66" s="170"/>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x14ac:dyDescent="0.25">
      <c r="C76" s="168"/>
      <c r="F76" s="167"/>
    </row>
    <row r="77" spans="1:45" x14ac:dyDescent="0.25">
      <c r="C77" s="168"/>
      <c r="F77" s="167"/>
    </row>
    <row r="78" spans="1:45" x14ac:dyDescent="0.25">
      <c r="C78" s="168"/>
      <c r="F78" s="167"/>
    </row>
    <row r="79" spans="1:45" x14ac:dyDescent="0.25">
      <c r="C79" s="168"/>
      <c r="F79" s="167"/>
    </row>
    <row r="80" spans="1:45" s="220" customFormat="1" ht="10" x14ac:dyDescent="0.2">
      <c r="A80" s="17" t="s">
        <v>74</v>
      </c>
      <c r="B80" s="17"/>
      <c r="C80" s="17"/>
      <c r="D80" s="18"/>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3:6" x14ac:dyDescent="0.25">
      <c r="C81" s="168"/>
      <c r="F81" s="167"/>
    </row>
    <row r="83" spans="3:6" x14ac:dyDescent="0.25">
      <c r="D83" s="221"/>
    </row>
  </sheetData>
  <hyperlinks>
    <hyperlink ref="K6" r:id="rId1" xr:uid="{E2292B32-9082-41A5-AF75-ECB886AA0155}"/>
  </hyperlinks>
  <pageMargins left="0.70866141732283472" right="0.70866141732283472" top="0.74803149606299213" bottom="0.74803149606299213" header="0.31496062992125984" footer="0.31496062992125984"/>
  <pageSetup scale="46"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C766E-6725-4AEC-BFFD-E7914452E204}">
  <sheetPr codeName="Sheet5">
    <pageSetUpPr fitToPage="1"/>
  </sheetPr>
  <dimension ref="A1:AS63"/>
  <sheetViews>
    <sheetView showGridLines="0" zoomScale="85" zoomScaleNormal="85" workbookViewId="0">
      <pane xSplit="8" ySplit="10" topLeftCell="I20" activePane="bottomRight" state="frozen"/>
      <selection activeCell="L4" sqref="L4"/>
      <selection pane="topRight" activeCell="L4" sqref="L4"/>
      <selection pane="bottomLeft" activeCell="L4" sqref="L4"/>
      <selection pane="bottomRight" activeCell="AL26" sqref="AL26"/>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3" style="167" customWidth="1"/>
    <col min="6" max="6" width="13.44140625" style="168" customWidth="1"/>
    <col min="7" max="8" width="15.77734375" style="167" customWidth="1"/>
    <col min="9" max="24" width="9.6640625" style="167" hidden="1" customWidth="1"/>
    <col min="25" max="33" width="9.6640625" style="167" customWidth="1"/>
    <col min="34" max="16384" width="9.33203125" style="167"/>
  </cols>
  <sheetData>
    <row r="1" spans="1:45" x14ac:dyDescent="0.25">
      <c r="A1" s="167" t="s">
        <v>278</v>
      </c>
    </row>
    <row r="2" spans="1:45" ht="25" x14ac:dyDescent="0.5">
      <c r="B2" s="169" t="s">
        <v>120</v>
      </c>
    </row>
    <row r="4" spans="1:45" ht="13" x14ac:dyDescent="0.3">
      <c r="B4" s="170" t="s">
        <v>121</v>
      </c>
      <c r="C4" s="235" t="s">
        <v>279</v>
      </c>
      <c r="E4" s="170" t="s">
        <v>181</v>
      </c>
      <c r="I4" s="170" t="s">
        <v>234</v>
      </c>
      <c r="J4" s="168"/>
    </row>
    <row r="5" spans="1:45" ht="13" x14ac:dyDescent="0.3">
      <c r="B5" s="170"/>
      <c r="C5" s="235"/>
      <c r="E5" s="172" t="s">
        <v>174</v>
      </c>
      <c r="G5" s="173">
        <v>1</v>
      </c>
      <c r="I5" s="170" t="s">
        <v>235</v>
      </c>
      <c r="K5" s="174" t="s">
        <v>236</v>
      </c>
      <c r="L5" s="174"/>
      <c r="N5" s="170" t="s">
        <v>237</v>
      </c>
    </row>
    <row r="6" spans="1:45" ht="13" x14ac:dyDescent="0.3">
      <c r="B6" s="170" t="s">
        <v>179</v>
      </c>
      <c r="C6" s="121" t="s">
        <v>306</v>
      </c>
      <c r="E6" s="172" t="s">
        <v>175</v>
      </c>
      <c r="G6" s="173">
        <v>1</v>
      </c>
      <c r="I6" s="236" t="s">
        <v>280</v>
      </c>
      <c r="K6" s="127" t="s">
        <v>281</v>
      </c>
      <c r="L6" s="237"/>
      <c r="N6" s="227" t="s">
        <v>282</v>
      </c>
    </row>
    <row r="7" spans="1:45" ht="13" x14ac:dyDescent="0.3">
      <c r="B7" s="170" t="s">
        <v>125</v>
      </c>
      <c r="C7" s="175">
        <v>43171</v>
      </c>
      <c r="D7" s="177"/>
      <c r="E7" s="172" t="s">
        <v>176</v>
      </c>
      <c r="G7" s="173">
        <v>1</v>
      </c>
      <c r="I7" s="237"/>
      <c r="K7" s="237"/>
      <c r="L7" s="237"/>
      <c r="N7" s="237"/>
    </row>
    <row r="8" spans="1:45" ht="13" x14ac:dyDescent="0.3">
      <c r="B8" s="170" t="s">
        <v>126</v>
      </c>
      <c r="C8" s="175">
        <v>44266</v>
      </c>
      <c r="D8" s="177"/>
      <c r="E8" s="177"/>
    </row>
    <row r="9" spans="1:45" ht="13" x14ac:dyDescent="0.3">
      <c r="B9" s="170"/>
      <c r="C9" s="175"/>
    </row>
    <row r="10" spans="1:45" ht="26" x14ac:dyDescent="0.25">
      <c r="B10" s="178" t="s">
        <v>127</v>
      </c>
      <c r="C10" s="178" t="s">
        <v>21</v>
      </c>
      <c r="D10" s="178" t="s">
        <v>128</v>
      </c>
      <c r="E10" s="178" t="s">
        <v>129</v>
      </c>
      <c r="F10" s="179" t="s">
        <v>130</v>
      </c>
      <c r="G10" s="178" t="s">
        <v>131</v>
      </c>
      <c r="H10" s="178" t="s">
        <v>132</v>
      </c>
      <c r="I10" s="180">
        <v>43190</v>
      </c>
      <c r="J10" s="180">
        <f t="shared" ref="J10:AS10" si="0">EOMONTH(I10,1)</f>
        <v>43220</v>
      </c>
      <c r="K10" s="180">
        <f t="shared" si="0"/>
        <v>43251</v>
      </c>
      <c r="L10" s="180">
        <f t="shared" si="0"/>
        <v>43281</v>
      </c>
      <c r="M10" s="180">
        <f t="shared" si="0"/>
        <v>43312</v>
      </c>
      <c r="N10" s="180">
        <f t="shared" si="0"/>
        <v>43343</v>
      </c>
      <c r="O10" s="180">
        <f t="shared" si="0"/>
        <v>43373</v>
      </c>
      <c r="P10" s="180">
        <f t="shared" si="0"/>
        <v>43404</v>
      </c>
      <c r="Q10" s="180">
        <f t="shared" si="0"/>
        <v>43434</v>
      </c>
      <c r="R10" s="180">
        <f t="shared" si="0"/>
        <v>43465</v>
      </c>
      <c r="S10" s="180">
        <f t="shared" si="0"/>
        <v>43496</v>
      </c>
      <c r="T10" s="180">
        <f t="shared" si="0"/>
        <v>43524</v>
      </c>
      <c r="U10" s="180">
        <f t="shared" si="0"/>
        <v>43555</v>
      </c>
      <c r="V10" s="180">
        <f t="shared" si="0"/>
        <v>43585</v>
      </c>
      <c r="W10" s="180">
        <f t="shared" si="0"/>
        <v>43616</v>
      </c>
      <c r="X10" s="180">
        <f t="shared" si="0"/>
        <v>43646</v>
      </c>
      <c r="Y10" s="180">
        <f t="shared" si="0"/>
        <v>43677</v>
      </c>
      <c r="Z10" s="180">
        <f t="shared" si="0"/>
        <v>43708</v>
      </c>
      <c r="AA10" s="180">
        <f t="shared" si="0"/>
        <v>43738</v>
      </c>
      <c r="AB10" s="180">
        <f t="shared" si="0"/>
        <v>43769</v>
      </c>
      <c r="AC10" s="180">
        <f t="shared" si="0"/>
        <v>43799</v>
      </c>
      <c r="AD10" s="180">
        <f t="shared" si="0"/>
        <v>43830</v>
      </c>
      <c r="AE10" s="180">
        <f t="shared" si="0"/>
        <v>43861</v>
      </c>
      <c r="AF10" s="180">
        <f t="shared" si="0"/>
        <v>43890</v>
      </c>
      <c r="AG10" s="180">
        <f t="shared" si="0"/>
        <v>43921</v>
      </c>
      <c r="AH10" s="180">
        <f t="shared" si="0"/>
        <v>43951</v>
      </c>
      <c r="AI10" s="180">
        <f t="shared" si="0"/>
        <v>43982</v>
      </c>
      <c r="AJ10" s="180">
        <f t="shared" si="0"/>
        <v>44012</v>
      </c>
      <c r="AK10" s="180">
        <f t="shared" si="0"/>
        <v>44043</v>
      </c>
      <c r="AL10" s="180">
        <f t="shared" si="0"/>
        <v>44074</v>
      </c>
      <c r="AM10" s="180">
        <f t="shared" si="0"/>
        <v>44104</v>
      </c>
      <c r="AN10" s="180">
        <f t="shared" si="0"/>
        <v>44135</v>
      </c>
      <c r="AO10" s="180">
        <f t="shared" si="0"/>
        <v>44165</v>
      </c>
      <c r="AP10" s="180">
        <f t="shared" si="0"/>
        <v>44196</v>
      </c>
      <c r="AQ10" s="180">
        <f t="shared" si="0"/>
        <v>44227</v>
      </c>
      <c r="AR10" s="180">
        <f t="shared" si="0"/>
        <v>44255</v>
      </c>
      <c r="AS10" s="180">
        <f t="shared" si="0"/>
        <v>44286</v>
      </c>
    </row>
    <row r="11" spans="1:45" x14ac:dyDescent="0.25">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ca="1">IF(AG10&gt;TODAY(),0,1)</f>
        <v>1</v>
      </c>
      <c r="AH11" s="181">
        <f t="shared" ref="AH11:AS11" ca="1" si="2">IF(AH10&gt;TODAY(),0,1)</f>
        <v>1</v>
      </c>
      <c r="AI11" s="181">
        <f t="shared" ca="1" si="2"/>
        <v>1</v>
      </c>
      <c r="AJ11" s="181">
        <f t="shared" ca="1" si="2"/>
        <v>1</v>
      </c>
      <c r="AK11" s="181">
        <f t="shared" ca="1" si="2"/>
        <v>1</v>
      </c>
      <c r="AL11" s="181">
        <f t="shared" ca="1" si="2"/>
        <v>1</v>
      </c>
      <c r="AM11" s="181">
        <f t="shared" ca="1" si="2"/>
        <v>1</v>
      </c>
      <c r="AN11" s="181">
        <f t="shared" ca="1" si="2"/>
        <v>1</v>
      </c>
      <c r="AO11" s="181">
        <f t="shared" ca="1" si="2"/>
        <v>1</v>
      </c>
      <c r="AP11" s="181">
        <f t="shared" ca="1" si="2"/>
        <v>1</v>
      </c>
      <c r="AQ11" s="181">
        <f t="shared" ca="1" si="2"/>
        <v>1</v>
      </c>
      <c r="AR11" s="181">
        <f t="shared" ca="1" si="2"/>
        <v>1</v>
      </c>
      <c r="AS11" s="181">
        <f t="shared" ca="1" si="2"/>
        <v>1</v>
      </c>
    </row>
    <row r="12" spans="1:45" ht="37.5" x14ac:dyDescent="0.25">
      <c r="B12" s="183" t="s">
        <v>139</v>
      </c>
      <c r="C12" s="183" t="s">
        <v>283</v>
      </c>
      <c r="D12" s="183" t="s">
        <v>284</v>
      </c>
      <c r="E12" s="184" t="s">
        <v>285</v>
      </c>
      <c r="F12" s="184" t="s">
        <v>143</v>
      </c>
      <c r="G12" s="183" t="s">
        <v>144</v>
      </c>
      <c r="H12" s="185">
        <f ca="1">COUNTIFS($I$11:$U$11,"1",I12:U12,"Not received")</f>
        <v>1</v>
      </c>
      <c r="I12" s="184" t="s">
        <v>145</v>
      </c>
      <c r="J12" s="184" t="s">
        <v>145</v>
      </c>
      <c r="K12" s="184" t="s">
        <v>145</v>
      </c>
      <c r="L12" s="184" t="s">
        <v>145</v>
      </c>
      <c r="M12" s="184" t="s">
        <v>145</v>
      </c>
      <c r="N12" s="184" t="s">
        <v>145</v>
      </c>
      <c r="O12" s="187" t="s">
        <v>286</v>
      </c>
      <c r="P12" s="184" t="s">
        <v>145</v>
      </c>
      <c r="Q12" s="184" t="s">
        <v>145</v>
      </c>
      <c r="R12" s="184" t="s">
        <v>145</v>
      </c>
      <c r="S12" s="184" t="s">
        <v>145</v>
      </c>
      <c r="T12" s="184" t="s">
        <v>145</v>
      </c>
      <c r="U12" s="184" t="s">
        <v>145</v>
      </c>
      <c r="V12" s="184" t="s">
        <v>145</v>
      </c>
      <c r="W12" s="184" t="s">
        <v>145</v>
      </c>
      <c r="X12" s="184" t="s">
        <v>145</v>
      </c>
      <c r="Y12" s="184" t="s">
        <v>145</v>
      </c>
      <c r="Z12" s="184" t="s">
        <v>145</v>
      </c>
      <c r="AA12" s="184" t="s">
        <v>145</v>
      </c>
      <c r="AB12" s="184" t="s">
        <v>145</v>
      </c>
      <c r="AC12" s="184" t="s">
        <v>145</v>
      </c>
      <c r="AD12" s="184" t="s">
        <v>145</v>
      </c>
      <c r="AE12" s="184" t="s">
        <v>145</v>
      </c>
      <c r="AF12" s="184" t="s">
        <v>145</v>
      </c>
      <c r="AG12" s="184" t="s">
        <v>145</v>
      </c>
      <c r="AH12" s="184" t="s">
        <v>145</v>
      </c>
      <c r="AI12" s="184" t="s">
        <v>145</v>
      </c>
      <c r="AJ12" s="184" t="s">
        <v>145</v>
      </c>
      <c r="AK12" s="184" t="s">
        <v>145</v>
      </c>
      <c r="AL12" s="184" t="s">
        <v>145</v>
      </c>
      <c r="AM12" s="184" t="s">
        <v>145</v>
      </c>
      <c r="AN12" s="184" t="s">
        <v>145</v>
      </c>
      <c r="AO12" s="184" t="s">
        <v>145</v>
      </c>
      <c r="AP12" s="184" t="s">
        <v>145</v>
      </c>
      <c r="AQ12" s="184" t="s">
        <v>145</v>
      </c>
      <c r="AR12" s="184" t="s">
        <v>145</v>
      </c>
      <c r="AS12" s="184" t="s">
        <v>145</v>
      </c>
    </row>
    <row r="13" spans="1:45" x14ac:dyDescent="0.25">
      <c r="B13" s="181"/>
      <c r="C13" s="181"/>
      <c r="D13" s="181"/>
      <c r="E13" s="181"/>
      <c r="F13" s="182"/>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row>
    <row r="14" spans="1:45" ht="87.5" x14ac:dyDescent="0.25">
      <c r="B14" s="183" t="s">
        <v>139</v>
      </c>
      <c r="C14" s="183" t="s">
        <v>287</v>
      </c>
      <c r="D14" s="183" t="s">
        <v>284</v>
      </c>
      <c r="E14" s="184" t="s">
        <v>288</v>
      </c>
      <c r="F14" s="184" t="s">
        <v>156</v>
      </c>
      <c r="G14" s="183" t="s">
        <v>289</v>
      </c>
      <c r="H14" s="185">
        <f ca="1">COUNTIFS($I$11:$U$11,"1",I14:U14,"Not received")</f>
        <v>0</v>
      </c>
      <c r="I14" s="187"/>
      <c r="J14" s="187"/>
      <c r="K14" s="187"/>
      <c r="L14" s="233" t="s">
        <v>158</v>
      </c>
      <c r="M14" s="187"/>
      <c r="N14" s="187"/>
      <c r="O14" s="233" t="s">
        <v>158</v>
      </c>
      <c r="P14" s="187"/>
      <c r="Q14" s="187"/>
      <c r="R14" s="233" t="s">
        <v>158</v>
      </c>
      <c r="S14" s="187"/>
      <c r="T14" s="187"/>
      <c r="U14" s="233" t="s">
        <v>158</v>
      </c>
      <c r="V14" s="187"/>
      <c r="W14" s="187"/>
      <c r="X14" s="233" t="s">
        <v>158</v>
      </c>
      <c r="Y14" s="187"/>
      <c r="Z14" s="187"/>
      <c r="AA14" s="233" t="s">
        <v>158</v>
      </c>
      <c r="AB14" s="187"/>
      <c r="AC14" s="187"/>
      <c r="AD14" s="233" t="s">
        <v>158</v>
      </c>
      <c r="AE14" s="187"/>
      <c r="AF14" s="187"/>
      <c r="AG14" s="233" t="s">
        <v>158</v>
      </c>
      <c r="AH14" s="187"/>
      <c r="AI14" s="187"/>
      <c r="AJ14" s="233" t="s">
        <v>158</v>
      </c>
      <c r="AK14" s="187"/>
      <c r="AL14" s="187"/>
      <c r="AM14" s="233" t="s">
        <v>158</v>
      </c>
      <c r="AN14" s="187"/>
      <c r="AO14" s="187"/>
      <c r="AP14" s="187"/>
      <c r="AQ14" s="187"/>
      <c r="AR14" s="187"/>
      <c r="AS14" s="154" t="s">
        <v>231</v>
      </c>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250"/>
    </row>
    <row r="16" spans="1:45" ht="25" x14ac:dyDescent="0.25">
      <c r="B16" s="183" t="s">
        <v>290</v>
      </c>
      <c r="C16" s="183" t="s">
        <v>291</v>
      </c>
      <c r="D16" s="183" t="s">
        <v>292</v>
      </c>
      <c r="E16" s="184" t="s">
        <v>293</v>
      </c>
      <c r="F16" s="184" t="s">
        <v>145</v>
      </c>
      <c r="G16" s="192"/>
      <c r="H16" s="185">
        <f ca="1">COUNTIFS($I$11:$U$11,"1",I16:U16,"Not received")</f>
        <v>0</v>
      </c>
      <c r="I16" s="233" t="s">
        <v>158</v>
      </c>
      <c r="J16" s="233" t="s">
        <v>158</v>
      </c>
      <c r="K16" s="233" t="s">
        <v>158</v>
      </c>
      <c r="L16" s="233" t="s">
        <v>158</v>
      </c>
      <c r="M16" s="233" t="s">
        <v>158</v>
      </c>
      <c r="N16" s="233" t="s">
        <v>158</v>
      </c>
      <c r="O16" s="233" t="s">
        <v>158</v>
      </c>
      <c r="P16" s="233" t="s">
        <v>158</v>
      </c>
      <c r="Q16" s="233" t="s">
        <v>158</v>
      </c>
      <c r="R16" s="233" t="s">
        <v>158</v>
      </c>
      <c r="S16" s="233" t="s">
        <v>158</v>
      </c>
      <c r="T16" s="233" t="s">
        <v>158</v>
      </c>
      <c r="U16" s="233" t="s">
        <v>158</v>
      </c>
      <c r="V16" s="233" t="s">
        <v>158</v>
      </c>
      <c r="W16" s="233" t="s">
        <v>158</v>
      </c>
      <c r="X16" s="233" t="s">
        <v>158</v>
      </c>
      <c r="Y16" s="233" t="s">
        <v>158</v>
      </c>
      <c r="Z16" s="233" t="s">
        <v>158</v>
      </c>
      <c r="AA16" s="233" t="s">
        <v>158</v>
      </c>
      <c r="AB16" s="233" t="s">
        <v>158</v>
      </c>
      <c r="AC16" s="233" t="s">
        <v>158</v>
      </c>
      <c r="AD16" s="233" t="s">
        <v>158</v>
      </c>
      <c r="AE16" s="233" t="s">
        <v>158</v>
      </c>
      <c r="AF16" s="233" t="s">
        <v>158</v>
      </c>
      <c r="AG16" s="233" t="s">
        <v>158</v>
      </c>
      <c r="AH16" s="233" t="s">
        <v>158</v>
      </c>
      <c r="AI16" s="233" t="s">
        <v>158</v>
      </c>
      <c r="AJ16" s="233" t="s">
        <v>158</v>
      </c>
      <c r="AK16" s="233" t="s">
        <v>158</v>
      </c>
      <c r="AL16" s="233" t="s">
        <v>158</v>
      </c>
      <c r="AM16" s="233" t="s">
        <v>158</v>
      </c>
      <c r="AN16" s="233" t="s">
        <v>158</v>
      </c>
      <c r="AO16" s="233" t="s">
        <v>158</v>
      </c>
      <c r="AP16" s="233" t="s">
        <v>158</v>
      </c>
      <c r="AQ16" s="233" t="s">
        <v>158</v>
      </c>
      <c r="AR16" s="233" t="s">
        <v>158</v>
      </c>
      <c r="AS16" s="154" t="s">
        <v>231</v>
      </c>
    </row>
    <row r="17" spans="2:45" x14ac:dyDescent="0.25">
      <c r="B17" s="181"/>
      <c r="C17" s="181"/>
      <c r="D17" s="181"/>
      <c r="E17" s="181"/>
      <c r="F17" s="182"/>
      <c r="G17" s="193"/>
      <c r="H17" s="193"/>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250"/>
    </row>
    <row r="18" spans="2:45" ht="37.5" x14ac:dyDescent="0.25">
      <c r="B18" s="183" t="s">
        <v>294</v>
      </c>
      <c r="C18" s="183" t="s">
        <v>295</v>
      </c>
      <c r="D18" s="183" t="s">
        <v>145</v>
      </c>
      <c r="E18" s="184" t="s">
        <v>296</v>
      </c>
      <c r="F18" s="184" t="s">
        <v>145</v>
      </c>
      <c r="G18" s="192" t="s">
        <v>297</v>
      </c>
      <c r="H18" s="185">
        <f ca="1">COUNTIFS($I$11:$U$11,"1",I18:U18,"Not received")</f>
        <v>0</v>
      </c>
      <c r="I18" s="184" t="s">
        <v>145</v>
      </c>
      <c r="J18" s="184" t="s">
        <v>145</v>
      </c>
      <c r="K18" s="184" t="s">
        <v>145</v>
      </c>
      <c r="L18" s="184" t="s">
        <v>145</v>
      </c>
      <c r="M18" s="184" t="s">
        <v>145</v>
      </c>
      <c r="N18" s="184" t="s">
        <v>145</v>
      </c>
      <c r="O18" s="184" t="s">
        <v>145</v>
      </c>
      <c r="P18" s="184" t="s">
        <v>145</v>
      </c>
      <c r="Q18" s="184" t="s">
        <v>145</v>
      </c>
      <c r="R18" s="184" t="s">
        <v>145</v>
      </c>
      <c r="S18" s="184" t="s">
        <v>145</v>
      </c>
      <c r="T18" s="184" t="s">
        <v>145</v>
      </c>
      <c r="U18" s="184" t="s">
        <v>145</v>
      </c>
      <c r="V18" s="184" t="s">
        <v>145</v>
      </c>
      <c r="W18" s="184" t="s">
        <v>145</v>
      </c>
      <c r="X18" s="184" t="s">
        <v>145</v>
      </c>
      <c r="Y18" s="184" t="s">
        <v>145</v>
      </c>
      <c r="Z18" s="184" t="s">
        <v>145</v>
      </c>
      <c r="AA18" s="184" t="s">
        <v>145</v>
      </c>
      <c r="AB18" s="184" t="s">
        <v>145</v>
      </c>
      <c r="AC18" s="184" t="s">
        <v>145</v>
      </c>
      <c r="AD18" s="184" t="s">
        <v>145</v>
      </c>
      <c r="AE18" s="184" t="s">
        <v>145</v>
      </c>
      <c r="AF18" s="184" t="s">
        <v>145</v>
      </c>
      <c r="AG18" s="184" t="s">
        <v>145</v>
      </c>
      <c r="AH18" s="184" t="s">
        <v>145</v>
      </c>
      <c r="AI18" s="184" t="s">
        <v>145</v>
      </c>
      <c r="AJ18" s="184" t="s">
        <v>145</v>
      </c>
      <c r="AK18" s="184" t="s">
        <v>145</v>
      </c>
      <c r="AL18" s="184" t="s">
        <v>145</v>
      </c>
      <c r="AM18" s="184" t="s">
        <v>145</v>
      </c>
      <c r="AN18" s="184" t="s">
        <v>145</v>
      </c>
      <c r="AO18" s="184" t="s">
        <v>145</v>
      </c>
      <c r="AP18" s="184" t="s">
        <v>145</v>
      </c>
      <c r="AQ18" s="184" t="s">
        <v>145</v>
      </c>
      <c r="AR18" s="184" t="s">
        <v>145</v>
      </c>
      <c r="AS18" s="251" t="s">
        <v>145</v>
      </c>
    </row>
    <row r="19" spans="2:45"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250"/>
    </row>
    <row r="20" spans="2:45" ht="38" thickBot="1" x14ac:dyDescent="0.3">
      <c r="B20" s="195" t="s">
        <v>149</v>
      </c>
      <c r="C20" s="195" t="s">
        <v>298</v>
      </c>
      <c r="D20" s="195" t="s">
        <v>299</v>
      </c>
      <c r="E20" s="230">
        <v>10.199999999999999</v>
      </c>
      <c r="F20" s="230" t="s">
        <v>143</v>
      </c>
      <c r="G20" s="238">
        <v>43311</v>
      </c>
      <c r="H20" s="239">
        <f ca="1">COUNTIFS($I$11:$U$11,"1",I20:U20,"Not received")</f>
        <v>0</v>
      </c>
      <c r="I20" s="230" t="s">
        <v>145</v>
      </c>
      <c r="J20" s="230" t="s">
        <v>145</v>
      </c>
      <c r="K20" s="230" t="s">
        <v>145</v>
      </c>
      <c r="L20" s="230" t="s">
        <v>145</v>
      </c>
      <c r="M20" s="240" t="s">
        <v>158</v>
      </c>
      <c r="N20" s="230" t="s">
        <v>145</v>
      </c>
      <c r="O20" s="230" t="s">
        <v>145</v>
      </c>
      <c r="P20" s="230" t="s">
        <v>145</v>
      </c>
      <c r="Q20" s="230" t="s">
        <v>145</v>
      </c>
      <c r="R20" s="230" t="s">
        <v>145</v>
      </c>
      <c r="S20" s="230" t="s">
        <v>145</v>
      </c>
      <c r="T20" s="230" t="s">
        <v>145</v>
      </c>
      <c r="U20" s="230" t="s">
        <v>145</v>
      </c>
      <c r="V20" s="230" t="s">
        <v>145</v>
      </c>
      <c r="W20" s="230" t="s">
        <v>145</v>
      </c>
      <c r="X20" s="230" t="s">
        <v>145</v>
      </c>
      <c r="Y20" s="240" t="s">
        <v>158</v>
      </c>
      <c r="Z20" s="230" t="s">
        <v>145</v>
      </c>
      <c r="AA20" s="230" t="s">
        <v>145</v>
      </c>
      <c r="AB20" s="230" t="s">
        <v>145</v>
      </c>
      <c r="AC20" s="230" t="s">
        <v>145</v>
      </c>
      <c r="AD20" s="230" t="s">
        <v>145</v>
      </c>
      <c r="AE20" s="230" t="s">
        <v>145</v>
      </c>
      <c r="AF20" s="230" t="s">
        <v>145</v>
      </c>
      <c r="AG20" s="230" t="s">
        <v>145</v>
      </c>
      <c r="AH20" s="230" t="s">
        <v>145</v>
      </c>
      <c r="AI20" s="230" t="s">
        <v>145</v>
      </c>
      <c r="AJ20" s="230" t="s">
        <v>145</v>
      </c>
      <c r="AK20" s="233" t="s">
        <v>158</v>
      </c>
      <c r="AL20" s="230" t="s">
        <v>145</v>
      </c>
      <c r="AM20" s="230" t="s">
        <v>145</v>
      </c>
      <c r="AN20" s="230" t="s">
        <v>145</v>
      </c>
      <c r="AO20" s="230" t="s">
        <v>145</v>
      </c>
      <c r="AP20" s="230" t="s">
        <v>145</v>
      </c>
      <c r="AQ20" s="230" t="s">
        <v>145</v>
      </c>
      <c r="AR20" s="230" t="s">
        <v>145</v>
      </c>
      <c r="AS20" s="154" t="s">
        <v>231</v>
      </c>
    </row>
    <row r="21" spans="2:45" x14ac:dyDescent="0.25">
      <c r="B21" s="181"/>
      <c r="C21" s="181"/>
      <c r="D21" s="181"/>
      <c r="E21" s="181"/>
      <c r="F21" s="182"/>
      <c r="G21" s="193"/>
      <c r="H21" s="193"/>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row>
    <row r="22" spans="2:45" ht="13" x14ac:dyDescent="0.3">
      <c r="B22" s="181"/>
      <c r="C22" s="181"/>
      <c r="D22" s="181"/>
      <c r="E22" s="181"/>
      <c r="F22" s="182"/>
      <c r="G22" s="122" t="s">
        <v>173</v>
      </c>
      <c r="H22" s="123">
        <f ca="1">SUM(H12:H20)</f>
        <v>1</v>
      </c>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row>
    <row r="23" spans="2:45" x14ac:dyDescent="0.25">
      <c r="B23" s="197"/>
      <c r="C23" s="197"/>
      <c r="D23" s="197"/>
      <c r="E23" s="197"/>
      <c r="F23" s="198"/>
      <c r="G23" s="197"/>
      <c r="H23" s="197"/>
    </row>
    <row r="24" spans="2:45" ht="13" x14ac:dyDescent="0.3">
      <c r="B24" s="199" t="s">
        <v>168</v>
      </c>
      <c r="C24" s="200"/>
      <c r="D24" s="199" t="s">
        <v>163</v>
      </c>
      <c r="E24" s="200"/>
      <c r="F24" s="201"/>
      <c r="G24" s="200"/>
      <c r="H24" s="200"/>
      <c r="I24" s="180"/>
      <c r="J24" s="180"/>
      <c r="K24" s="180"/>
      <c r="L24" s="180"/>
      <c r="M24" s="180"/>
      <c r="N24" s="180"/>
      <c r="O24" s="180"/>
      <c r="P24" s="180"/>
      <c r="Q24" s="180"/>
      <c r="R24" s="180"/>
      <c r="S24" s="180"/>
      <c r="T24" s="180"/>
      <c r="U24" s="180"/>
      <c r="V24" s="180"/>
      <c r="W24" s="180"/>
      <c r="X24" s="180"/>
      <c r="Y24" s="180">
        <v>43646</v>
      </c>
      <c r="Z24" s="180">
        <f t="shared" ref="Z24:AE24" si="3">EOMONTH(Y24,3)</f>
        <v>43738</v>
      </c>
      <c r="AA24" s="180">
        <f t="shared" si="3"/>
        <v>43830</v>
      </c>
      <c r="AB24" s="180">
        <f t="shared" si="3"/>
        <v>43921</v>
      </c>
      <c r="AC24" s="180">
        <f t="shared" si="3"/>
        <v>44012</v>
      </c>
      <c r="AD24" s="180">
        <f t="shared" si="3"/>
        <v>44104</v>
      </c>
      <c r="AE24" s="180">
        <f t="shared" si="3"/>
        <v>44196</v>
      </c>
    </row>
    <row r="25" spans="2:45" ht="13" x14ac:dyDescent="0.3">
      <c r="D25" s="202"/>
      <c r="T25" s="203"/>
      <c r="W25" s="203"/>
      <c r="Y25" s="203"/>
    </row>
    <row r="26" spans="2:45" ht="13" x14ac:dyDescent="0.3">
      <c r="B26" s="167" t="s">
        <v>300</v>
      </c>
      <c r="D26" s="161">
        <v>1.1000000000000001</v>
      </c>
      <c r="Q26" s="242"/>
      <c r="Y26" s="241">
        <v>1.5</v>
      </c>
      <c r="Z26" s="241">
        <v>2</v>
      </c>
      <c r="AA26" s="241">
        <v>1.4</v>
      </c>
      <c r="AB26" s="242">
        <v>0.9</v>
      </c>
      <c r="AC26" s="242">
        <v>0.7</v>
      </c>
      <c r="AD26" s="242">
        <v>1.3</v>
      </c>
      <c r="AE26" s="242">
        <v>2.4</v>
      </c>
    </row>
    <row r="27" spans="2:45" ht="13" x14ac:dyDescent="0.3">
      <c r="D27" s="161"/>
      <c r="Q27" s="243"/>
      <c r="Y27" s="243">
        <f t="shared" ref="Y27:AE27" si="4">$D$26</f>
        <v>1.1000000000000001</v>
      </c>
      <c r="Z27" s="243">
        <f t="shared" si="4"/>
        <v>1.1000000000000001</v>
      </c>
      <c r="AA27" s="243">
        <f t="shared" si="4"/>
        <v>1.1000000000000001</v>
      </c>
      <c r="AB27" s="243">
        <f t="shared" si="4"/>
        <v>1.1000000000000001</v>
      </c>
      <c r="AC27" s="243">
        <f t="shared" si="4"/>
        <v>1.1000000000000001</v>
      </c>
      <c r="AD27" s="243">
        <f t="shared" si="4"/>
        <v>1.1000000000000001</v>
      </c>
      <c r="AE27" s="243">
        <f t="shared" si="4"/>
        <v>1.1000000000000001</v>
      </c>
    </row>
    <row r="28" spans="2:45" ht="13" x14ac:dyDescent="0.3">
      <c r="B28" s="167" t="s">
        <v>262</v>
      </c>
      <c r="D28" s="161">
        <v>2</v>
      </c>
      <c r="Q28" s="245"/>
      <c r="Y28" s="244">
        <v>1.49</v>
      </c>
      <c r="Z28" s="244">
        <v>1.98</v>
      </c>
      <c r="AA28" s="244">
        <v>1.38</v>
      </c>
      <c r="AB28" s="244">
        <v>0.93</v>
      </c>
      <c r="AC28" s="244">
        <v>0.67</v>
      </c>
      <c r="AD28" s="245">
        <v>1.27</v>
      </c>
      <c r="AE28" s="245">
        <v>2.4</v>
      </c>
    </row>
    <row r="29" spans="2:45" ht="13" x14ac:dyDescent="0.3">
      <c r="D29" s="161"/>
      <c r="Q29" s="243"/>
      <c r="Y29" s="243">
        <f t="shared" ref="Y29:AE29" si="5">$D$28</f>
        <v>2</v>
      </c>
      <c r="Z29" s="243">
        <f t="shared" si="5"/>
        <v>2</v>
      </c>
      <c r="AA29" s="243">
        <f t="shared" si="5"/>
        <v>2</v>
      </c>
      <c r="AB29" s="243">
        <f t="shared" si="5"/>
        <v>2</v>
      </c>
      <c r="AC29" s="243">
        <f t="shared" si="5"/>
        <v>2</v>
      </c>
      <c r="AD29" s="243">
        <f t="shared" si="5"/>
        <v>2</v>
      </c>
      <c r="AE29" s="243">
        <f t="shared" si="5"/>
        <v>2</v>
      </c>
    </row>
    <row r="30" spans="2:45" ht="13" x14ac:dyDescent="0.3">
      <c r="B30" s="167" t="s">
        <v>301</v>
      </c>
      <c r="D30" s="211" t="s">
        <v>302</v>
      </c>
      <c r="Q30" s="245"/>
      <c r="Y30" s="244">
        <v>3.55</v>
      </c>
      <c r="Z30" s="244">
        <v>2.81</v>
      </c>
      <c r="AA30" s="244">
        <v>4.12</v>
      </c>
      <c r="AB30" s="244">
        <v>6.26</v>
      </c>
      <c r="AC30" s="244">
        <v>9.15</v>
      </c>
      <c r="AD30" s="245">
        <v>4.1100000000000003</v>
      </c>
      <c r="AE30" s="245">
        <v>2.5</v>
      </c>
    </row>
    <row r="31" spans="2:45" ht="13" x14ac:dyDescent="0.3">
      <c r="D31" s="211"/>
      <c r="Q31" s="243"/>
      <c r="Y31" s="243">
        <v>6.5</v>
      </c>
      <c r="Z31" s="243">
        <v>5.5</v>
      </c>
      <c r="AA31" s="243">
        <v>5</v>
      </c>
      <c r="AB31" s="243">
        <v>5</v>
      </c>
      <c r="AC31" s="243">
        <v>4</v>
      </c>
      <c r="AD31" s="243">
        <v>4</v>
      </c>
      <c r="AE31" s="243">
        <v>4</v>
      </c>
    </row>
    <row r="32" spans="2:45" x14ac:dyDescent="0.25">
      <c r="C32" s="168"/>
      <c r="F32" s="167"/>
      <c r="I32" s="242"/>
      <c r="J32" s="246"/>
      <c r="K32" s="242"/>
      <c r="L32" s="242"/>
      <c r="M32" s="242"/>
      <c r="N32" s="242"/>
      <c r="O32" s="242"/>
      <c r="P32" s="242"/>
      <c r="Q32" s="242"/>
    </row>
    <row r="33" spans="3:17" x14ac:dyDescent="0.25">
      <c r="C33" s="168"/>
      <c r="F33" s="167"/>
      <c r="I33" s="242"/>
      <c r="J33" s="242"/>
      <c r="K33" s="242"/>
      <c r="L33" s="242"/>
      <c r="M33" s="242"/>
      <c r="N33" s="242"/>
      <c r="O33" s="242"/>
      <c r="P33" s="242"/>
      <c r="Q33" s="242"/>
    </row>
    <row r="34" spans="3:17" ht="13" x14ac:dyDescent="0.3">
      <c r="C34" s="170" t="str">
        <f>B28</f>
        <v>Interest cover</v>
      </c>
      <c r="F34" s="170" t="str">
        <f>B26</f>
        <v>Cash flow cover</v>
      </c>
      <c r="I34" s="242"/>
      <c r="J34" s="242"/>
      <c r="K34" s="242"/>
      <c r="L34" s="242"/>
      <c r="M34" s="242"/>
      <c r="N34" s="242"/>
      <c r="O34" s="242"/>
      <c r="P34" s="242"/>
      <c r="Q34" s="242"/>
    </row>
    <row r="35" spans="3:17" x14ac:dyDescent="0.25">
      <c r="C35" s="168"/>
      <c r="E35" s="219"/>
      <c r="F35" s="219"/>
      <c r="G35" s="219"/>
      <c r="H35" s="219"/>
      <c r="I35" s="219"/>
      <c r="J35" s="219"/>
    </row>
    <row r="36" spans="3:17" x14ac:dyDescent="0.25">
      <c r="C36" s="168"/>
    </row>
    <row r="37" spans="3:17" x14ac:dyDescent="0.25">
      <c r="C37" s="168"/>
      <c r="E37" s="219"/>
      <c r="F37" s="219"/>
      <c r="G37" s="219"/>
      <c r="H37" s="219"/>
      <c r="I37" s="219"/>
      <c r="J37" s="219"/>
    </row>
    <row r="38" spans="3:17" x14ac:dyDescent="0.25">
      <c r="C38" s="168"/>
      <c r="L38" s="167" t="s">
        <v>264</v>
      </c>
    </row>
    <row r="39" spans="3:17" x14ac:dyDescent="0.25">
      <c r="C39" s="168"/>
      <c r="E39" s="219"/>
      <c r="F39" s="219"/>
      <c r="G39" s="219"/>
      <c r="H39" s="219"/>
      <c r="I39" s="219"/>
      <c r="J39" s="219"/>
    </row>
    <row r="40" spans="3:17" x14ac:dyDescent="0.25">
      <c r="C40" s="168"/>
    </row>
    <row r="41" spans="3:17" x14ac:dyDescent="0.25">
      <c r="C41" s="168"/>
      <c r="F41" s="167"/>
    </row>
    <row r="42" spans="3:17" x14ac:dyDescent="0.25">
      <c r="C42" s="168"/>
      <c r="F42" s="167"/>
    </row>
    <row r="43" spans="3:17" x14ac:dyDescent="0.25">
      <c r="C43" s="168"/>
      <c r="F43" s="167"/>
    </row>
    <row r="44" spans="3:17" x14ac:dyDescent="0.25">
      <c r="C44" s="168"/>
      <c r="F44" s="167"/>
    </row>
    <row r="45" spans="3:17" x14ac:dyDescent="0.25">
      <c r="C45" s="168"/>
      <c r="F45" s="167"/>
    </row>
    <row r="46" spans="3:17" x14ac:dyDescent="0.25">
      <c r="C46" s="168"/>
      <c r="F46" s="167"/>
    </row>
    <row r="47" spans="3:17" x14ac:dyDescent="0.25">
      <c r="C47" s="168"/>
      <c r="F47" s="167"/>
    </row>
    <row r="48" spans="3:17" ht="13" x14ac:dyDescent="0.3">
      <c r="C48" s="170" t="str">
        <f>B30</f>
        <v>Gearing ratio</v>
      </c>
      <c r="F48" s="170"/>
    </row>
    <row r="49" spans="1:33" x14ac:dyDescent="0.25">
      <c r="C49" s="168"/>
      <c r="F49" s="167"/>
    </row>
    <row r="50" spans="1:33" x14ac:dyDescent="0.25">
      <c r="C50" s="168"/>
      <c r="F50" s="167"/>
    </row>
    <row r="51" spans="1:33" x14ac:dyDescent="0.25">
      <c r="C51" s="168"/>
      <c r="F51" s="167"/>
    </row>
    <row r="52" spans="1:33" x14ac:dyDescent="0.25">
      <c r="C52" s="168"/>
      <c r="F52" s="167"/>
    </row>
    <row r="53" spans="1:33" x14ac:dyDescent="0.25">
      <c r="C53" s="168"/>
      <c r="F53" s="167"/>
    </row>
    <row r="54" spans="1:33" x14ac:dyDescent="0.25">
      <c r="C54" s="168"/>
      <c r="F54" s="167"/>
    </row>
    <row r="55" spans="1:33" x14ac:dyDescent="0.25">
      <c r="C55" s="168"/>
      <c r="F55" s="167"/>
    </row>
    <row r="56" spans="1:33" x14ac:dyDescent="0.25">
      <c r="C56" s="168"/>
      <c r="F56" s="167"/>
    </row>
    <row r="57" spans="1:33" x14ac:dyDescent="0.25">
      <c r="C57" s="168"/>
      <c r="F57" s="167"/>
    </row>
    <row r="58" spans="1:33" x14ac:dyDescent="0.25">
      <c r="C58" s="168"/>
      <c r="F58" s="167"/>
    </row>
    <row r="59" spans="1:33" x14ac:dyDescent="0.25">
      <c r="C59" s="168"/>
      <c r="F59" s="167"/>
    </row>
    <row r="60" spans="1:33" x14ac:dyDescent="0.25">
      <c r="B60" s="197"/>
      <c r="C60" s="197"/>
      <c r="D60" s="197"/>
      <c r="E60" s="197"/>
      <c r="F60" s="198"/>
      <c r="G60" s="197"/>
      <c r="H60" s="197"/>
    </row>
    <row r="61" spans="1:33" s="220" customFormat="1" ht="10" x14ac:dyDescent="0.2">
      <c r="A61" s="17" t="s">
        <v>74</v>
      </c>
      <c r="B61" s="17"/>
      <c r="C61" s="17"/>
      <c r="D61" s="18"/>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3" spans="1:33" x14ac:dyDescent="0.25">
      <c r="D63" s="221"/>
    </row>
  </sheetData>
  <hyperlinks>
    <hyperlink ref="K6" r:id="rId1" xr:uid="{F7C80616-1637-42FD-876A-A57B2A90DF83}"/>
  </hyperlinks>
  <pageMargins left="0.70866141732283472" right="0.70866141732283472" top="0.74803149606299213" bottom="0.74803149606299213" header="0.31496062992125984" footer="0.31496062992125984"/>
  <pageSetup scale="51"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EB19-FB21-4FF3-ACEE-ECB427064169}">
  <sheetPr codeName="Sheet16">
    <pageSetUpPr fitToPage="1"/>
  </sheetPr>
  <dimension ref="A1:BP26"/>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2.44140625" style="167" customWidth="1"/>
    <col min="6" max="6" width="13.44140625" style="168" customWidth="1"/>
    <col min="7" max="8" width="15.77734375" style="167" customWidth="1"/>
    <col min="9" max="14" width="8.77734375" style="167" customWidth="1"/>
    <col min="15" max="15" width="9.44140625" style="167" customWidth="1"/>
    <col min="16" max="68" width="8.77734375" style="167" customWidth="1"/>
    <col min="69" max="16384" width="9.33203125" style="167"/>
  </cols>
  <sheetData>
    <row r="1" spans="1:68" x14ac:dyDescent="0.25">
      <c r="A1" s="167" t="s">
        <v>266</v>
      </c>
    </row>
    <row r="2" spans="1:68" ht="25" x14ac:dyDescent="0.5">
      <c r="B2" s="169" t="s">
        <v>120</v>
      </c>
    </row>
    <row r="4" spans="1:68" ht="13" x14ac:dyDescent="0.3">
      <c r="B4" s="170" t="s">
        <v>121</v>
      </c>
      <c r="C4" s="171" t="s">
        <v>277</v>
      </c>
      <c r="E4" s="170" t="s">
        <v>177</v>
      </c>
      <c r="I4" s="170" t="s">
        <v>234</v>
      </c>
      <c r="J4" s="168"/>
    </row>
    <row r="5" spans="1:68" ht="13" x14ac:dyDescent="0.3">
      <c r="B5" s="170" t="s">
        <v>121</v>
      </c>
      <c r="C5" s="171" t="s">
        <v>277</v>
      </c>
      <c r="E5" s="172" t="s">
        <v>174</v>
      </c>
      <c r="G5" s="173">
        <v>1</v>
      </c>
      <c r="I5" s="170" t="s">
        <v>235</v>
      </c>
      <c r="K5" s="174" t="s">
        <v>236</v>
      </c>
      <c r="L5" s="174"/>
      <c r="N5" s="170" t="s">
        <v>237</v>
      </c>
    </row>
    <row r="6" spans="1:68" ht="13" x14ac:dyDescent="0.3">
      <c r="B6" s="170" t="s">
        <v>124</v>
      </c>
      <c r="C6" s="121" t="s">
        <v>306</v>
      </c>
      <c r="E6" s="172" t="s">
        <v>175</v>
      </c>
      <c r="G6" s="173">
        <v>1</v>
      </c>
      <c r="I6" s="225" t="s">
        <v>267</v>
      </c>
      <c r="J6" s="225"/>
      <c r="K6" s="226" t="s">
        <v>268</v>
      </c>
      <c r="L6" s="225"/>
      <c r="M6" s="225"/>
      <c r="N6" s="227" t="s">
        <v>269</v>
      </c>
      <c r="O6" s="225"/>
      <c r="P6" s="225"/>
    </row>
    <row r="7" spans="1:68" ht="13" x14ac:dyDescent="0.3">
      <c r="B7" s="170" t="s">
        <v>125</v>
      </c>
      <c r="C7" s="228">
        <v>43891</v>
      </c>
      <c r="D7" s="177"/>
      <c r="E7" s="172" t="s">
        <v>176</v>
      </c>
      <c r="G7" s="173">
        <v>1</v>
      </c>
      <c r="I7" s="225"/>
      <c r="J7" s="225"/>
      <c r="K7" s="225"/>
      <c r="L7" s="225"/>
      <c r="M7" s="225"/>
      <c r="N7" s="225"/>
      <c r="O7" s="225"/>
      <c r="P7" s="225"/>
    </row>
    <row r="8" spans="1:68" ht="13" x14ac:dyDescent="0.3">
      <c r="B8" s="170" t="s">
        <v>126</v>
      </c>
      <c r="C8" s="228">
        <v>44256</v>
      </c>
      <c r="D8" s="177"/>
      <c r="E8" s="177"/>
    </row>
    <row r="10" spans="1:68" ht="26" x14ac:dyDescent="0.25">
      <c r="B10" s="178" t="s">
        <v>127</v>
      </c>
      <c r="C10" s="178" t="s">
        <v>21</v>
      </c>
      <c r="D10" s="178" t="s">
        <v>128</v>
      </c>
      <c r="E10" s="178" t="s">
        <v>129</v>
      </c>
      <c r="F10" s="179" t="s">
        <v>130</v>
      </c>
      <c r="G10" s="178" t="s">
        <v>131</v>
      </c>
      <c r="H10" s="178" t="s">
        <v>132</v>
      </c>
      <c r="I10" s="180">
        <v>43921</v>
      </c>
      <c r="J10" s="180">
        <f t="shared" ref="J10:BP10" si="0">EOMONTH(I10,1)</f>
        <v>43951</v>
      </c>
      <c r="K10" s="180">
        <f t="shared" si="0"/>
        <v>43982</v>
      </c>
      <c r="L10" s="180">
        <f t="shared" si="0"/>
        <v>44012</v>
      </c>
      <c r="M10" s="180">
        <f t="shared" si="0"/>
        <v>44043</v>
      </c>
      <c r="N10" s="180">
        <f t="shared" si="0"/>
        <v>44074</v>
      </c>
      <c r="O10" s="180">
        <f t="shared" si="0"/>
        <v>44104</v>
      </c>
      <c r="P10" s="180">
        <f t="shared" si="0"/>
        <v>44135</v>
      </c>
      <c r="Q10" s="180">
        <f t="shared" si="0"/>
        <v>44165</v>
      </c>
      <c r="R10" s="180">
        <f t="shared" si="0"/>
        <v>44196</v>
      </c>
      <c r="S10" s="180">
        <f t="shared" si="0"/>
        <v>44227</v>
      </c>
      <c r="T10" s="180">
        <f t="shared" si="0"/>
        <v>44255</v>
      </c>
      <c r="U10" s="180">
        <f t="shared" si="0"/>
        <v>44286</v>
      </c>
      <c r="V10" s="180">
        <f t="shared" si="0"/>
        <v>44316</v>
      </c>
      <c r="W10" s="180">
        <f t="shared" si="0"/>
        <v>44347</v>
      </c>
      <c r="X10" s="180">
        <f t="shared" si="0"/>
        <v>44377</v>
      </c>
      <c r="Y10" s="180">
        <f t="shared" si="0"/>
        <v>44408</v>
      </c>
      <c r="Z10" s="180">
        <f t="shared" si="0"/>
        <v>44439</v>
      </c>
      <c r="AA10" s="180">
        <f t="shared" si="0"/>
        <v>44469</v>
      </c>
      <c r="AB10" s="180">
        <f t="shared" si="0"/>
        <v>44500</v>
      </c>
      <c r="AC10" s="180">
        <f t="shared" si="0"/>
        <v>44530</v>
      </c>
      <c r="AD10" s="180">
        <f t="shared" si="0"/>
        <v>44561</v>
      </c>
      <c r="AE10" s="180">
        <f t="shared" si="0"/>
        <v>44592</v>
      </c>
      <c r="AF10" s="180">
        <f t="shared" si="0"/>
        <v>44620</v>
      </c>
      <c r="AG10" s="180">
        <f t="shared" si="0"/>
        <v>44651</v>
      </c>
      <c r="AH10" s="180">
        <f t="shared" si="0"/>
        <v>44681</v>
      </c>
      <c r="AI10" s="180">
        <f t="shared" si="0"/>
        <v>44712</v>
      </c>
      <c r="AJ10" s="180">
        <f t="shared" si="0"/>
        <v>44742</v>
      </c>
      <c r="AK10" s="180">
        <f t="shared" si="0"/>
        <v>44773</v>
      </c>
      <c r="AL10" s="180">
        <f t="shared" si="0"/>
        <v>44804</v>
      </c>
      <c r="AM10" s="180">
        <f t="shared" si="0"/>
        <v>44834</v>
      </c>
      <c r="AN10" s="180">
        <f t="shared" si="0"/>
        <v>44865</v>
      </c>
      <c r="AO10" s="180">
        <f t="shared" si="0"/>
        <v>44895</v>
      </c>
      <c r="AP10" s="180">
        <f t="shared" si="0"/>
        <v>44926</v>
      </c>
      <c r="AQ10" s="180">
        <f t="shared" si="0"/>
        <v>44957</v>
      </c>
      <c r="AR10" s="180">
        <f t="shared" si="0"/>
        <v>44985</v>
      </c>
      <c r="AS10" s="180">
        <f t="shared" si="0"/>
        <v>45016</v>
      </c>
      <c r="AT10" s="180">
        <f t="shared" si="0"/>
        <v>45046</v>
      </c>
      <c r="AU10" s="180">
        <f t="shared" si="0"/>
        <v>45077</v>
      </c>
      <c r="AV10" s="180">
        <f t="shared" si="0"/>
        <v>45107</v>
      </c>
      <c r="AW10" s="180">
        <f t="shared" si="0"/>
        <v>45138</v>
      </c>
      <c r="AX10" s="180">
        <f t="shared" si="0"/>
        <v>45169</v>
      </c>
      <c r="AY10" s="180">
        <f t="shared" si="0"/>
        <v>45199</v>
      </c>
      <c r="AZ10" s="180">
        <f t="shared" si="0"/>
        <v>45230</v>
      </c>
      <c r="BA10" s="180">
        <f t="shared" si="0"/>
        <v>45260</v>
      </c>
      <c r="BB10" s="180">
        <f t="shared" si="0"/>
        <v>45291</v>
      </c>
      <c r="BC10" s="180">
        <f t="shared" si="0"/>
        <v>45322</v>
      </c>
      <c r="BD10" s="180">
        <f t="shared" si="0"/>
        <v>45351</v>
      </c>
      <c r="BE10" s="180">
        <f t="shared" si="0"/>
        <v>45382</v>
      </c>
      <c r="BF10" s="180">
        <f t="shared" si="0"/>
        <v>45412</v>
      </c>
      <c r="BG10" s="180">
        <f t="shared" si="0"/>
        <v>45443</v>
      </c>
      <c r="BH10" s="180">
        <f t="shared" si="0"/>
        <v>45473</v>
      </c>
      <c r="BI10" s="180">
        <f t="shared" si="0"/>
        <v>45504</v>
      </c>
      <c r="BJ10" s="180">
        <f t="shared" si="0"/>
        <v>45535</v>
      </c>
      <c r="BK10" s="180">
        <f t="shared" si="0"/>
        <v>45565</v>
      </c>
      <c r="BL10" s="180">
        <f t="shared" si="0"/>
        <v>45596</v>
      </c>
      <c r="BM10" s="180">
        <f t="shared" si="0"/>
        <v>45626</v>
      </c>
      <c r="BN10" s="180">
        <f t="shared" si="0"/>
        <v>45657</v>
      </c>
      <c r="BO10" s="180">
        <f t="shared" si="0"/>
        <v>45688</v>
      </c>
      <c r="BP10" s="180">
        <f t="shared" si="0"/>
        <v>45716</v>
      </c>
    </row>
    <row r="11" spans="1:68" x14ac:dyDescent="0.25">
      <c r="B11" s="181"/>
      <c r="C11" s="181"/>
      <c r="D11" s="181"/>
      <c r="E11" s="181"/>
      <c r="F11" s="182"/>
      <c r="G11" s="181"/>
      <c r="H11" s="181"/>
      <c r="I11" s="181">
        <f t="shared" ref="I11:BP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54"/>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f t="shared" ca="1" si="1"/>
        <v>1</v>
      </c>
      <c r="AH11" s="181">
        <f t="shared" ca="1" si="1"/>
        <v>1</v>
      </c>
      <c r="AI11" s="181">
        <f t="shared" ca="1" si="1"/>
        <v>1</v>
      </c>
      <c r="AJ11" s="181">
        <f t="shared" ca="1" si="1"/>
        <v>1</v>
      </c>
      <c r="AK11" s="181">
        <f t="shared" ca="1" si="1"/>
        <v>1</v>
      </c>
      <c r="AL11" s="181">
        <f t="shared" ca="1" si="1"/>
        <v>1</v>
      </c>
      <c r="AM11" s="181">
        <f t="shared" ca="1" si="1"/>
        <v>1</v>
      </c>
      <c r="AN11" s="181">
        <f t="shared" ca="1" si="1"/>
        <v>1</v>
      </c>
      <c r="AO11" s="181">
        <f t="shared" ca="1" si="1"/>
        <v>1</v>
      </c>
      <c r="AP11" s="181">
        <f t="shared" ca="1" si="1"/>
        <v>1</v>
      </c>
      <c r="AQ11" s="181">
        <f t="shared" ca="1" si="1"/>
        <v>1</v>
      </c>
      <c r="AR11" s="181">
        <f t="shared" ca="1" si="1"/>
        <v>1</v>
      </c>
      <c r="AS11" s="181">
        <f t="shared" ca="1" si="1"/>
        <v>1</v>
      </c>
      <c r="AT11" s="181">
        <f t="shared" ca="1" si="1"/>
        <v>1</v>
      </c>
      <c r="AU11" s="181">
        <f t="shared" ca="1" si="1"/>
        <v>1</v>
      </c>
      <c r="AV11" s="181">
        <f t="shared" ca="1" si="1"/>
        <v>1</v>
      </c>
      <c r="AW11" s="181">
        <f t="shared" ca="1" si="1"/>
        <v>1</v>
      </c>
      <c r="AX11" s="181">
        <f t="shared" ca="1" si="1"/>
        <v>1</v>
      </c>
      <c r="AY11" s="181">
        <f t="shared" ca="1" si="1"/>
        <v>1</v>
      </c>
      <c r="AZ11" s="181">
        <f t="shared" ca="1" si="1"/>
        <v>1</v>
      </c>
      <c r="BA11" s="181">
        <f t="shared" ca="1" si="1"/>
        <v>1</v>
      </c>
      <c r="BB11" s="181">
        <f t="shared" ca="1" si="1"/>
        <v>1</v>
      </c>
      <c r="BC11" s="181">
        <f t="shared" ca="1" si="1"/>
        <v>1</v>
      </c>
      <c r="BD11" s="181">
        <f t="shared" ca="1" si="1"/>
        <v>1</v>
      </c>
      <c r="BE11" s="181">
        <f t="shared" ca="1" si="1"/>
        <v>1</v>
      </c>
      <c r="BF11" s="181">
        <f t="shared" ca="1" si="1"/>
        <v>1</v>
      </c>
      <c r="BG11" s="181">
        <f t="shared" ca="1" si="1"/>
        <v>1</v>
      </c>
      <c r="BH11" s="181">
        <f t="shared" ca="1" si="1"/>
        <v>1</v>
      </c>
      <c r="BI11" s="181">
        <f t="shared" ca="1" si="1"/>
        <v>1</v>
      </c>
      <c r="BJ11" s="181">
        <f t="shared" ca="1" si="1"/>
        <v>1</v>
      </c>
      <c r="BK11" s="181">
        <f t="shared" ca="1" si="1"/>
        <v>1</v>
      </c>
      <c r="BL11" s="181">
        <f t="shared" ca="1" si="1"/>
        <v>1</v>
      </c>
      <c r="BM11" s="181">
        <f t="shared" ca="1" si="1"/>
        <v>0</v>
      </c>
      <c r="BN11" s="181">
        <f t="shared" ca="1" si="1"/>
        <v>0</v>
      </c>
      <c r="BO11" s="181">
        <f t="shared" ca="1" si="1"/>
        <v>0</v>
      </c>
      <c r="BP11" s="181">
        <f t="shared" ca="1" si="1"/>
        <v>0</v>
      </c>
    </row>
    <row r="12" spans="1:68" x14ac:dyDescent="0.25">
      <c r="B12" s="183" t="s">
        <v>139</v>
      </c>
      <c r="C12" s="183" t="s">
        <v>270</v>
      </c>
      <c r="D12" s="183" t="s">
        <v>271</v>
      </c>
      <c r="E12" s="184" t="s">
        <v>272</v>
      </c>
      <c r="F12" s="184" t="s">
        <v>143</v>
      </c>
      <c r="G12" s="229">
        <v>44165</v>
      </c>
      <c r="H12" s="185">
        <f>COUNTIF(I12:Z12,"Not received" )</f>
        <v>0</v>
      </c>
      <c r="I12" s="187"/>
      <c r="J12" s="187"/>
      <c r="K12" s="187"/>
      <c r="L12" s="187"/>
      <c r="M12" s="187"/>
      <c r="N12" s="187"/>
      <c r="O12" s="187"/>
      <c r="P12" s="187"/>
      <c r="Q12" s="189"/>
      <c r="R12" s="187"/>
      <c r="S12" s="187"/>
      <c r="T12" s="187"/>
      <c r="U12" s="154"/>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row>
    <row r="13" spans="1:68" x14ac:dyDescent="0.25">
      <c r="B13" s="181"/>
      <c r="C13" s="181"/>
      <c r="D13" s="181"/>
      <c r="E13" s="182"/>
      <c r="F13" s="182"/>
      <c r="G13" s="181"/>
      <c r="H13" s="181"/>
      <c r="I13" s="181"/>
      <c r="J13" s="181"/>
      <c r="K13" s="181"/>
      <c r="L13" s="181"/>
      <c r="M13" s="181"/>
      <c r="N13" s="181"/>
      <c r="O13" s="181"/>
      <c r="P13" s="181"/>
      <c r="Q13" s="181"/>
      <c r="R13" s="181"/>
      <c r="S13" s="181"/>
      <c r="T13" s="181"/>
      <c r="U13" s="154"/>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row>
    <row r="14" spans="1:68" x14ac:dyDescent="0.25">
      <c r="B14" s="181"/>
      <c r="C14" s="181"/>
      <c r="D14" s="181"/>
      <c r="E14" s="181"/>
      <c r="F14" s="182"/>
      <c r="G14" s="193"/>
      <c r="H14" s="193"/>
      <c r="I14" s="181"/>
      <c r="J14" s="181"/>
      <c r="K14" s="181"/>
      <c r="L14" s="181"/>
      <c r="M14" s="181"/>
      <c r="N14" s="181"/>
      <c r="O14" s="181"/>
      <c r="P14" s="181"/>
      <c r="Q14" s="181"/>
      <c r="R14" s="181"/>
      <c r="S14" s="181"/>
      <c r="T14" s="181"/>
      <c r="U14" s="154"/>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row>
    <row r="15" spans="1:68" ht="38" thickBot="1" x14ac:dyDescent="0.3">
      <c r="B15" s="195" t="s">
        <v>139</v>
      </c>
      <c r="C15" s="195" t="s">
        <v>273</v>
      </c>
      <c r="D15" s="195"/>
      <c r="E15" s="230" t="s">
        <v>274</v>
      </c>
      <c r="F15" s="230" t="s">
        <v>156</v>
      </c>
      <c r="G15" s="231" t="s">
        <v>220</v>
      </c>
      <c r="H15" s="232">
        <f>COUNTIF(I15:Z15,"Not received" )</f>
        <v>0</v>
      </c>
      <c r="I15" s="233" t="s">
        <v>158</v>
      </c>
      <c r="J15" s="195"/>
      <c r="K15" s="195"/>
      <c r="L15" s="233" t="s">
        <v>158</v>
      </c>
      <c r="M15" s="195"/>
      <c r="N15" s="195"/>
      <c r="O15" s="233" t="s">
        <v>158</v>
      </c>
      <c r="P15" s="195"/>
      <c r="Q15" s="195"/>
      <c r="R15" s="233" t="s">
        <v>158</v>
      </c>
      <c r="S15" s="195"/>
      <c r="T15" s="195"/>
      <c r="U15" s="154" t="s">
        <v>231</v>
      </c>
      <c r="V15" s="195"/>
      <c r="W15" s="195"/>
      <c r="X15" s="195"/>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row>
    <row r="16" spans="1:68" x14ac:dyDescent="0.25">
      <c r="B16" s="181"/>
      <c r="C16" s="181"/>
      <c r="D16" s="181"/>
      <c r="E16" s="181"/>
      <c r="F16" s="182"/>
      <c r="G16" s="181"/>
      <c r="H16" s="181"/>
      <c r="I16" s="181"/>
      <c r="J16" s="181"/>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row>
    <row r="17" spans="1:68" ht="13" x14ac:dyDescent="0.3">
      <c r="B17" s="197"/>
      <c r="C17" s="197"/>
      <c r="D17" s="197"/>
      <c r="E17" s="197"/>
      <c r="F17" s="198"/>
      <c r="G17" s="122" t="s">
        <v>173</v>
      </c>
      <c r="H17" s="123">
        <f>SUM(H12:H16)</f>
        <v>0</v>
      </c>
      <c r="I17" s="197"/>
      <c r="J17" s="197"/>
    </row>
    <row r="19" spans="1:68" x14ac:dyDescent="0.25">
      <c r="B19" s="167" t="s">
        <v>275</v>
      </c>
    </row>
    <row r="21" spans="1:68" x14ac:dyDescent="0.25">
      <c r="C21" s="168"/>
      <c r="F21" s="167"/>
    </row>
    <row r="22" spans="1:68" x14ac:dyDescent="0.25">
      <c r="C22" s="168"/>
      <c r="F22" s="167"/>
    </row>
    <row r="23" spans="1:68" s="220" customFormat="1" ht="10" x14ac:dyDescent="0.2">
      <c r="A23" s="17" t="s">
        <v>74</v>
      </c>
      <c r="B23" s="17"/>
      <c r="C23" s="17"/>
      <c r="D23" s="18"/>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row>
    <row r="24" spans="1:68" x14ac:dyDescent="0.25">
      <c r="C24" s="168"/>
      <c r="F24" s="167"/>
    </row>
    <row r="26" spans="1:68" x14ac:dyDescent="0.25">
      <c r="D26" s="221"/>
    </row>
  </sheetData>
  <hyperlinks>
    <hyperlink ref="K6" r:id="rId1" xr:uid="{D1F4F532-F053-4B3C-B822-A71EF1841A17}"/>
  </hyperlinks>
  <pageMargins left="0.70866141732283472" right="0.70866141732283472" top="0.74803149606299213" bottom="0.74803149606299213" header="0.31496062992125984" footer="0.31496062992125984"/>
  <pageSetup scale="46" orientation="landscape" r:id="rId2"/>
  <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Q73"/>
  <sheetViews>
    <sheetView showGridLines="0" zoomScale="85" zoomScaleNormal="85" workbookViewId="0">
      <pane xSplit="8" ySplit="11" topLeftCell="AK12" activePane="bottomRight" state="frozen"/>
      <selection pane="topRight" activeCell="I1" sqref="I1"/>
      <selection pane="bottomLeft" activeCell="A11" sqref="A11"/>
      <selection pane="bottomRight" activeCell="C6" sqref="C6"/>
    </sheetView>
  </sheetViews>
  <sheetFormatPr defaultColWidth="9.33203125" defaultRowHeight="12.5" x14ac:dyDescent="0.25"/>
  <cols>
    <col min="1" max="1" width="3.77734375" style="65" customWidth="1"/>
    <col min="2" max="2" width="30.109375" style="65" customWidth="1"/>
    <col min="3" max="3" width="29" style="65" customWidth="1"/>
    <col min="4" max="4" width="34.6640625" style="65" customWidth="1"/>
    <col min="5" max="5" width="12.44140625" style="65" customWidth="1"/>
    <col min="6" max="6" width="13.44140625" style="66" customWidth="1"/>
    <col min="7" max="8" width="15.77734375" style="65" customWidth="1"/>
    <col min="9" max="68" width="9.44140625" style="65" customWidth="1"/>
    <col min="69" max="16384" width="9.33203125" style="65"/>
  </cols>
  <sheetData>
    <row r="1" spans="1:68" x14ac:dyDescent="0.25">
      <c r="A1" s="65" t="s">
        <v>172</v>
      </c>
    </row>
    <row r="2" spans="1:68" ht="25" x14ac:dyDescent="0.5">
      <c r="B2" s="64" t="s">
        <v>120</v>
      </c>
    </row>
    <row r="4" spans="1:68" ht="13" x14ac:dyDescent="0.3">
      <c r="B4" s="67" t="s">
        <v>121</v>
      </c>
      <c r="C4" s="68" t="s">
        <v>122</v>
      </c>
      <c r="E4" s="67" t="s">
        <v>181</v>
      </c>
      <c r="I4" s="67"/>
      <c r="J4" s="66"/>
    </row>
    <row r="5" spans="1:68" ht="13" x14ac:dyDescent="0.3">
      <c r="B5" s="67" t="s">
        <v>121</v>
      </c>
      <c r="C5" s="68" t="s">
        <v>123</v>
      </c>
      <c r="E5" s="124" t="s">
        <v>174</v>
      </c>
      <c r="G5" s="131">
        <v>1</v>
      </c>
      <c r="I5" s="67"/>
      <c r="K5" s="69"/>
      <c r="L5" s="69"/>
      <c r="N5" s="67"/>
    </row>
    <row r="6" spans="1:68" ht="13" x14ac:dyDescent="0.3">
      <c r="B6" s="67" t="s">
        <v>179</v>
      </c>
      <c r="C6" s="121" t="s">
        <v>306</v>
      </c>
      <c r="E6" s="124" t="s">
        <v>175</v>
      </c>
      <c r="G6" s="131">
        <v>1</v>
      </c>
      <c r="K6" s="70"/>
      <c r="L6" s="70"/>
      <c r="N6" s="71"/>
    </row>
    <row r="7" spans="1:68" ht="13" x14ac:dyDescent="0.3">
      <c r="B7" s="67" t="s">
        <v>125</v>
      </c>
      <c r="C7" s="141">
        <v>42802</v>
      </c>
      <c r="D7" s="72"/>
      <c r="E7" s="124" t="s">
        <v>176</v>
      </c>
      <c r="G7" s="131">
        <v>1</v>
      </c>
      <c r="I7" s="72"/>
      <c r="K7" s="70"/>
      <c r="L7" s="70"/>
      <c r="N7" s="71"/>
    </row>
    <row r="8" spans="1:68" ht="13" x14ac:dyDescent="0.3">
      <c r="B8" s="67" t="s">
        <v>126</v>
      </c>
      <c r="C8" s="141">
        <v>44628</v>
      </c>
      <c r="D8" s="72"/>
      <c r="E8" s="72"/>
    </row>
    <row r="9" spans="1:68" x14ac:dyDescent="0.25">
      <c r="C9" s="142"/>
    </row>
    <row r="10" spans="1:68" ht="26" x14ac:dyDescent="0.25">
      <c r="B10" s="73" t="s">
        <v>127</v>
      </c>
      <c r="C10" s="73" t="s">
        <v>21</v>
      </c>
      <c r="D10" s="73" t="s">
        <v>128</v>
      </c>
      <c r="E10" s="73" t="s">
        <v>129</v>
      </c>
      <c r="F10" s="74" t="s">
        <v>130</v>
      </c>
      <c r="G10" s="73" t="s">
        <v>131</v>
      </c>
      <c r="H10" s="73" t="s">
        <v>132</v>
      </c>
      <c r="I10" s="75">
        <v>42855</v>
      </c>
      <c r="J10" s="75">
        <f>EOMONTH(I10,1)</f>
        <v>42886</v>
      </c>
      <c r="K10" s="75">
        <f t="shared" ref="K10:BP10" si="0">EOMONTH(J10,1)</f>
        <v>42916</v>
      </c>
      <c r="L10" s="75">
        <f t="shared" si="0"/>
        <v>42947</v>
      </c>
      <c r="M10" s="75">
        <f t="shared" si="0"/>
        <v>42978</v>
      </c>
      <c r="N10" s="75">
        <f t="shared" si="0"/>
        <v>43008</v>
      </c>
      <c r="O10" s="75">
        <f t="shared" si="0"/>
        <v>43039</v>
      </c>
      <c r="P10" s="75">
        <f t="shared" si="0"/>
        <v>43069</v>
      </c>
      <c r="Q10" s="75">
        <f t="shared" si="0"/>
        <v>43100</v>
      </c>
      <c r="R10" s="75">
        <f t="shared" si="0"/>
        <v>43131</v>
      </c>
      <c r="S10" s="75">
        <f t="shared" si="0"/>
        <v>43159</v>
      </c>
      <c r="T10" s="75">
        <f t="shared" si="0"/>
        <v>43190</v>
      </c>
      <c r="U10" s="75">
        <f t="shared" si="0"/>
        <v>43220</v>
      </c>
      <c r="V10" s="75">
        <f t="shared" si="0"/>
        <v>43251</v>
      </c>
      <c r="W10" s="75">
        <f t="shared" si="0"/>
        <v>43281</v>
      </c>
      <c r="X10" s="75">
        <f t="shared" si="0"/>
        <v>43312</v>
      </c>
      <c r="Y10" s="75">
        <f t="shared" si="0"/>
        <v>43343</v>
      </c>
      <c r="Z10" s="75">
        <f t="shared" si="0"/>
        <v>43373</v>
      </c>
      <c r="AA10" s="75">
        <f t="shared" si="0"/>
        <v>43404</v>
      </c>
      <c r="AB10" s="75">
        <f t="shared" si="0"/>
        <v>43434</v>
      </c>
      <c r="AC10" s="75">
        <f t="shared" si="0"/>
        <v>43465</v>
      </c>
      <c r="AD10" s="75">
        <f t="shared" si="0"/>
        <v>43496</v>
      </c>
      <c r="AE10" s="75">
        <f t="shared" si="0"/>
        <v>43524</v>
      </c>
      <c r="AF10" s="75">
        <f t="shared" si="0"/>
        <v>43555</v>
      </c>
      <c r="AG10" s="75">
        <f t="shared" si="0"/>
        <v>43585</v>
      </c>
      <c r="AH10" s="75">
        <f t="shared" si="0"/>
        <v>43616</v>
      </c>
      <c r="AI10" s="75">
        <f t="shared" si="0"/>
        <v>43646</v>
      </c>
      <c r="AJ10" s="75">
        <f t="shared" si="0"/>
        <v>43677</v>
      </c>
      <c r="AK10" s="75">
        <f t="shared" si="0"/>
        <v>43708</v>
      </c>
      <c r="AL10" s="75">
        <f t="shared" si="0"/>
        <v>43738</v>
      </c>
      <c r="AM10" s="75">
        <f t="shared" si="0"/>
        <v>43769</v>
      </c>
      <c r="AN10" s="75">
        <f t="shared" si="0"/>
        <v>43799</v>
      </c>
      <c r="AO10" s="75">
        <f t="shared" si="0"/>
        <v>43830</v>
      </c>
      <c r="AP10" s="75">
        <f t="shared" si="0"/>
        <v>43861</v>
      </c>
      <c r="AQ10" s="75">
        <f t="shared" si="0"/>
        <v>43890</v>
      </c>
      <c r="AR10" s="75">
        <f t="shared" si="0"/>
        <v>43921</v>
      </c>
      <c r="AS10" s="75">
        <f t="shared" si="0"/>
        <v>43951</v>
      </c>
      <c r="AT10" s="75">
        <f t="shared" si="0"/>
        <v>43982</v>
      </c>
      <c r="AU10" s="75">
        <f t="shared" si="0"/>
        <v>44012</v>
      </c>
      <c r="AV10" s="75">
        <f t="shared" si="0"/>
        <v>44043</v>
      </c>
      <c r="AW10" s="75">
        <f t="shared" si="0"/>
        <v>44074</v>
      </c>
      <c r="AX10" s="75">
        <f t="shared" si="0"/>
        <v>44104</v>
      </c>
      <c r="AY10" s="75">
        <f t="shared" si="0"/>
        <v>44135</v>
      </c>
      <c r="AZ10" s="75">
        <f t="shared" si="0"/>
        <v>44165</v>
      </c>
      <c r="BA10" s="75">
        <f t="shared" si="0"/>
        <v>44196</v>
      </c>
      <c r="BB10" s="75">
        <f t="shared" si="0"/>
        <v>44227</v>
      </c>
      <c r="BC10" s="75">
        <f t="shared" si="0"/>
        <v>44255</v>
      </c>
      <c r="BD10" s="75">
        <f t="shared" si="0"/>
        <v>44286</v>
      </c>
      <c r="BE10" s="75">
        <f t="shared" si="0"/>
        <v>44316</v>
      </c>
      <c r="BF10" s="75">
        <f t="shared" si="0"/>
        <v>44347</v>
      </c>
      <c r="BG10" s="75">
        <f t="shared" si="0"/>
        <v>44377</v>
      </c>
      <c r="BH10" s="75">
        <f t="shared" si="0"/>
        <v>44408</v>
      </c>
      <c r="BI10" s="75">
        <f t="shared" si="0"/>
        <v>44439</v>
      </c>
      <c r="BJ10" s="75">
        <f t="shared" si="0"/>
        <v>44469</v>
      </c>
      <c r="BK10" s="75">
        <f t="shared" si="0"/>
        <v>44500</v>
      </c>
      <c r="BL10" s="75">
        <f t="shared" si="0"/>
        <v>44530</v>
      </c>
      <c r="BM10" s="75">
        <f t="shared" si="0"/>
        <v>44561</v>
      </c>
      <c r="BN10" s="75">
        <f t="shared" si="0"/>
        <v>44592</v>
      </c>
      <c r="BO10" s="75">
        <f t="shared" si="0"/>
        <v>44620</v>
      </c>
      <c r="BP10" s="75">
        <f t="shared" si="0"/>
        <v>44651</v>
      </c>
    </row>
    <row r="11" spans="1:68" x14ac:dyDescent="0.25">
      <c r="B11" s="76"/>
      <c r="C11" s="76"/>
      <c r="D11" s="76"/>
      <c r="E11" s="76"/>
      <c r="F11" s="77"/>
      <c r="G11" s="76"/>
      <c r="H11" s="76"/>
      <c r="I11" s="76">
        <f ca="1">IF(I10&gt;TODAY(),0,1)</f>
        <v>1</v>
      </c>
      <c r="J11" s="76">
        <f t="shared" ref="J11:BP11" ca="1" si="1">IF(J10&gt;TODAY(),0,1)</f>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50" x14ac:dyDescent="0.25">
      <c r="B12" s="78" t="s">
        <v>133</v>
      </c>
      <c r="C12" s="78" t="s">
        <v>134</v>
      </c>
      <c r="D12" s="78" t="s">
        <v>135</v>
      </c>
      <c r="E12" s="79" t="s">
        <v>136</v>
      </c>
      <c r="F12" s="79" t="s">
        <v>137</v>
      </c>
      <c r="G12" s="78" t="s">
        <v>138</v>
      </c>
      <c r="H12" s="80">
        <f ca="1">COUNTIFS($I$11:$BP$11,"1",I12:BP12,"Not received")</f>
        <v>0</v>
      </c>
      <c r="I12" s="126" t="s">
        <v>158</v>
      </c>
      <c r="J12" s="126" t="s">
        <v>158</v>
      </c>
      <c r="K12" s="126" t="s">
        <v>158</v>
      </c>
      <c r="L12" s="126" t="s">
        <v>158</v>
      </c>
      <c r="M12" s="126" t="s">
        <v>158</v>
      </c>
      <c r="N12" s="126" t="s">
        <v>158</v>
      </c>
      <c r="O12" s="126" t="s">
        <v>158</v>
      </c>
      <c r="P12" s="126" t="s">
        <v>158</v>
      </c>
      <c r="Q12" s="126" t="s">
        <v>158</v>
      </c>
      <c r="R12" s="126" t="s">
        <v>158</v>
      </c>
      <c r="S12" s="126" t="s">
        <v>158</v>
      </c>
      <c r="T12" s="126" t="s">
        <v>158</v>
      </c>
      <c r="U12" s="126" t="s">
        <v>158</v>
      </c>
      <c r="V12" s="126" t="s">
        <v>158</v>
      </c>
      <c r="W12" s="126" t="s">
        <v>158</v>
      </c>
      <c r="X12" s="126" t="s">
        <v>158</v>
      </c>
      <c r="Y12" s="126" t="s">
        <v>158</v>
      </c>
      <c r="Z12" s="126" t="s">
        <v>158</v>
      </c>
      <c r="AA12" s="126" t="s">
        <v>158</v>
      </c>
      <c r="AB12" s="126" t="s">
        <v>158</v>
      </c>
      <c r="AC12" s="126" t="s">
        <v>158</v>
      </c>
      <c r="AD12" s="126" t="s">
        <v>158</v>
      </c>
      <c r="AE12" s="126" t="s">
        <v>158</v>
      </c>
      <c r="AF12" s="126" t="s">
        <v>158</v>
      </c>
      <c r="AG12" s="126" t="s">
        <v>158</v>
      </c>
      <c r="AH12" s="126" t="s">
        <v>158</v>
      </c>
      <c r="AI12" s="126" t="s">
        <v>158</v>
      </c>
      <c r="AJ12" s="126" t="s">
        <v>158</v>
      </c>
      <c r="AK12" s="126" t="s">
        <v>158</v>
      </c>
      <c r="AL12" s="126" t="s">
        <v>158</v>
      </c>
      <c r="AM12" s="154" t="s">
        <v>223</v>
      </c>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row>
    <row r="13" spans="1:68" x14ac:dyDescent="0.25">
      <c r="B13" s="76"/>
      <c r="C13" s="76"/>
      <c r="D13" s="76"/>
      <c r="E13" s="77"/>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155"/>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87.5" x14ac:dyDescent="0.25">
      <c r="B14" s="78" t="s">
        <v>139</v>
      </c>
      <c r="C14" s="78" t="s">
        <v>140</v>
      </c>
      <c r="D14" s="78" t="s">
        <v>141</v>
      </c>
      <c r="E14" s="79" t="s">
        <v>142</v>
      </c>
      <c r="F14" s="79" t="s">
        <v>143</v>
      </c>
      <c r="G14" s="78" t="s">
        <v>144</v>
      </c>
      <c r="H14" s="80">
        <f ca="1">COUNTIFS($I$11:$BP$11,"1",I14:BP14,"Not received")</f>
        <v>0</v>
      </c>
      <c r="I14" s="79" t="s">
        <v>145</v>
      </c>
      <c r="J14" s="79" t="s">
        <v>145</v>
      </c>
      <c r="K14" s="126" t="s">
        <v>158</v>
      </c>
      <c r="L14" s="79" t="s">
        <v>145</v>
      </c>
      <c r="M14" s="79" t="s">
        <v>145</v>
      </c>
      <c r="N14" s="79" t="s">
        <v>145</v>
      </c>
      <c r="O14" s="79" t="s">
        <v>145</v>
      </c>
      <c r="P14" s="79" t="s">
        <v>145</v>
      </c>
      <c r="Q14" s="79" t="s">
        <v>145</v>
      </c>
      <c r="R14" s="79" t="s">
        <v>145</v>
      </c>
      <c r="S14" s="79" t="s">
        <v>145</v>
      </c>
      <c r="T14" s="79" t="s">
        <v>145</v>
      </c>
      <c r="U14" s="79" t="s">
        <v>145</v>
      </c>
      <c r="V14" s="79" t="s">
        <v>145</v>
      </c>
      <c r="W14" s="79" t="s">
        <v>145</v>
      </c>
      <c r="X14" s="79" t="s">
        <v>145</v>
      </c>
      <c r="Y14" s="79" t="s">
        <v>145</v>
      </c>
      <c r="Z14" s="79" t="s">
        <v>145</v>
      </c>
      <c r="AA14" s="79" t="s">
        <v>145</v>
      </c>
      <c r="AB14" s="79" t="s">
        <v>145</v>
      </c>
      <c r="AC14" s="126" t="s">
        <v>158</v>
      </c>
      <c r="AD14" s="79" t="s">
        <v>145</v>
      </c>
      <c r="AE14" s="79" t="s">
        <v>145</v>
      </c>
      <c r="AF14" s="79" t="s">
        <v>145</v>
      </c>
      <c r="AG14" s="79" t="s">
        <v>145</v>
      </c>
      <c r="AH14" s="79" t="s">
        <v>145</v>
      </c>
      <c r="AI14" s="79" t="s">
        <v>145</v>
      </c>
      <c r="AJ14" s="79" t="s">
        <v>145</v>
      </c>
      <c r="AK14" s="79" t="s">
        <v>145</v>
      </c>
      <c r="AL14" s="79" t="s">
        <v>145</v>
      </c>
      <c r="AM14" s="156" t="s">
        <v>145</v>
      </c>
      <c r="AN14" s="79" t="s">
        <v>145</v>
      </c>
      <c r="AO14" s="79" t="s">
        <v>145</v>
      </c>
      <c r="AP14" s="79" t="s">
        <v>145</v>
      </c>
      <c r="AQ14" s="79" t="s">
        <v>145</v>
      </c>
      <c r="AR14" s="79" t="s">
        <v>145</v>
      </c>
      <c r="AS14" s="79" t="s">
        <v>145</v>
      </c>
      <c r="AT14" s="79" t="s">
        <v>145</v>
      </c>
      <c r="AU14" s="79" t="s">
        <v>145</v>
      </c>
      <c r="AV14" s="79" t="s">
        <v>145</v>
      </c>
      <c r="AW14" s="79" t="s">
        <v>145</v>
      </c>
      <c r="AX14" s="79" t="s">
        <v>145</v>
      </c>
      <c r="AY14" s="79" t="s">
        <v>145</v>
      </c>
      <c r="AZ14" s="79" t="s">
        <v>145</v>
      </c>
      <c r="BA14" s="79" t="s">
        <v>145</v>
      </c>
      <c r="BB14" s="79" t="s">
        <v>145</v>
      </c>
      <c r="BC14" s="79" t="s">
        <v>145</v>
      </c>
      <c r="BD14" s="79" t="s">
        <v>145</v>
      </c>
      <c r="BE14" s="79" t="s">
        <v>145</v>
      </c>
      <c r="BF14" s="79" t="s">
        <v>145</v>
      </c>
      <c r="BG14" s="79"/>
      <c r="BH14" s="79" t="s">
        <v>145</v>
      </c>
      <c r="BI14" s="79" t="s">
        <v>145</v>
      </c>
      <c r="BJ14" s="79" t="s">
        <v>145</v>
      </c>
      <c r="BK14" s="79" t="s">
        <v>145</v>
      </c>
      <c r="BL14" s="79" t="s">
        <v>145</v>
      </c>
      <c r="BM14" s="79" t="s">
        <v>145</v>
      </c>
      <c r="BN14" s="79" t="s">
        <v>145</v>
      </c>
      <c r="BO14" s="79" t="s">
        <v>145</v>
      </c>
      <c r="BP14" s="79" t="s">
        <v>145</v>
      </c>
    </row>
    <row r="15" spans="1:68"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155"/>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87.5" x14ac:dyDescent="0.25">
      <c r="B16" s="78" t="s">
        <v>139</v>
      </c>
      <c r="C16" s="78" t="s">
        <v>146</v>
      </c>
      <c r="D16" s="78" t="s">
        <v>141</v>
      </c>
      <c r="E16" s="79" t="s">
        <v>147</v>
      </c>
      <c r="F16" s="79" t="s">
        <v>137</v>
      </c>
      <c r="G16" s="78" t="s">
        <v>148</v>
      </c>
      <c r="H16" s="80">
        <f ca="1">COUNTIFS($I$11:$BP$11,"1",I16:BP16,"Not received")</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54" t="s">
        <v>223</v>
      </c>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row>
    <row r="17" spans="2:68" x14ac:dyDescent="0.25">
      <c r="B17" s="76"/>
      <c r="C17" s="76"/>
      <c r="D17" s="76"/>
      <c r="E17" s="76"/>
      <c r="F17" s="77"/>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155"/>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2:68" ht="137.5" x14ac:dyDescent="0.25">
      <c r="B18" s="78" t="s">
        <v>149</v>
      </c>
      <c r="C18" s="78" t="s">
        <v>150</v>
      </c>
      <c r="D18" s="78" t="s">
        <v>151</v>
      </c>
      <c r="E18" s="79" t="s">
        <v>152</v>
      </c>
      <c r="F18" s="79" t="s">
        <v>143</v>
      </c>
      <c r="G18" s="84">
        <v>43311</v>
      </c>
      <c r="H18" s="80">
        <f ca="1">COUNTIFS($I$11:$BP$11,"1",I18:BP18,"Not received")</f>
        <v>0</v>
      </c>
      <c r="I18" s="79" t="s">
        <v>145</v>
      </c>
      <c r="J18" s="79" t="s">
        <v>145</v>
      </c>
      <c r="K18" s="79" t="s">
        <v>145</v>
      </c>
      <c r="L18" s="79" t="s">
        <v>145</v>
      </c>
      <c r="M18" s="79" t="s">
        <v>145</v>
      </c>
      <c r="N18" s="79" t="s">
        <v>145</v>
      </c>
      <c r="O18" s="79" t="s">
        <v>145</v>
      </c>
      <c r="P18" s="79" t="s">
        <v>145</v>
      </c>
      <c r="Q18" s="79" t="s">
        <v>145</v>
      </c>
      <c r="R18" s="79" t="s">
        <v>145</v>
      </c>
      <c r="S18" s="79" t="s">
        <v>145</v>
      </c>
      <c r="T18" s="79" t="s">
        <v>145</v>
      </c>
      <c r="U18" s="79" t="s">
        <v>145</v>
      </c>
      <c r="V18" s="79" t="s">
        <v>145</v>
      </c>
      <c r="W18" s="79" t="s">
        <v>145</v>
      </c>
      <c r="X18" s="126" t="s">
        <v>158</v>
      </c>
      <c r="Y18" s="79" t="s">
        <v>145</v>
      </c>
      <c r="Z18" s="79" t="s">
        <v>145</v>
      </c>
      <c r="AA18" s="79" t="s">
        <v>145</v>
      </c>
      <c r="AB18" s="79" t="s">
        <v>145</v>
      </c>
      <c r="AC18" s="79" t="s">
        <v>145</v>
      </c>
      <c r="AD18" s="79" t="s">
        <v>145</v>
      </c>
      <c r="AE18" s="79" t="s">
        <v>145</v>
      </c>
      <c r="AF18" s="79" t="s">
        <v>145</v>
      </c>
      <c r="AG18" s="79" t="s">
        <v>145</v>
      </c>
      <c r="AH18" s="79" t="s">
        <v>145</v>
      </c>
      <c r="AI18" s="79" t="s">
        <v>145</v>
      </c>
      <c r="AJ18" s="79" t="s">
        <v>145</v>
      </c>
      <c r="AK18" s="79" t="s">
        <v>145</v>
      </c>
      <c r="AL18" s="79" t="s">
        <v>145</v>
      </c>
      <c r="AM18" s="154" t="s">
        <v>231</v>
      </c>
      <c r="AN18" s="79" t="s">
        <v>145</v>
      </c>
      <c r="AO18" s="79" t="s">
        <v>145</v>
      </c>
      <c r="AP18" s="79" t="s">
        <v>145</v>
      </c>
      <c r="AQ18" s="79" t="s">
        <v>145</v>
      </c>
      <c r="AR18" s="79" t="s">
        <v>145</v>
      </c>
      <c r="AS18" s="79" t="s">
        <v>145</v>
      </c>
      <c r="AT18" s="79" t="s">
        <v>145</v>
      </c>
      <c r="AU18" s="79" t="s">
        <v>145</v>
      </c>
      <c r="AV18" s="82"/>
      <c r="AW18" s="79" t="s">
        <v>145</v>
      </c>
      <c r="AX18" s="79" t="s">
        <v>145</v>
      </c>
      <c r="AY18" s="79" t="s">
        <v>145</v>
      </c>
      <c r="AZ18" s="79" t="s">
        <v>145</v>
      </c>
      <c r="BA18" s="79" t="s">
        <v>145</v>
      </c>
      <c r="BB18" s="79" t="s">
        <v>145</v>
      </c>
      <c r="BC18" s="79" t="s">
        <v>145</v>
      </c>
      <c r="BD18" s="79" t="s">
        <v>145</v>
      </c>
      <c r="BE18" s="79" t="s">
        <v>145</v>
      </c>
      <c r="BF18" s="79" t="s">
        <v>145</v>
      </c>
      <c r="BG18" s="79" t="s">
        <v>145</v>
      </c>
      <c r="BH18" s="82"/>
      <c r="BI18" s="79" t="s">
        <v>145</v>
      </c>
      <c r="BJ18" s="79" t="s">
        <v>145</v>
      </c>
      <c r="BK18" s="79" t="s">
        <v>145</v>
      </c>
      <c r="BL18" s="79" t="s">
        <v>145</v>
      </c>
      <c r="BM18" s="79" t="s">
        <v>145</v>
      </c>
      <c r="BN18" s="79" t="s">
        <v>145</v>
      </c>
      <c r="BO18" s="79" t="s">
        <v>145</v>
      </c>
      <c r="BP18" s="79" t="s">
        <v>145</v>
      </c>
    </row>
    <row r="19" spans="2:68"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155"/>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2:68" ht="62.5" x14ac:dyDescent="0.25">
      <c r="B20" s="78" t="s">
        <v>153</v>
      </c>
      <c r="C20" s="78" t="s">
        <v>154</v>
      </c>
      <c r="D20" s="78" t="s">
        <v>155</v>
      </c>
      <c r="E20" s="79">
        <v>12.4</v>
      </c>
      <c r="F20" s="79" t="s">
        <v>156</v>
      </c>
      <c r="G20" s="86" t="s">
        <v>157</v>
      </c>
      <c r="H20" s="80">
        <f ca="1">COUNTIFS($I$11:$BP$11,"1",I20:BP20,"Not received")</f>
        <v>0</v>
      </c>
      <c r="I20" s="79" t="s">
        <v>145</v>
      </c>
      <c r="J20" s="79" t="s">
        <v>145</v>
      </c>
      <c r="K20" s="120" t="s">
        <v>158</v>
      </c>
      <c r="L20" s="79" t="s">
        <v>145</v>
      </c>
      <c r="M20" s="79" t="s">
        <v>145</v>
      </c>
      <c r="N20" s="120" t="s">
        <v>158</v>
      </c>
      <c r="O20" s="79" t="s">
        <v>145</v>
      </c>
      <c r="P20" s="79" t="s">
        <v>145</v>
      </c>
      <c r="Q20" s="120" t="s">
        <v>158</v>
      </c>
      <c r="R20" s="79" t="s">
        <v>145</v>
      </c>
      <c r="S20" s="79" t="s">
        <v>145</v>
      </c>
      <c r="T20" s="120" t="s">
        <v>158</v>
      </c>
      <c r="U20" s="79" t="s">
        <v>145</v>
      </c>
      <c r="V20" s="79" t="s">
        <v>145</v>
      </c>
      <c r="W20" s="120" t="s">
        <v>158</v>
      </c>
      <c r="X20" s="79" t="s">
        <v>145</v>
      </c>
      <c r="Y20" s="79" t="s">
        <v>145</v>
      </c>
      <c r="Z20" s="126" t="s">
        <v>158</v>
      </c>
      <c r="AA20" s="79" t="s">
        <v>145</v>
      </c>
      <c r="AB20" s="79" t="s">
        <v>145</v>
      </c>
      <c r="AC20" s="126" t="s">
        <v>158</v>
      </c>
      <c r="AD20" s="79" t="s">
        <v>145</v>
      </c>
      <c r="AE20" s="79" t="s">
        <v>145</v>
      </c>
      <c r="AF20" s="126" t="s">
        <v>158</v>
      </c>
      <c r="AG20" s="79" t="s">
        <v>145</v>
      </c>
      <c r="AH20" s="79" t="s">
        <v>145</v>
      </c>
      <c r="AI20" s="126" t="s">
        <v>158</v>
      </c>
      <c r="AJ20" s="79" t="s">
        <v>145</v>
      </c>
      <c r="AK20" s="79" t="s">
        <v>145</v>
      </c>
      <c r="AL20" s="126" t="s">
        <v>158</v>
      </c>
      <c r="AM20" s="154" t="s">
        <v>231</v>
      </c>
      <c r="AN20" s="79" t="s">
        <v>145</v>
      </c>
      <c r="AO20" s="82"/>
      <c r="AP20" s="79" t="s">
        <v>145</v>
      </c>
      <c r="AQ20" s="79" t="s">
        <v>145</v>
      </c>
      <c r="AR20" s="82"/>
      <c r="AS20" s="79" t="s">
        <v>145</v>
      </c>
      <c r="AT20" s="79" t="s">
        <v>145</v>
      </c>
      <c r="AU20" s="82"/>
      <c r="AV20" s="79" t="s">
        <v>145</v>
      </c>
      <c r="AW20" s="79" t="s">
        <v>145</v>
      </c>
      <c r="AX20" s="82"/>
      <c r="AY20" s="79" t="s">
        <v>145</v>
      </c>
      <c r="AZ20" s="79" t="s">
        <v>145</v>
      </c>
      <c r="BA20" s="82"/>
      <c r="BB20" s="79" t="s">
        <v>145</v>
      </c>
      <c r="BC20" s="79" t="s">
        <v>145</v>
      </c>
      <c r="BD20" s="82"/>
      <c r="BE20" s="79" t="s">
        <v>145</v>
      </c>
      <c r="BF20" s="79" t="s">
        <v>145</v>
      </c>
      <c r="BG20" s="82"/>
      <c r="BH20" s="79" t="s">
        <v>145</v>
      </c>
      <c r="BI20" s="79" t="s">
        <v>145</v>
      </c>
      <c r="BJ20" s="82"/>
      <c r="BK20" s="79" t="s">
        <v>145</v>
      </c>
      <c r="BL20" s="79" t="s">
        <v>145</v>
      </c>
      <c r="BM20" s="82"/>
      <c r="BN20" s="79" t="s">
        <v>145</v>
      </c>
      <c r="BO20" s="79" t="s">
        <v>145</v>
      </c>
      <c r="BP20" s="82"/>
    </row>
    <row r="21" spans="2:68" x14ac:dyDescent="0.25">
      <c r="B21" s="76"/>
      <c r="C21" s="76"/>
      <c r="D21" s="76"/>
      <c r="E21" s="76"/>
      <c r="F21" s="77"/>
      <c r="G21" s="85"/>
      <c r="H21" s="85"/>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155"/>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row>
    <row r="22" spans="2:68" ht="38" thickBot="1" x14ac:dyDescent="0.3">
      <c r="B22" s="87" t="s">
        <v>159</v>
      </c>
      <c r="C22" s="87" t="s">
        <v>160</v>
      </c>
      <c r="D22" s="87" t="s">
        <v>161</v>
      </c>
      <c r="E22" s="88">
        <v>12.7</v>
      </c>
      <c r="F22" s="88" t="s">
        <v>143</v>
      </c>
      <c r="G22" s="89">
        <v>43311</v>
      </c>
      <c r="H22" s="90">
        <f ca="1">COUNTIFS($I$11:$BP$11,"1",I22:BP22,"Not received")</f>
        <v>0</v>
      </c>
      <c r="I22" s="87" t="s">
        <v>145</v>
      </c>
      <c r="J22" s="87" t="s">
        <v>145</v>
      </c>
      <c r="K22" s="87" t="s">
        <v>145</v>
      </c>
      <c r="L22" s="87" t="s">
        <v>145</v>
      </c>
      <c r="M22" s="87" t="s">
        <v>145</v>
      </c>
      <c r="N22" s="87" t="s">
        <v>145</v>
      </c>
      <c r="O22" s="87" t="s">
        <v>145</v>
      </c>
      <c r="P22" s="87" t="s">
        <v>145</v>
      </c>
      <c r="Q22" s="87" t="s">
        <v>145</v>
      </c>
      <c r="R22" s="87" t="s">
        <v>145</v>
      </c>
      <c r="S22" s="87" t="s">
        <v>145</v>
      </c>
      <c r="T22" s="87" t="s">
        <v>145</v>
      </c>
      <c r="U22" s="87" t="s">
        <v>145</v>
      </c>
      <c r="V22" s="87" t="s">
        <v>145</v>
      </c>
      <c r="W22" s="87" t="s">
        <v>145</v>
      </c>
      <c r="X22" s="126" t="s">
        <v>158</v>
      </c>
      <c r="Y22" s="87" t="s">
        <v>145</v>
      </c>
      <c r="Z22" s="87" t="s">
        <v>145</v>
      </c>
      <c r="AA22" s="87" t="s">
        <v>145</v>
      </c>
      <c r="AB22" s="87" t="s">
        <v>145</v>
      </c>
      <c r="AC22" s="87" t="s">
        <v>145</v>
      </c>
      <c r="AD22" s="87" t="s">
        <v>145</v>
      </c>
      <c r="AE22" s="87" t="s">
        <v>145</v>
      </c>
      <c r="AF22" s="87" t="s">
        <v>145</v>
      </c>
      <c r="AG22" s="87" t="s">
        <v>145</v>
      </c>
      <c r="AH22" s="87" t="s">
        <v>145</v>
      </c>
      <c r="AI22" s="87" t="s">
        <v>145</v>
      </c>
      <c r="AJ22" s="126" t="s">
        <v>158</v>
      </c>
      <c r="AK22" s="87" t="s">
        <v>145</v>
      </c>
      <c r="AL22" s="87" t="s">
        <v>145</v>
      </c>
      <c r="AM22" s="166" t="s">
        <v>231</v>
      </c>
      <c r="AN22" s="87" t="s">
        <v>145</v>
      </c>
      <c r="AO22" s="87" t="s">
        <v>145</v>
      </c>
      <c r="AP22" s="87" t="s">
        <v>145</v>
      </c>
      <c r="AQ22" s="87" t="s">
        <v>145</v>
      </c>
      <c r="AR22" s="87" t="s">
        <v>145</v>
      </c>
      <c r="AS22" s="87" t="s">
        <v>145</v>
      </c>
      <c r="AT22" s="87" t="s">
        <v>145</v>
      </c>
      <c r="AU22" s="87" t="s">
        <v>145</v>
      </c>
      <c r="AV22" s="91"/>
      <c r="AW22" s="87" t="s">
        <v>145</v>
      </c>
      <c r="AX22" s="87" t="s">
        <v>145</v>
      </c>
      <c r="AY22" s="87" t="s">
        <v>145</v>
      </c>
      <c r="AZ22" s="87" t="s">
        <v>145</v>
      </c>
      <c r="BA22" s="87" t="s">
        <v>145</v>
      </c>
      <c r="BB22" s="87" t="s">
        <v>145</v>
      </c>
      <c r="BC22" s="87" t="s">
        <v>145</v>
      </c>
      <c r="BD22" s="87" t="s">
        <v>145</v>
      </c>
      <c r="BE22" s="87" t="s">
        <v>145</v>
      </c>
      <c r="BF22" s="87" t="s">
        <v>145</v>
      </c>
      <c r="BG22" s="87" t="s">
        <v>145</v>
      </c>
      <c r="BH22" s="91"/>
      <c r="BI22" s="87" t="s">
        <v>145</v>
      </c>
      <c r="BJ22" s="87" t="s">
        <v>145</v>
      </c>
      <c r="BK22" s="87" t="s">
        <v>145</v>
      </c>
      <c r="BL22" s="87" t="s">
        <v>145</v>
      </c>
      <c r="BM22" s="87" t="s">
        <v>145</v>
      </c>
      <c r="BN22" s="87" t="s">
        <v>145</v>
      </c>
      <c r="BO22" s="87" t="s">
        <v>145</v>
      </c>
      <c r="BP22" s="87" t="s">
        <v>145</v>
      </c>
    </row>
    <row r="23" spans="2:68" x14ac:dyDescent="0.25">
      <c r="B23" s="76"/>
      <c r="C23" s="76"/>
      <c r="D23" s="76"/>
      <c r="E23" s="76"/>
      <c r="F23" s="77"/>
      <c r="G23" s="76"/>
      <c r="H23" s="76"/>
      <c r="I23" s="76"/>
      <c r="J23" s="76"/>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row>
    <row r="24" spans="2:68" ht="13" x14ac:dyDescent="0.3">
      <c r="B24" s="93"/>
      <c r="C24" s="93"/>
      <c r="D24" s="93"/>
      <c r="E24" s="93"/>
      <c r="F24" s="94"/>
      <c r="G24" s="122" t="s">
        <v>173</v>
      </c>
      <c r="H24" s="123">
        <f ca="1">SUM(H12:H22)</f>
        <v>0</v>
      </c>
      <c r="I24" s="93"/>
      <c r="J24" s="93"/>
    </row>
    <row r="26" spans="2:68" x14ac:dyDescent="0.25">
      <c r="C26" s="66"/>
      <c r="F26" s="65"/>
    </row>
    <row r="27" spans="2:68" x14ac:dyDescent="0.25">
      <c r="C27" s="66"/>
      <c r="F27" s="65"/>
    </row>
    <row r="28" spans="2:68" ht="13" x14ac:dyDescent="0.3">
      <c r="B28" s="95" t="s">
        <v>162</v>
      </c>
      <c r="C28" s="96"/>
      <c r="D28" s="95" t="s">
        <v>163</v>
      </c>
      <c r="E28" s="96"/>
      <c r="F28" s="97"/>
      <c r="G28" s="96"/>
      <c r="H28" s="96"/>
      <c r="I28" s="75">
        <v>42916</v>
      </c>
      <c r="J28" s="75">
        <f t="shared" ref="J28:P28" si="2">EOMONTH(I28,3)</f>
        <v>43008</v>
      </c>
      <c r="K28" s="75">
        <f t="shared" si="2"/>
        <v>43100</v>
      </c>
      <c r="L28" s="75">
        <f t="shared" si="2"/>
        <v>43190</v>
      </c>
      <c r="M28" s="75">
        <f t="shared" si="2"/>
        <v>43281</v>
      </c>
      <c r="N28" s="75">
        <f t="shared" si="2"/>
        <v>43373</v>
      </c>
      <c r="O28" s="75">
        <f t="shared" si="2"/>
        <v>43465</v>
      </c>
      <c r="P28" s="75">
        <f t="shared" si="2"/>
        <v>43555</v>
      </c>
      <c r="Q28" s="75">
        <f>EOMONTH(P28,3)</f>
        <v>43646</v>
      </c>
      <c r="R28" s="75">
        <f>EOMONTH(Q28,3)</f>
        <v>43738</v>
      </c>
      <c r="S28" s="75"/>
      <c r="T28" s="75"/>
      <c r="U28" s="75"/>
      <c r="V28" s="75"/>
      <c r="W28" s="75"/>
      <c r="X28" s="75"/>
      <c r="Y28" s="75"/>
      <c r="Z28" s="75"/>
      <c r="AA28" s="75"/>
      <c r="AB28" s="75"/>
    </row>
    <row r="29" spans="2:68" ht="13" x14ac:dyDescent="0.3">
      <c r="D29" s="98"/>
      <c r="I29" s="99"/>
      <c r="L29" s="99"/>
      <c r="Q29" s="99"/>
      <c r="T29" s="99"/>
      <c r="W29" s="99"/>
      <c r="Z29" s="99"/>
    </row>
    <row r="30" spans="2:68" ht="13" x14ac:dyDescent="0.3">
      <c r="B30" s="65" t="s">
        <v>164</v>
      </c>
      <c r="D30" s="100">
        <v>2.75</v>
      </c>
      <c r="I30" s="101">
        <v>4.54</v>
      </c>
      <c r="J30" s="101">
        <v>3.18</v>
      </c>
      <c r="K30" s="101">
        <v>2.91</v>
      </c>
      <c r="L30" s="101">
        <v>2.75</v>
      </c>
      <c r="M30" s="101">
        <v>2.76</v>
      </c>
      <c r="N30" s="101">
        <v>2.48</v>
      </c>
      <c r="O30" s="101">
        <v>2.76</v>
      </c>
      <c r="P30" s="101">
        <v>2.74</v>
      </c>
      <c r="Q30" s="65">
        <v>2.59</v>
      </c>
      <c r="R30" s="65">
        <v>4.1500000000000004</v>
      </c>
      <c r="Z30" s="101"/>
    </row>
    <row r="31" spans="2:68" ht="13" x14ac:dyDescent="0.3">
      <c r="D31" s="100"/>
      <c r="I31" s="102">
        <f t="shared" ref="I31:N31" si="3">$D30</f>
        <v>2.75</v>
      </c>
      <c r="J31" s="102">
        <f t="shared" si="3"/>
        <v>2.75</v>
      </c>
      <c r="K31" s="102">
        <f t="shared" si="3"/>
        <v>2.75</v>
      </c>
      <c r="L31" s="102">
        <f t="shared" si="3"/>
        <v>2.75</v>
      </c>
      <c r="M31" s="102">
        <f t="shared" si="3"/>
        <v>2.75</v>
      </c>
      <c r="N31" s="102">
        <f t="shared" si="3"/>
        <v>2.75</v>
      </c>
      <c r="O31" s="102">
        <f>$D30</f>
        <v>2.75</v>
      </c>
      <c r="P31" s="102">
        <f>$D30</f>
        <v>2.75</v>
      </c>
      <c r="Q31" s="102">
        <f>$D30</f>
        <v>2.75</v>
      </c>
      <c r="R31" s="102">
        <f>$D30</f>
        <v>2.75</v>
      </c>
      <c r="Z31" s="103"/>
    </row>
    <row r="32" spans="2:68" ht="13" x14ac:dyDescent="0.3">
      <c r="B32" s="65" t="s">
        <v>165</v>
      </c>
      <c r="D32" s="100">
        <v>1</v>
      </c>
      <c r="I32" s="101">
        <v>1.08</v>
      </c>
      <c r="J32" s="101">
        <v>1.05</v>
      </c>
      <c r="K32" s="101">
        <v>1.2</v>
      </c>
      <c r="L32" s="101">
        <v>1.1399999999999999</v>
      </c>
      <c r="M32" s="101">
        <v>1.1299999999999999</v>
      </c>
      <c r="N32" s="101">
        <v>1.23</v>
      </c>
      <c r="O32" s="101">
        <v>1.18</v>
      </c>
      <c r="P32" s="101">
        <v>1.1599999999999999</v>
      </c>
      <c r="Q32" s="65">
        <v>1.2</v>
      </c>
      <c r="R32" s="65">
        <v>6.43</v>
      </c>
      <c r="Z32" s="101"/>
    </row>
    <row r="33" spans="2:26" ht="13" x14ac:dyDescent="0.3">
      <c r="D33" s="98"/>
      <c r="I33" s="102">
        <f t="shared" ref="I33:R33" si="4">$D$32</f>
        <v>1</v>
      </c>
      <c r="J33" s="102">
        <f t="shared" si="4"/>
        <v>1</v>
      </c>
      <c r="K33" s="102">
        <f t="shared" si="4"/>
        <v>1</v>
      </c>
      <c r="L33" s="102">
        <f t="shared" si="4"/>
        <v>1</v>
      </c>
      <c r="M33" s="102">
        <f t="shared" si="4"/>
        <v>1</v>
      </c>
      <c r="N33" s="102">
        <f t="shared" si="4"/>
        <v>1</v>
      </c>
      <c r="O33" s="102">
        <f t="shared" si="4"/>
        <v>1</v>
      </c>
      <c r="P33" s="102">
        <f t="shared" si="4"/>
        <v>1</v>
      </c>
      <c r="Q33" s="102">
        <f t="shared" si="4"/>
        <v>1</v>
      </c>
      <c r="R33" s="102">
        <f t="shared" si="4"/>
        <v>1</v>
      </c>
      <c r="Z33" s="103"/>
    </row>
    <row r="34" spans="2:26" ht="13" x14ac:dyDescent="0.3">
      <c r="B34" s="65" t="s">
        <v>166</v>
      </c>
      <c r="D34" s="104">
        <v>0.8</v>
      </c>
      <c r="I34" s="105">
        <v>0.86</v>
      </c>
      <c r="J34" s="105">
        <v>0.92</v>
      </c>
      <c r="K34" s="105">
        <v>0.96</v>
      </c>
      <c r="L34" s="105">
        <v>0.89</v>
      </c>
      <c r="M34" s="105">
        <v>0.88</v>
      </c>
      <c r="N34" s="105">
        <v>0.84</v>
      </c>
      <c r="O34" s="105">
        <v>0.88</v>
      </c>
      <c r="P34" s="105">
        <v>0.88</v>
      </c>
      <c r="Q34" s="114">
        <v>0.87</v>
      </c>
      <c r="R34" s="114">
        <v>0.88</v>
      </c>
      <c r="Z34" s="105"/>
    </row>
    <row r="35" spans="2:26" ht="13" x14ac:dyDescent="0.3">
      <c r="D35" s="98"/>
      <c r="I35" s="106">
        <f t="shared" ref="I35:R35" si="5">$D$34</f>
        <v>0.8</v>
      </c>
      <c r="J35" s="106">
        <f t="shared" si="5"/>
        <v>0.8</v>
      </c>
      <c r="K35" s="106">
        <f t="shared" si="5"/>
        <v>0.8</v>
      </c>
      <c r="L35" s="106">
        <f t="shared" si="5"/>
        <v>0.8</v>
      </c>
      <c r="M35" s="106">
        <f t="shared" si="5"/>
        <v>0.8</v>
      </c>
      <c r="N35" s="106">
        <f t="shared" si="5"/>
        <v>0.8</v>
      </c>
      <c r="O35" s="106">
        <f t="shared" si="5"/>
        <v>0.8</v>
      </c>
      <c r="P35" s="106">
        <f t="shared" si="5"/>
        <v>0.8</v>
      </c>
      <c r="Q35" s="106">
        <f t="shared" si="5"/>
        <v>0.8</v>
      </c>
      <c r="R35" s="106">
        <f t="shared" si="5"/>
        <v>0.8</v>
      </c>
      <c r="Z35" s="107"/>
    </row>
    <row r="36" spans="2:26" ht="13" x14ac:dyDescent="0.3">
      <c r="B36" s="65" t="s">
        <v>167</v>
      </c>
      <c r="D36" s="104">
        <v>0.6</v>
      </c>
      <c r="I36" s="105">
        <v>0.68</v>
      </c>
      <c r="J36" s="105">
        <v>0.66</v>
      </c>
      <c r="K36" s="105">
        <v>0.76</v>
      </c>
      <c r="L36" s="105">
        <v>0.63</v>
      </c>
      <c r="M36" s="105">
        <v>0.63</v>
      </c>
      <c r="N36" s="105">
        <v>0.6</v>
      </c>
      <c r="O36" s="105">
        <v>0.66</v>
      </c>
      <c r="P36" s="105">
        <v>0.66</v>
      </c>
      <c r="Q36" s="114">
        <v>0.64</v>
      </c>
      <c r="R36" s="114">
        <v>0.65</v>
      </c>
      <c r="Z36" s="108"/>
    </row>
    <row r="37" spans="2:26" x14ac:dyDescent="0.25">
      <c r="C37" s="66"/>
      <c r="E37" s="107">
        <f t="shared" ref="E37:R37" si="6">$D$36</f>
        <v>0.6</v>
      </c>
      <c r="F37" s="107">
        <f t="shared" si="6"/>
        <v>0.6</v>
      </c>
      <c r="G37" s="107">
        <f t="shared" si="6"/>
        <v>0.6</v>
      </c>
      <c r="H37" s="107">
        <f t="shared" si="6"/>
        <v>0.6</v>
      </c>
      <c r="I37" s="106">
        <f t="shared" si="6"/>
        <v>0.6</v>
      </c>
      <c r="J37" s="106">
        <f t="shared" si="6"/>
        <v>0.6</v>
      </c>
      <c r="K37" s="106">
        <f t="shared" si="6"/>
        <v>0.6</v>
      </c>
      <c r="L37" s="106">
        <f t="shared" si="6"/>
        <v>0.6</v>
      </c>
      <c r="M37" s="106">
        <f t="shared" si="6"/>
        <v>0.6</v>
      </c>
      <c r="N37" s="106">
        <f t="shared" si="6"/>
        <v>0.6</v>
      </c>
      <c r="O37" s="106">
        <f t="shared" si="6"/>
        <v>0.6</v>
      </c>
      <c r="P37" s="106">
        <f t="shared" si="6"/>
        <v>0.6</v>
      </c>
      <c r="Q37" s="106">
        <f t="shared" si="6"/>
        <v>0.6</v>
      </c>
      <c r="R37" s="106">
        <f t="shared" si="6"/>
        <v>0.6</v>
      </c>
      <c r="S37" s="109"/>
      <c r="T37" s="107"/>
      <c r="U37" s="109"/>
      <c r="V37" s="109"/>
      <c r="W37" s="107"/>
      <c r="X37" s="109"/>
      <c r="Y37" s="109"/>
      <c r="Z37" s="107"/>
    </row>
    <row r="38" spans="2:26" x14ac:dyDescent="0.25">
      <c r="C38" s="66"/>
      <c r="F38" s="65"/>
      <c r="J38" s="108"/>
    </row>
    <row r="39" spans="2:26" x14ac:dyDescent="0.25">
      <c r="C39" s="66"/>
      <c r="F39" s="65"/>
    </row>
    <row r="40" spans="2:26" ht="13" x14ac:dyDescent="0.3">
      <c r="C40" s="67" t="str">
        <f>B30</f>
        <v>Serviceability ratio</v>
      </c>
      <c r="F40" s="67" t="str">
        <f>B32</f>
        <v>Valuation ratio</v>
      </c>
    </row>
    <row r="41" spans="2:26" x14ac:dyDescent="0.25">
      <c r="C41" s="66"/>
      <c r="E41" s="110"/>
      <c r="F41" s="110"/>
      <c r="G41" s="110"/>
      <c r="H41" s="110"/>
      <c r="I41" s="110"/>
      <c r="J41" s="110"/>
    </row>
    <row r="42" spans="2:26" x14ac:dyDescent="0.25">
      <c r="C42" s="66"/>
    </row>
    <row r="43" spans="2:26" x14ac:dyDescent="0.25">
      <c r="C43" s="66"/>
      <c r="E43" s="110"/>
      <c r="F43" s="110"/>
      <c r="G43" s="110"/>
      <c r="H43" s="110"/>
      <c r="I43" s="110"/>
      <c r="J43" s="110"/>
    </row>
    <row r="44" spans="2:26" x14ac:dyDescent="0.25">
      <c r="C44" s="66"/>
    </row>
    <row r="45" spans="2:26" x14ac:dyDescent="0.25">
      <c r="C45" s="66"/>
      <c r="E45" s="110"/>
      <c r="F45" s="110"/>
      <c r="G45" s="110"/>
      <c r="H45" s="110"/>
      <c r="I45" s="110"/>
      <c r="J45" s="110"/>
    </row>
    <row r="46" spans="2:26" x14ac:dyDescent="0.25">
      <c r="C46" s="66"/>
    </row>
    <row r="47" spans="2:26" x14ac:dyDescent="0.25">
      <c r="C47" s="66"/>
      <c r="F47" s="65"/>
    </row>
    <row r="48" spans="2:26" x14ac:dyDescent="0.25">
      <c r="C48" s="66"/>
      <c r="F48" s="65"/>
    </row>
    <row r="49" spans="3:6" x14ac:dyDescent="0.25">
      <c r="C49" s="66"/>
      <c r="F49" s="65"/>
    </row>
    <row r="50" spans="3:6" x14ac:dyDescent="0.25">
      <c r="C50" s="66"/>
      <c r="F50" s="65"/>
    </row>
    <row r="51" spans="3:6" x14ac:dyDescent="0.25">
      <c r="C51" s="66"/>
      <c r="F51" s="65"/>
    </row>
    <row r="52" spans="3:6" x14ac:dyDescent="0.25">
      <c r="C52" s="66"/>
      <c r="F52" s="65"/>
    </row>
    <row r="53" spans="3:6" x14ac:dyDescent="0.25">
      <c r="C53" s="66"/>
      <c r="F53" s="65"/>
    </row>
    <row r="54" spans="3:6" ht="13" x14ac:dyDescent="0.3">
      <c r="C54" s="67" t="str">
        <f>B34</f>
        <v>Available container leased percentage</v>
      </c>
      <c r="F54" s="67" t="str">
        <f>B36</f>
        <v>Total containers lease percentage</v>
      </c>
    </row>
    <row r="55" spans="3:6" x14ac:dyDescent="0.25">
      <c r="C55" s="66"/>
      <c r="F55" s="65"/>
    </row>
    <row r="56" spans="3:6" x14ac:dyDescent="0.25">
      <c r="C56" s="66"/>
      <c r="F56" s="65"/>
    </row>
    <row r="57" spans="3:6" x14ac:dyDescent="0.25">
      <c r="C57" s="66"/>
      <c r="F57" s="65"/>
    </row>
    <row r="58" spans="3:6" x14ac:dyDescent="0.25">
      <c r="C58" s="66"/>
      <c r="F58" s="65"/>
    </row>
    <row r="59" spans="3:6" x14ac:dyDescent="0.25">
      <c r="C59" s="66"/>
      <c r="F59" s="65"/>
    </row>
    <row r="60" spans="3:6" x14ac:dyDescent="0.25">
      <c r="C60" s="66"/>
      <c r="F60" s="65"/>
    </row>
    <row r="61" spans="3:6" x14ac:dyDescent="0.25">
      <c r="C61" s="66"/>
      <c r="F61" s="65"/>
    </row>
    <row r="62" spans="3:6" x14ac:dyDescent="0.25">
      <c r="C62" s="66"/>
      <c r="F62" s="65"/>
    </row>
    <row r="63" spans="3:6" x14ac:dyDescent="0.25">
      <c r="C63" s="66"/>
      <c r="F63" s="65"/>
    </row>
    <row r="64" spans="3:6" x14ac:dyDescent="0.25">
      <c r="C64" s="66"/>
      <c r="F64" s="65"/>
    </row>
    <row r="65" spans="1:69" x14ac:dyDescent="0.25">
      <c r="C65" s="66"/>
      <c r="F65" s="65"/>
    </row>
    <row r="66" spans="1:69" x14ac:dyDescent="0.25">
      <c r="C66" s="66"/>
      <c r="F66" s="65"/>
    </row>
    <row r="67" spans="1:69" x14ac:dyDescent="0.25">
      <c r="C67" s="66"/>
      <c r="F67" s="65"/>
    </row>
    <row r="68" spans="1:69" x14ac:dyDescent="0.25">
      <c r="C68" s="66"/>
      <c r="F68" s="65"/>
    </row>
    <row r="69" spans="1:69" s="3" customFormat="1" x14ac:dyDescent="0.25">
      <c r="A69" s="17" t="s">
        <v>74</v>
      </c>
      <c r="B69" s="17"/>
      <c r="C69" s="17"/>
      <c r="D69" s="18"/>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65"/>
    </row>
    <row r="70" spans="1:69" x14ac:dyDescent="0.25">
      <c r="C70" s="66"/>
      <c r="F70" s="65"/>
    </row>
    <row r="71" spans="1:69" x14ac:dyDescent="0.25">
      <c r="C71" s="66"/>
      <c r="F71" s="65"/>
    </row>
    <row r="72" spans="1:69" x14ac:dyDescent="0.25">
      <c r="C72" s="66"/>
      <c r="F72" s="65"/>
    </row>
    <row r="73" spans="1:69" x14ac:dyDescent="0.25">
      <c r="C73" s="66"/>
      <c r="F73" s="65"/>
    </row>
  </sheetData>
  <pageMargins left="0.70866141732283472" right="0.70866141732283472" top="0.74803149606299213" bottom="0.74803149606299213" header="0.31496062992125984" footer="0.31496062992125984"/>
  <pageSetup scale="46"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A88CFE3-4FA4-483A-B26C-9048A8646964}">
          <x14:formula1>
            <xm:f>L!I10:I11</xm:f>
          </x14:formula1>
          <xm:sqref>G5:G7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485D-9223-4F0A-ACF8-76053F496903}">
  <sheetPr codeName="Sheet15">
    <pageSetUpPr fitToPage="1"/>
  </sheetPr>
  <dimension ref="A1:BN78"/>
  <sheetViews>
    <sheetView showGridLines="0" zoomScale="85" zoomScaleNormal="85" workbookViewId="0">
      <pane xSplit="8" ySplit="10" topLeftCell="K21" activePane="bottomRight" state="frozen"/>
      <selection activeCell="L4" sqref="L4"/>
      <selection pane="topRight" activeCell="L4" sqref="L4"/>
      <selection pane="bottomLeft" activeCell="L4" sqref="L4"/>
      <selection pane="bottomRight" sqref="A1:Z31"/>
    </sheetView>
  </sheetViews>
  <sheetFormatPr defaultColWidth="9.33203125" defaultRowHeight="12.5" x14ac:dyDescent="0.25"/>
  <cols>
    <col min="1" max="1" width="3.77734375" style="167" customWidth="1"/>
    <col min="2" max="2" width="26.44140625" style="167" customWidth="1"/>
    <col min="3" max="3" width="29" style="167" customWidth="1"/>
    <col min="4" max="4" width="34.6640625" style="167" customWidth="1"/>
    <col min="5" max="5" width="12.44140625" style="167" customWidth="1"/>
    <col min="6" max="6" width="13.44140625" style="168" customWidth="1"/>
    <col min="7" max="8" width="15.77734375" style="167" customWidth="1"/>
    <col min="9" max="23" width="10.109375" style="167" customWidth="1"/>
    <col min="24" max="66" width="8.77734375" style="167" customWidth="1"/>
    <col min="67" max="16384" width="9.33203125" style="167"/>
  </cols>
  <sheetData>
    <row r="1" spans="1:66" x14ac:dyDescent="0.25">
      <c r="A1" s="167" t="s">
        <v>232</v>
      </c>
    </row>
    <row r="2" spans="1:66" ht="25" x14ac:dyDescent="0.5">
      <c r="B2" s="169" t="s">
        <v>120</v>
      </c>
    </row>
    <row r="4" spans="1:66" ht="13" x14ac:dyDescent="0.3">
      <c r="B4" s="170" t="s">
        <v>121</v>
      </c>
      <c r="C4" s="171" t="s">
        <v>233</v>
      </c>
      <c r="E4" s="170" t="s">
        <v>177</v>
      </c>
      <c r="I4" s="170" t="s">
        <v>234</v>
      </c>
      <c r="J4" s="168"/>
    </row>
    <row r="5" spans="1:66" ht="13" x14ac:dyDescent="0.3">
      <c r="B5" s="170" t="s">
        <v>124</v>
      </c>
      <c r="C5" s="121" t="s">
        <v>306</v>
      </c>
      <c r="E5" s="172" t="s">
        <v>174</v>
      </c>
      <c r="G5" s="173">
        <v>1</v>
      </c>
      <c r="I5" s="170" t="s">
        <v>235</v>
      </c>
      <c r="K5" s="174" t="s">
        <v>236</v>
      </c>
      <c r="L5" s="174"/>
      <c r="N5" s="170" t="s">
        <v>237</v>
      </c>
    </row>
    <row r="6" spans="1:66" ht="13" x14ac:dyDescent="0.3">
      <c r="B6" s="170" t="s">
        <v>125</v>
      </c>
      <c r="C6" s="175">
        <v>43724</v>
      </c>
      <c r="E6" s="172" t="s">
        <v>175</v>
      </c>
      <c r="G6" s="173">
        <v>1</v>
      </c>
      <c r="I6" s="167" t="s">
        <v>238</v>
      </c>
      <c r="K6" s="70" t="s">
        <v>239</v>
      </c>
      <c r="L6" s="70"/>
      <c r="N6" s="176" t="s">
        <v>240</v>
      </c>
    </row>
    <row r="7" spans="1:66" ht="13" x14ac:dyDescent="0.3">
      <c r="B7" s="170" t="s">
        <v>126</v>
      </c>
      <c r="C7" s="175">
        <v>44454</v>
      </c>
      <c r="D7" s="177"/>
      <c r="E7" s="172" t="s">
        <v>176</v>
      </c>
      <c r="G7" s="173">
        <v>1</v>
      </c>
      <c r="I7" s="177" t="s">
        <v>241</v>
      </c>
      <c r="K7" s="70" t="s">
        <v>242</v>
      </c>
      <c r="L7" s="70"/>
      <c r="N7" s="176" t="s">
        <v>243</v>
      </c>
    </row>
    <row r="8" spans="1:66" x14ac:dyDescent="0.25">
      <c r="D8" s="177"/>
      <c r="E8" s="177"/>
    </row>
    <row r="10" spans="1:66" ht="26" x14ac:dyDescent="0.25">
      <c r="B10" s="178" t="s">
        <v>127</v>
      </c>
      <c r="C10" s="178" t="s">
        <v>21</v>
      </c>
      <c r="D10" s="178" t="s">
        <v>128</v>
      </c>
      <c r="E10" s="178" t="s">
        <v>129</v>
      </c>
      <c r="F10" s="179" t="s">
        <v>130</v>
      </c>
      <c r="G10" s="178" t="s">
        <v>131</v>
      </c>
      <c r="H10" s="178" t="s">
        <v>132</v>
      </c>
      <c r="I10" s="180">
        <v>43709</v>
      </c>
      <c r="J10" s="180">
        <f t="shared" ref="J10:AF10" si="0">EOMONTH(I10,1)</f>
        <v>43769</v>
      </c>
      <c r="K10" s="180">
        <f t="shared" si="0"/>
        <v>43799</v>
      </c>
      <c r="L10" s="180">
        <f t="shared" si="0"/>
        <v>43830</v>
      </c>
      <c r="M10" s="180">
        <f t="shared" si="0"/>
        <v>43861</v>
      </c>
      <c r="N10" s="180">
        <f t="shared" si="0"/>
        <v>43890</v>
      </c>
      <c r="O10" s="180">
        <f t="shared" si="0"/>
        <v>43921</v>
      </c>
      <c r="P10" s="180">
        <f t="shared" si="0"/>
        <v>43951</v>
      </c>
      <c r="Q10" s="180">
        <f t="shared" si="0"/>
        <v>43982</v>
      </c>
      <c r="R10" s="180">
        <f t="shared" si="0"/>
        <v>44012</v>
      </c>
      <c r="S10" s="180">
        <f t="shared" si="0"/>
        <v>44043</v>
      </c>
      <c r="T10" s="180">
        <f t="shared" si="0"/>
        <v>44074</v>
      </c>
      <c r="U10" s="180">
        <f t="shared" si="0"/>
        <v>44104</v>
      </c>
      <c r="V10" s="180">
        <f t="shared" si="0"/>
        <v>44135</v>
      </c>
      <c r="W10" s="180">
        <f t="shared" si="0"/>
        <v>44165</v>
      </c>
      <c r="X10" s="180">
        <f t="shared" si="0"/>
        <v>44196</v>
      </c>
      <c r="Y10" s="180">
        <f t="shared" si="0"/>
        <v>44227</v>
      </c>
      <c r="Z10" s="180">
        <f t="shared" si="0"/>
        <v>44255</v>
      </c>
      <c r="AA10" s="180">
        <f t="shared" si="0"/>
        <v>44286</v>
      </c>
      <c r="AB10" s="180">
        <f t="shared" si="0"/>
        <v>44316</v>
      </c>
      <c r="AC10" s="180">
        <f t="shared" si="0"/>
        <v>44347</v>
      </c>
      <c r="AD10" s="180">
        <f t="shared" si="0"/>
        <v>44377</v>
      </c>
      <c r="AE10" s="180">
        <f t="shared" si="0"/>
        <v>44408</v>
      </c>
      <c r="AF10" s="180">
        <f t="shared" si="0"/>
        <v>44439</v>
      </c>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row>
    <row r="11" spans="1:66" x14ac:dyDescent="0.25">
      <c r="B11" s="181"/>
      <c r="C11" s="181"/>
      <c r="D11" s="181"/>
      <c r="E11" s="181"/>
      <c r="F11" s="182"/>
      <c r="G11" s="181"/>
      <c r="H11" s="181"/>
      <c r="I11" s="181">
        <f t="shared" ref="I11:AF11" ca="1" si="1">IF(I10&gt;TODAY(),0,1)</f>
        <v>1</v>
      </c>
      <c r="J11" s="181">
        <f t="shared" ca="1" si="1"/>
        <v>1</v>
      </c>
      <c r="K11" s="181">
        <f t="shared" ca="1" si="1"/>
        <v>1</v>
      </c>
      <c r="L11" s="181">
        <f t="shared" ca="1" si="1"/>
        <v>1</v>
      </c>
      <c r="M11" s="181">
        <f t="shared" ca="1" si="1"/>
        <v>1</v>
      </c>
      <c r="N11" s="181">
        <f t="shared" ca="1" si="1"/>
        <v>1</v>
      </c>
      <c r="O11" s="181">
        <f t="shared" ca="1" si="1"/>
        <v>1</v>
      </c>
      <c r="P11" s="181">
        <f t="shared" ca="1" si="1"/>
        <v>1</v>
      </c>
      <c r="Q11" s="181">
        <f t="shared" ca="1" si="1"/>
        <v>1</v>
      </c>
      <c r="R11" s="181">
        <f t="shared" ca="1" si="1"/>
        <v>1</v>
      </c>
      <c r="S11" s="181">
        <f t="shared" ca="1" si="1"/>
        <v>1</v>
      </c>
      <c r="T11" s="181">
        <f t="shared" ca="1" si="1"/>
        <v>1</v>
      </c>
      <c r="U11" s="181">
        <f t="shared" ca="1" si="1"/>
        <v>1</v>
      </c>
      <c r="V11" s="181">
        <f t="shared" ca="1" si="1"/>
        <v>1</v>
      </c>
      <c r="W11" s="181">
        <f t="shared" ca="1" si="1"/>
        <v>1</v>
      </c>
      <c r="X11" s="181">
        <f t="shared" ca="1" si="1"/>
        <v>1</v>
      </c>
      <c r="Y11" s="181">
        <f t="shared" ca="1" si="1"/>
        <v>1</v>
      </c>
      <c r="Z11" s="181">
        <f t="shared" ca="1" si="1"/>
        <v>1</v>
      </c>
      <c r="AA11" s="181">
        <f t="shared" ca="1" si="1"/>
        <v>1</v>
      </c>
      <c r="AB11" s="181">
        <f t="shared" ca="1" si="1"/>
        <v>1</v>
      </c>
      <c r="AC11" s="181">
        <f t="shared" ca="1" si="1"/>
        <v>1</v>
      </c>
      <c r="AD11" s="181">
        <f t="shared" ca="1" si="1"/>
        <v>1</v>
      </c>
      <c r="AE11" s="181">
        <f t="shared" ca="1" si="1"/>
        <v>1</v>
      </c>
      <c r="AF11" s="181">
        <f t="shared" ca="1" si="1"/>
        <v>1</v>
      </c>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row>
    <row r="12" spans="1:66" ht="50" x14ac:dyDescent="0.25">
      <c r="B12" s="183" t="s">
        <v>133</v>
      </c>
      <c r="C12" s="183" t="s">
        <v>134</v>
      </c>
      <c r="D12" s="183" t="s">
        <v>135</v>
      </c>
      <c r="E12" s="184" t="s">
        <v>244</v>
      </c>
      <c r="F12" s="184" t="s">
        <v>137</v>
      </c>
      <c r="G12" s="183" t="s">
        <v>138</v>
      </c>
      <c r="H12" s="185">
        <f>COUNTIF(I12:Z12,"Not received" )</f>
        <v>0</v>
      </c>
      <c r="I12" s="186" t="s">
        <v>158</v>
      </c>
      <c r="J12" s="186" t="s">
        <v>158</v>
      </c>
      <c r="K12" s="186" t="s">
        <v>158</v>
      </c>
      <c r="L12" s="186" t="s">
        <v>158</v>
      </c>
      <c r="M12" s="186" t="s">
        <v>158</v>
      </c>
      <c r="N12" s="186" t="s">
        <v>158</v>
      </c>
      <c r="O12" s="186" t="s">
        <v>158</v>
      </c>
      <c r="P12" s="186" t="s">
        <v>158</v>
      </c>
      <c r="Q12" s="186" t="s">
        <v>158</v>
      </c>
      <c r="R12" s="186" t="s">
        <v>158</v>
      </c>
      <c r="S12" s="186" t="s">
        <v>158</v>
      </c>
      <c r="T12" s="186" t="s">
        <v>158</v>
      </c>
      <c r="U12" s="187"/>
      <c r="V12" s="187"/>
      <c r="W12" s="188" t="s">
        <v>223</v>
      </c>
      <c r="X12" s="189"/>
      <c r="Y12" s="189"/>
      <c r="Z12" s="189"/>
      <c r="AA12" s="189"/>
      <c r="AB12" s="189"/>
      <c r="AC12" s="189"/>
      <c r="AD12" s="189"/>
      <c r="AE12" s="189"/>
      <c r="AF12" s="189"/>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row>
    <row r="13" spans="1:66" x14ac:dyDescent="0.25">
      <c r="B13" s="181"/>
      <c r="C13" s="181"/>
      <c r="D13" s="181"/>
      <c r="E13" s="182"/>
      <c r="F13" s="182"/>
      <c r="G13" s="181"/>
      <c r="H13" s="181"/>
      <c r="I13" s="181"/>
      <c r="J13" s="181"/>
      <c r="K13" s="181"/>
      <c r="L13" s="181"/>
      <c r="M13" s="181"/>
      <c r="N13" s="181"/>
      <c r="O13" s="181"/>
      <c r="P13" s="181"/>
      <c r="Q13" s="181"/>
      <c r="R13" s="181"/>
      <c r="S13" s="181"/>
      <c r="T13" s="181"/>
      <c r="U13" s="181"/>
      <c r="V13" s="181"/>
      <c r="W13" s="190"/>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row>
    <row r="14" spans="1:66" ht="87.5" x14ac:dyDescent="0.25">
      <c r="B14" s="183" t="s">
        <v>139</v>
      </c>
      <c r="C14" s="183" t="s">
        <v>140</v>
      </c>
      <c r="D14" s="183" t="s">
        <v>141</v>
      </c>
      <c r="E14" s="184" t="s">
        <v>245</v>
      </c>
      <c r="F14" s="184" t="s">
        <v>143</v>
      </c>
      <c r="G14" s="183" t="s">
        <v>144</v>
      </c>
      <c r="H14" s="185">
        <f>COUNTIF(I14:Z14,"Not received" )</f>
        <v>0</v>
      </c>
      <c r="I14" s="184"/>
      <c r="J14" s="184"/>
      <c r="K14" s="184"/>
      <c r="L14" s="184"/>
      <c r="M14" s="184"/>
      <c r="N14" s="184"/>
      <c r="O14" s="184"/>
      <c r="P14" s="184"/>
      <c r="Q14" s="184"/>
      <c r="R14" s="184"/>
      <c r="S14" s="184"/>
      <c r="T14" s="184"/>
      <c r="U14" s="187"/>
      <c r="V14" s="187"/>
      <c r="W14" s="191" t="s">
        <v>223</v>
      </c>
      <c r="X14" s="184"/>
      <c r="Y14" s="184"/>
      <c r="Z14" s="184"/>
      <c r="AA14" s="184"/>
      <c r="AB14" s="184"/>
      <c r="AC14" s="184"/>
      <c r="AD14" s="184"/>
      <c r="AE14" s="184"/>
      <c r="AF14" s="189"/>
      <c r="AG14" s="184"/>
      <c r="AH14" s="184"/>
      <c r="AI14" s="184"/>
      <c r="AJ14" s="184"/>
      <c r="AK14" s="184"/>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row>
    <row r="15" spans="1:66"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90"/>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row>
    <row r="16" spans="1:66" ht="87.5" x14ac:dyDescent="0.25">
      <c r="B16" s="183" t="s">
        <v>139</v>
      </c>
      <c r="C16" s="183" t="s">
        <v>146</v>
      </c>
      <c r="D16" s="183" t="s">
        <v>141</v>
      </c>
      <c r="E16" s="184" t="s">
        <v>246</v>
      </c>
      <c r="F16" s="184" t="s">
        <v>137</v>
      </c>
      <c r="G16" s="183" t="s">
        <v>189</v>
      </c>
      <c r="H16" s="185">
        <f>COUNTIF(I16:Z16,"Not received" )</f>
        <v>0</v>
      </c>
      <c r="I16" s="186" t="s">
        <v>158</v>
      </c>
      <c r="J16" s="186" t="s">
        <v>158</v>
      </c>
      <c r="K16" s="186" t="s">
        <v>158</v>
      </c>
      <c r="L16" s="186" t="s">
        <v>158</v>
      </c>
      <c r="M16" s="186" t="s">
        <v>158</v>
      </c>
      <c r="N16" s="186" t="s">
        <v>158</v>
      </c>
      <c r="O16" s="186" t="s">
        <v>158</v>
      </c>
      <c r="P16" s="186" t="s">
        <v>158</v>
      </c>
      <c r="Q16" s="186" t="s">
        <v>158</v>
      </c>
      <c r="R16" s="186" t="s">
        <v>158</v>
      </c>
      <c r="S16" s="186" t="s">
        <v>158</v>
      </c>
      <c r="T16" s="186" t="s">
        <v>158</v>
      </c>
      <c r="U16" s="187"/>
      <c r="V16" s="187"/>
      <c r="W16" s="191" t="s">
        <v>223</v>
      </c>
      <c r="X16" s="189"/>
      <c r="Y16" s="189"/>
      <c r="Z16" s="189"/>
      <c r="AA16" s="189"/>
      <c r="AB16" s="189"/>
      <c r="AC16" s="189"/>
      <c r="AD16" s="189"/>
      <c r="AE16" s="189"/>
      <c r="AF16" s="189"/>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row>
    <row r="17" spans="2:66"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90"/>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row>
    <row r="18" spans="2:66" ht="87.5" x14ac:dyDescent="0.25">
      <c r="B18" s="183" t="s">
        <v>139</v>
      </c>
      <c r="C18" s="183" t="s">
        <v>247</v>
      </c>
      <c r="D18" s="183" t="s">
        <v>141</v>
      </c>
      <c r="E18" s="184" t="s">
        <v>248</v>
      </c>
      <c r="F18" s="184" t="s">
        <v>137</v>
      </c>
      <c r="G18" s="183" t="s">
        <v>204</v>
      </c>
      <c r="H18" s="185">
        <f>COUNTIF(I18:Z18,"Not received" )</f>
        <v>0</v>
      </c>
      <c r="I18" s="189"/>
      <c r="J18" s="189"/>
      <c r="K18" s="189"/>
      <c r="L18" s="189"/>
      <c r="M18" s="189"/>
      <c r="N18" s="189"/>
      <c r="O18" s="189"/>
      <c r="P18" s="189"/>
      <c r="Q18" s="189"/>
      <c r="R18" s="189"/>
      <c r="S18" s="189"/>
      <c r="T18" s="189"/>
      <c r="U18" s="189"/>
      <c r="V18" s="189"/>
      <c r="W18" s="191" t="s">
        <v>223</v>
      </c>
      <c r="X18" s="189"/>
      <c r="Y18" s="189"/>
      <c r="Z18" s="189"/>
      <c r="AA18" s="189"/>
      <c r="AB18" s="189"/>
      <c r="AC18" s="189"/>
      <c r="AD18" s="189"/>
      <c r="AE18" s="189"/>
      <c r="AF18" s="189"/>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row>
    <row r="19" spans="2:66" x14ac:dyDescent="0.25">
      <c r="B19" s="181"/>
      <c r="C19" s="181"/>
      <c r="D19" s="181"/>
      <c r="E19" s="181"/>
      <c r="F19" s="182"/>
      <c r="G19" s="181"/>
      <c r="H19" s="181"/>
      <c r="I19" s="181"/>
      <c r="J19" s="181"/>
      <c r="K19" s="181"/>
      <c r="L19" s="181"/>
      <c r="M19" s="181"/>
      <c r="N19" s="181"/>
      <c r="O19" s="181"/>
      <c r="P19" s="181"/>
      <c r="Q19" s="181"/>
      <c r="R19" s="181"/>
      <c r="S19" s="181"/>
      <c r="T19" s="181"/>
      <c r="U19" s="181"/>
      <c r="V19" s="181"/>
      <c r="W19" s="190"/>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row>
    <row r="20" spans="2:66" ht="137.5" x14ac:dyDescent="0.25">
      <c r="B20" s="183" t="s">
        <v>149</v>
      </c>
      <c r="C20" s="183" t="s">
        <v>150</v>
      </c>
      <c r="D20" s="183" t="s">
        <v>151</v>
      </c>
      <c r="E20" s="184" t="s">
        <v>249</v>
      </c>
      <c r="F20" s="184" t="s">
        <v>143</v>
      </c>
      <c r="G20" s="192">
        <v>43311</v>
      </c>
      <c r="H20" s="185">
        <f>COUNTIF(I20:Z20,"Not received" )</f>
        <v>0</v>
      </c>
      <c r="I20" s="184"/>
      <c r="J20" s="184"/>
      <c r="K20" s="184"/>
      <c r="L20" s="187"/>
      <c r="M20" s="184"/>
      <c r="N20" s="184"/>
      <c r="O20" s="184"/>
      <c r="P20" s="184"/>
      <c r="Q20" s="184"/>
      <c r="R20" s="187"/>
      <c r="S20" s="187"/>
      <c r="T20" s="184"/>
      <c r="U20" s="184"/>
      <c r="V20" s="184"/>
      <c r="W20" s="191" t="s">
        <v>223</v>
      </c>
      <c r="X20" s="184"/>
      <c r="Y20" s="184"/>
      <c r="Z20" s="184"/>
      <c r="AA20" s="184"/>
      <c r="AB20" s="184"/>
      <c r="AC20" s="184"/>
      <c r="AD20" s="189"/>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row>
    <row r="21" spans="2:66" x14ac:dyDescent="0.25">
      <c r="B21" s="181"/>
      <c r="C21" s="181"/>
      <c r="D21" s="181"/>
      <c r="E21" s="181"/>
      <c r="F21" s="182"/>
      <c r="G21" s="193"/>
      <c r="H21" s="193"/>
      <c r="I21" s="181"/>
      <c r="J21" s="181"/>
      <c r="K21" s="181"/>
      <c r="L21" s="181"/>
      <c r="M21" s="181"/>
      <c r="N21" s="181"/>
      <c r="O21" s="181"/>
      <c r="P21" s="181"/>
      <c r="Q21" s="181"/>
      <c r="R21" s="181"/>
      <c r="S21" s="181"/>
      <c r="T21" s="181"/>
      <c r="U21" s="181"/>
      <c r="V21" s="181"/>
      <c r="W21" s="190"/>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row>
    <row r="22" spans="2:66" ht="62.5" x14ac:dyDescent="0.25">
      <c r="B22" s="183" t="s">
        <v>153</v>
      </c>
      <c r="C22" s="183" t="s">
        <v>154</v>
      </c>
      <c r="D22" s="183" t="s">
        <v>155</v>
      </c>
      <c r="E22" s="184" t="s">
        <v>250</v>
      </c>
      <c r="F22" s="184" t="s">
        <v>137</v>
      </c>
      <c r="G22" s="183" t="s">
        <v>189</v>
      </c>
      <c r="H22" s="185">
        <f>COUNTIF(I22:Z22,"Not received" )</f>
        <v>0</v>
      </c>
      <c r="I22" s="186" t="s">
        <v>158</v>
      </c>
      <c r="J22" s="186" t="s">
        <v>158</v>
      </c>
      <c r="K22" s="186" t="s">
        <v>158</v>
      </c>
      <c r="L22" s="186" t="s">
        <v>158</v>
      </c>
      <c r="M22" s="186" t="s">
        <v>158</v>
      </c>
      <c r="N22" s="186" t="s">
        <v>158</v>
      </c>
      <c r="O22" s="186" t="s">
        <v>158</v>
      </c>
      <c r="P22" s="186" t="s">
        <v>158</v>
      </c>
      <c r="Q22" s="186" t="s">
        <v>158</v>
      </c>
      <c r="R22" s="186" t="s">
        <v>158</v>
      </c>
      <c r="S22" s="186" t="s">
        <v>158</v>
      </c>
      <c r="T22" s="186" t="s">
        <v>158</v>
      </c>
      <c r="U22" s="187"/>
      <c r="V22" s="187"/>
      <c r="W22" s="191" t="s">
        <v>223</v>
      </c>
      <c r="X22" s="189"/>
      <c r="Y22" s="189"/>
      <c r="Z22" s="189"/>
      <c r="AA22" s="189"/>
      <c r="AB22" s="189"/>
      <c r="AC22" s="189"/>
      <c r="AD22" s="189"/>
      <c r="AE22" s="189"/>
      <c r="AF22" s="189"/>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row>
    <row r="23" spans="2:66" x14ac:dyDescent="0.25">
      <c r="B23" s="181"/>
      <c r="C23" s="181"/>
      <c r="D23" s="181"/>
      <c r="E23" s="181"/>
      <c r="F23" s="182"/>
      <c r="G23" s="193"/>
      <c r="H23" s="193"/>
      <c r="I23" s="181"/>
      <c r="J23" s="181"/>
      <c r="K23" s="181"/>
      <c r="L23" s="181"/>
      <c r="M23" s="181"/>
      <c r="N23" s="181"/>
      <c r="O23" s="181"/>
      <c r="P23" s="181"/>
      <c r="Q23" s="181"/>
      <c r="R23" s="181"/>
      <c r="S23" s="181"/>
      <c r="T23" s="181"/>
      <c r="U23" s="181"/>
      <c r="V23" s="181"/>
      <c r="W23" s="190"/>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row>
    <row r="24" spans="2:66" ht="37.5" x14ac:dyDescent="0.25">
      <c r="B24" s="183" t="s">
        <v>159</v>
      </c>
      <c r="C24" s="183" t="s">
        <v>160</v>
      </c>
      <c r="D24" s="183" t="s">
        <v>161</v>
      </c>
      <c r="E24" s="184" t="s">
        <v>251</v>
      </c>
      <c r="F24" s="184" t="s">
        <v>143</v>
      </c>
      <c r="G24" s="192">
        <v>43311</v>
      </c>
      <c r="H24" s="185">
        <f>COUNTIF(I24:Z24,"Not received" )</f>
        <v>0</v>
      </c>
      <c r="I24" s="183"/>
      <c r="J24" s="183"/>
      <c r="K24" s="183"/>
      <c r="L24" s="187"/>
      <c r="M24" s="183"/>
      <c r="N24" s="183"/>
      <c r="O24" s="183"/>
      <c r="P24" s="183"/>
      <c r="Q24" s="183"/>
      <c r="R24" s="183"/>
      <c r="S24" s="187"/>
      <c r="T24" s="183"/>
      <c r="U24" s="183"/>
      <c r="V24" s="183"/>
      <c r="W24" s="191" t="s">
        <v>223</v>
      </c>
      <c r="X24" s="183"/>
      <c r="Y24" s="183"/>
      <c r="Z24" s="183"/>
      <c r="AA24" s="183"/>
      <c r="AB24" s="183"/>
      <c r="AC24" s="183"/>
      <c r="AD24" s="189"/>
      <c r="AE24" s="183"/>
      <c r="AF24" s="183"/>
      <c r="AG24" s="183"/>
      <c r="AH24" s="183"/>
      <c r="AI24" s="183"/>
      <c r="AJ24" s="183"/>
      <c r="AK24" s="183"/>
      <c r="AL24" s="183"/>
      <c r="AM24" s="183"/>
      <c r="AN24" s="183"/>
      <c r="AO24" s="183"/>
      <c r="AP24" s="183"/>
      <c r="AQ24" s="183"/>
      <c r="AR24" s="183"/>
      <c r="AS24" s="183"/>
      <c r="AT24" s="183"/>
      <c r="AU24" s="183"/>
      <c r="AV24" s="183"/>
      <c r="AW24" s="183"/>
      <c r="AX24" s="183"/>
      <c r="AY24" s="183"/>
      <c r="AZ24" s="183"/>
      <c r="BA24" s="183"/>
      <c r="BB24" s="183"/>
      <c r="BC24" s="183"/>
      <c r="BD24" s="183"/>
      <c r="BE24" s="183"/>
      <c r="BF24" s="183"/>
      <c r="BG24" s="183"/>
      <c r="BH24" s="183"/>
      <c r="BI24" s="183"/>
      <c r="BJ24" s="183"/>
      <c r="BK24" s="183"/>
      <c r="BL24" s="183"/>
      <c r="BM24" s="183"/>
      <c r="BN24" s="183"/>
    </row>
    <row r="25" spans="2:66" x14ac:dyDescent="0.25">
      <c r="B25" s="181"/>
      <c r="C25" s="181"/>
      <c r="D25" s="181"/>
      <c r="E25" s="181"/>
      <c r="F25" s="182"/>
      <c r="G25" s="193"/>
      <c r="H25" s="193"/>
      <c r="I25" s="181"/>
      <c r="J25" s="181"/>
      <c r="K25" s="181"/>
      <c r="L25" s="181"/>
      <c r="M25" s="181"/>
      <c r="N25" s="181"/>
      <c r="O25" s="181"/>
      <c r="P25" s="181"/>
      <c r="Q25" s="181"/>
      <c r="R25" s="181"/>
      <c r="S25" s="181"/>
      <c r="T25" s="181"/>
      <c r="U25" s="181"/>
      <c r="V25" s="181"/>
      <c r="W25" s="190"/>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row>
    <row r="26" spans="2:66" ht="37.5" x14ac:dyDescent="0.25">
      <c r="B26" s="183" t="s">
        <v>159</v>
      </c>
      <c r="C26" s="183" t="s">
        <v>252</v>
      </c>
      <c r="D26" s="183" t="s">
        <v>161</v>
      </c>
      <c r="E26" s="184" t="s">
        <v>253</v>
      </c>
      <c r="F26" s="184" t="s">
        <v>254</v>
      </c>
      <c r="G26" s="192">
        <v>43496</v>
      </c>
      <c r="H26" s="185">
        <f>COUNTIF(I26:Z26,"Not received" )</f>
        <v>0</v>
      </c>
      <c r="I26" s="183"/>
      <c r="J26" s="183"/>
      <c r="K26" s="183"/>
      <c r="L26" s="187"/>
      <c r="M26" s="183"/>
      <c r="N26" s="183"/>
      <c r="O26" s="183"/>
      <c r="P26" s="183"/>
      <c r="Q26" s="183"/>
      <c r="R26" s="183"/>
      <c r="S26" s="183"/>
      <c r="T26" s="183"/>
      <c r="U26" s="183"/>
      <c r="V26" s="183"/>
      <c r="W26" s="191" t="s">
        <v>223</v>
      </c>
      <c r="X26" s="189"/>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c r="AW26" s="183"/>
      <c r="AX26" s="183"/>
      <c r="AY26" s="183"/>
      <c r="AZ26" s="183"/>
      <c r="BA26" s="183"/>
      <c r="BB26" s="183"/>
      <c r="BC26" s="183"/>
      <c r="BD26" s="183"/>
      <c r="BE26" s="183"/>
      <c r="BF26" s="183"/>
      <c r="BG26" s="183"/>
      <c r="BH26" s="183"/>
      <c r="BI26" s="183"/>
      <c r="BJ26" s="183"/>
      <c r="BK26" s="183"/>
      <c r="BL26" s="183"/>
      <c r="BM26" s="183"/>
      <c r="BN26" s="183"/>
    </row>
    <row r="27" spans="2:66" x14ac:dyDescent="0.25">
      <c r="B27" s="181"/>
      <c r="C27" s="181"/>
      <c r="D27" s="181"/>
      <c r="E27" s="181"/>
      <c r="F27" s="182"/>
      <c r="G27" s="193"/>
      <c r="H27" s="193"/>
      <c r="I27" s="181"/>
      <c r="J27" s="181"/>
      <c r="K27" s="181"/>
      <c r="L27" s="181"/>
      <c r="M27" s="181"/>
      <c r="N27" s="181"/>
      <c r="O27" s="181"/>
      <c r="P27" s="181"/>
      <c r="Q27" s="181"/>
      <c r="R27" s="181"/>
      <c r="S27" s="181"/>
      <c r="T27" s="181"/>
      <c r="U27" s="181"/>
      <c r="V27" s="181"/>
      <c r="W27" s="190"/>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row>
    <row r="28" spans="2:66" ht="150.5" thickBot="1" x14ac:dyDescent="0.3">
      <c r="B28" s="183" t="s">
        <v>255</v>
      </c>
      <c r="C28" s="183" t="s">
        <v>256</v>
      </c>
      <c r="D28" s="183" t="s">
        <v>145</v>
      </c>
      <c r="E28" s="184" t="s">
        <v>257</v>
      </c>
      <c r="F28" s="184" t="s">
        <v>137</v>
      </c>
      <c r="G28" s="194" t="s">
        <v>189</v>
      </c>
      <c r="H28" s="185">
        <f>COUNTIF(I28:Z28,"Not received" )</f>
        <v>0</v>
      </c>
      <c r="I28" s="186" t="s">
        <v>158</v>
      </c>
      <c r="J28" s="186" t="s">
        <v>158</v>
      </c>
      <c r="K28" s="186" t="s">
        <v>158</v>
      </c>
      <c r="L28" s="186" t="s">
        <v>158</v>
      </c>
      <c r="M28" s="186" t="s">
        <v>158</v>
      </c>
      <c r="N28" s="186" t="s">
        <v>158</v>
      </c>
      <c r="O28" s="186" t="s">
        <v>158</v>
      </c>
      <c r="P28" s="186" t="s">
        <v>158</v>
      </c>
      <c r="Q28" s="186" t="s">
        <v>158</v>
      </c>
      <c r="R28" s="186" t="s">
        <v>158</v>
      </c>
      <c r="S28" s="186" t="s">
        <v>158</v>
      </c>
      <c r="T28" s="186" t="s">
        <v>158</v>
      </c>
      <c r="U28" s="187"/>
      <c r="V28" s="187"/>
      <c r="W28" s="191" t="s">
        <v>223</v>
      </c>
      <c r="X28" s="189"/>
      <c r="Y28" s="189"/>
      <c r="Z28" s="189"/>
      <c r="AA28" s="189"/>
      <c r="AB28" s="189"/>
      <c r="AC28" s="189"/>
      <c r="AD28" s="189"/>
      <c r="AE28" s="189"/>
      <c r="AF28" s="189"/>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row>
    <row r="29" spans="2:66" x14ac:dyDescent="0.25">
      <c r="B29" s="181"/>
      <c r="C29" s="181"/>
      <c r="D29" s="181"/>
      <c r="E29" s="181"/>
      <c r="F29" s="182"/>
      <c r="G29" s="193"/>
      <c r="H29" s="193"/>
      <c r="I29" s="181"/>
      <c r="J29" s="181"/>
      <c r="K29" s="181"/>
      <c r="L29" s="181"/>
      <c r="M29" s="181"/>
      <c r="N29" s="181"/>
      <c r="O29" s="181"/>
      <c r="P29" s="181"/>
      <c r="Q29" s="181"/>
      <c r="R29" s="181"/>
      <c r="S29" s="181"/>
      <c r="T29" s="181"/>
      <c r="U29" s="181"/>
      <c r="V29" s="181"/>
      <c r="W29" s="190"/>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row>
    <row r="30" spans="2:66" ht="37.5" x14ac:dyDescent="0.25">
      <c r="B30" s="183" t="s">
        <v>258</v>
      </c>
      <c r="C30" s="183" t="s">
        <v>259</v>
      </c>
      <c r="D30" s="183" t="s">
        <v>145</v>
      </c>
      <c r="E30" s="183" t="s">
        <v>145</v>
      </c>
      <c r="F30" s="184" t="s">
        <v>137</v>
      </c>
      <c r="G30" s="183" t="s">
        <v>189</v>
      </c>
      <c r="H30" s="185">
        <f>COUNTIF(I30:Z30,"Not received" )</f>
        <v>0</v>
      </c>
      <c r="I30" s="186" t="s">
        <v>158</v>
      </c>
      <c r="J30" s="186" t="s">
        <v>158</v>
      </c>
      <c r="K30" s="186" t="s">
        <v>158</v>
      </c>
      <c r="L30" s="186" t="s">
        <v>158</v>
      </c>
      <c r="M30" s="186" t="s">
        <v>158</v>
      </c>
      <c r="N30" s="186" t="s">
        <v>158</v>
      </c>
      <c r="O30" s="186" t="s">
        <v>158</v>
      </c>
      <c r="P30" s="186" t="s">
        <v>158</v>
      </c>
      <c r="Q30" s="186" t="s">
        <v>158</v>
      </c>
      <c r="R30" s="186" t="s">
        <v>158</v>
      </c>
      <c r="S30" s="186" t="s">
        <v>158</v>
      </c>
      <c r="T30" s="186" t="s">
        <v>158</v>
      </c>
      <c r="U30" s="187"/>
      <c r="V30" s="187"/>
      <c r="W30" s="191" t="s">
        <v>223</v>
      </c>
      <c r="X30" s="189"/>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row>
    <row r="31" spans="2:66" x14ac:dyDescent="0.25">
      <c r="B31" s="181"/>
      <c r="C31" s="181"/>
      <c r="D31" s="181"/>
      <c r="E31" s="181"/>
      <c r="F31" s="182"/>
      <c r="G31" s="181"/>
      <c r="H31" s="181"/>
      <c r="I31" s="181"/>
      <c r="J31" s="181"/>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row>
    <row r="32" spans="2:66" ht="13" x14ac:dyDescent="0.3">
      <c r="B32" s="197"/>
      <c r="C32" s="197"/>
      <c r="D32" s="197"/>
      <c r="E32" s="197"/>
      <c r="F32" s="198"/>
      <c r="G32" s="122" t="s">
        <v>173</v>
      </c>
      <c r="H32" s="123">
        <f>SUM(H12:H31)</f>
        <v>0</v>
      </c>
      <c r="I32" s="197"/>
      <c r="J32" s="197"/>
    </row>
    <row r="36" spans="2:66" ht="13" x14ac:dyDescent="0.3">
      <c r="B36" s="199" t="s">
        <v>168</v>
      </c>
      <c r="C36" s="200"/>
      <c r="D36" s="199" t="s">
        <v>163</v>
      </c>
      <c r="E36" s="200"/>
      <c r="F36" s="201"/>
      <c r="G36" s="200"/>
      <c r="H36" s="200"/>
      <c r="I36" s="180">
        <f t="shared" ref="I36:AF36" si="2">I10</f>
        <v>43709</v>
      </c>
      <c r="J36" s="180">
        <f t="shared" si="2"/>
        <v>43769</v>
      </c>
      <c r="K36" s="180">
        <f t="shared" si="2"/>
        <v>43799</v>
      </c>
      <c r="L36" s="180">
        <f t="shared" si="2"/>
        <v>43830</v>
      </c>
      <c r="M36" s="180">
        <f t="shared" si="2"/>
        <v>43861</v>
      </c>
      <c r="N36" s="180">
        <f t="shared" si="2"/>
        <v>43890</v>
      </c>
      <c r="O36" s="180">
        <f t="shared" si="2"/>
        <v>43921</v>
      </c>
      <c r="P36" s="180">
        <f t="shared" si="2"/>
        <v>43951</v>
      </c>
      <c r="Q36" s="180">
        <f t="shared" si="2"/>
        <v>43982</v>
      </c>
      <c r="R36" s="180">
        <f t="shared" si="2"/>
        <v>44012</v>
      </c>
      <c r="S36" s="180">
        <f t="shared" si="2"/>
        <v>44043</v>
      </c>
      <c r="T36" s="180">
        <f t="shared" si="2"/>
        <v>44074</v>
      </c>
      <c r="U36" s="180">
        <f t="shared" si="2"/>
        <v>44104</v>
      </c>
      <c r="V36" s="180">
        <f t="shared" si="2"/>
        <v>44135</v>
      </c>
      <c r="W36" s="180">
        <f t="shared" si="2"/>
        <v>44165</v>
      </c>
      <c r="X36" s="180">
        <f t="shared" si="2"/>
        <v>44196</v>
      </c>
      <c r="Y36" s="180">
        <f t="shared" si="2"/>
        <v>44227</v>
      </c>
      <c r="Z36" s="180">
        <f t="shared" si="2"/>
        <v>44255</v>
      </c>
      <c r="AA36" s="180">
        <f t="shared" si="2"/>
        <v>44286</v>
      </c>
      <c r="AB36" s="180">
        <f t="shared" si="2"/>
        <v>44316</v>
      </c>
      <c r="AC36" s="180">
        <f t="shared" si="2"/>
        <v>44347</v>
      </c>
      <c r="AD36" s="180">
        <f t="shared" si="2"/>
        <v>44377</v>
      </c>
      <c r="AE36" s="180">
        <f t="shared" si="2"/>
        <v>44408</v>
      </c>
      <c r="AF36" s="180">
        <f t="shared" si="2"/>
        <v>44439</v>
      </c>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row>
    <row r="37" spans="2:66" ht="13" x14ac:dyDescent="0.3">
      <c r="D37" s="202"/>
      <c r="I37" s="203"/>
      <c r="Q37" s="203"/>
      <c r="T37" s="203"/>
      <c r="W37" s="203"/>
      <c r="Z37" s="203"/>
    </row>
    <row r="38" spans="2:66" ht="13" x14ac:dyDescent="0.3">
      <c r="B38" s="167" t="s">
        <v>260</v>
      </c>
      <c r="D38" s="204">
        <v>250000</v>
      </c>
      <c r="I38" s="205">
        <f>122045/115068*250000</f>
        <v>265158.42805992981</v>
      </c>
      <c r="J38" s="205">
        <v>316655</v>
      </c>
      <c r="K38" s="205">
        <v>330006</v>
      </c>
      <c r="L38" s="205">
        <v>407121</v>
      </c>
      <c r="M38" s="205">
        <v>416529</v>
      </c>
      <c r="N38" s="205">
        <v>322036</v>
      </c>
      <c r="O38" s="205">
        <v>283183</v>
      </c>
      <c r="P38" s="205">
        <v>298709</v>
      </c>
      <c r="Q38" s="205">
        <v>288926</v>
      </c>
      <c r="R38" s="205">
        <v>277739</v>
      </c>
      <c r="S38" s="205">
        <v>279835</v>
      </c>
      <c r="T38" s="205">
        <v>262554</v>
      </c>
      <c r="Z38" s="206"/>
    </row>
    <row r="39" spans="2:66" ht="13" x14ac:dyDescent="0.3">
      <c r="D39" s="204"/>
      <c r="I39" s="207">
        <f t="shared" ref="I39:AF39" si="3">$D$38</f>
        <v>250000</v>
      </c>
      <c r="J39" s="207">
        <f t="shared" si="3"/>
        <v>250000</v>
      </c>
      <c r="K39" s="207">
        <f t="shared" si="3"/>
        <v>250000</v>
      </c>
      <c r="L39" s="207">
        <f t="shared" si="3"/>
        <v>250000</v>
      </c>
      <c r="M39" s="207">
        <f t="shared" si="3"/>
        <v>250000</v>
      </c>
      <c r="N39" s="207">
        <f t="shared" si="3"/>
        <v>250000</v>
      </c>
      <c r="O39" s="207">
        <f t="shared" si="3"/>
        <v>250000</v>
      </c>
      <c r="P39" s="207">
        <f t="shared" si="3"/>
        <v>250000</v>
      </c>
      <c r="Q39" s="207">
        <f t="shared" si="3"/>
        <v>250000</v>
      </c>
      <c r="R39" s="207">
        <f t="shared" si="3"/>
        <v>250000</v>
      </c>
      <c r="S39" s="207">
        <f t="shared" si="3"/>
        <v>250000</v>
      </c>
      <c r="T39" s="207">
        <f t="shared" si="3"/>
        <v>250000</v>
      </c>
      <c r="U39" s="207">
        <f t="shared" si="3"/>
        <v>250000</v>
      </c>
      <c r="V39" s="207">
        <f t="shared" si="3"/>
        <v>250000</v>
      </c>
      <c r="W39" s="207">
        <f t="shared" si="3"/>
        <v>250000</v>
      </c>
      <c r="X39" s="207">
        <f t="shared" si="3"/>
        <v>250000</v>
      </c>
      <c r="Y39" s="207">
        <f t="shared" si="3"/>
        <v>250000</v>
      </c>
      <c r="Z39" s="207">
        <f t="shared" si="3"/>
        <v>250000</v>
      </c>
      <c r="AA39" s="207">
        <f t="shared" si="3"/>
        <v>250000</v>
      </c>
      <c r="AB39" s="207">
        <f t="shared" si="3"/>
        <v>250000</v>
      </c>
      <c r="AC39" s="207">
        <f t="shared" si="3"/>
        <v>250000</v>
      </c>
      <c r="AD39" s="207">
        <f t="shared" si="3"/>
        <v>250000</v>
      </c>
      <c r="AE39" s="207">
        <f t="shared" si="3"/>
        <v>250000</v>
      </c>
      <c r="AF39" s="207">
        <f t="shared" si="3"/>
        <v>250000</v>
      </c>
    </row>
    <row r="40" spans="2:66" ht="13" x14ac:dyDescent="0.3">
      <c r="B40" s="167" t="s">
        <v>261</v>
      </c>
      <c r="D40" s="208">
        <v>0.9</v>
      </c>
      <c r="I40" s="209">
        <v>0.64</v>
      </c>
      <c r="J40" s="209">
        <v>0.73</v>
      </c>
      <c r="K40" s="209">
        <v>0.78</v>
      </c>
      <c r="L40" s="209">
        <v>0.88</v>
      </c>
      <c r="M40" s="209">
        <v>0.89</v>
      </c>
      <c r="N40" s="210">
        <v>0.89</v>
      </c>
      <c r="O40" s="210">
        <v>0.9</v>
      </c>
      <c r="P40" s="210">
        <v>0.89</v>
      </c>
      <c r="Q40" s="210">
        <v>0.89</v>
      </c>
      <c r="R40" s="210">
        <v>0.89</v>
      </c>
      <c r="S40" s="210">
        <v>0.89</v>
      </c>
      <c r="T40" s="210">
        <v>0.89</v>
      </c>
      <c r="Z40" s="206"/>
    </row>
    <row r="41" spans="2:66" ht="13" x14ac:dyDescent="0.3">
      <c r="D41" s="211"/>
      <c r="I41" s="212">
        <f t="shared" ref="I41:AF41" si="4">$D$40</f>
        <v>0.9</v>
      </c>
      <c r="J41" s="212">
        <f t="shared" si="4"/>
        <v>0.9</v>
      </c>
      <c r="K41" s="212">
        <f t="shared" si="4"/>
        <v>0.9</v>
      </c>
      <c r="L41" s="212">
        <f t="shared" si="4"/>
        <v>0.9</v>
      </c>
      <c r="M41" s="212">
        <f t="shared" si="4"/>
        <v>0.9</v>
      </c>
      <c r="N41" s="212">
        <f t="shared" si="4"/>
        <v>0.9</v>
      </c>
      <c r="O41" s="212">
        <f t="shared" si="4"/>
        <v>0.9</v>
      </c>
      <c r="P41" s="212">
        <f t="shared" si="4"/>
        <v>0.9</v>
      </c>
      <c r="Q41" s="212">
        <f t="shared" si="4"/>
        <v>0.9</v>
      </c>
      <c r="R41" s="212">
        <f t="shared" si="4"/>
        <v>0.9</v>
      </c>
      <c r="S41" s="212">
        <f t="shared" si="4"/>
        <v>0.9</v>
      </c>
      <c r="T41" s="212">
        <f t="shared" si="4"/>
        <v>0.9</v>
      </c>
      <c r="U41" s="212">
        <f t="shared" si="4"/>
        <v>0.9</v>
      </c>
      <c r="V41" s="212">
        <f t="shared" si="4"/>
        <v>0.9</v>
      </c>
      <c r="W41" s="212">
        <f t="shared" si="4"/>
        <v>0.9</v>
      </c>
      <c r="X41" s="212">
        <f t="shared" si="4"/>
        <v>0.9</v>
      </c>
      <c r="Y41" s="212">
        <f t="shared" si="4"/>
        <v>0.9</v>
      </c>
      <c r="Z41" s="212">
        <f t="shared" si="4"/>
        <v>0.9</v>
      </c>
      <c r="AA41" s="212">
        <f t="shared" si="4"/>
        <v>0.9</v>
      </c>
      <c r="AB41" s="212">
        <f t="shared" si="4"/>
        <v>0.9</v>
      </c>
      <c r="AC41" s="212">
        <f t="shared" si="4"/>
        <v>0.9</v>
      </c>
      <c r="AD41" s="212">
        <f t="shared" si="4"/>
        <v>0.9</v>
      </c>
      <c r="AE41" s="212">
        <f t="shared" si="4"/>
        <v>0.9</v>
      </c>
      <c r="AF41" s="212">
        <f t="shared" si="4"/>
        <v>0.9</v>
      </c>
    </row>
    <row r="42" spans="2:66" ht="13" x14ac:dyDescent="0.3">
      <c r="B42" s="167" t="s">
        <v>166</v>
      </c>
      <c r="D42" s="213">
        <v>0.75</v>
      </c>
      <c r="I42" s="214">
        <v>1</v>
      </c>
      <c r="J42" s="214">
        <v>0.8</v>
      </c>
      <c r="K42" s="214">
        <v>0.81</v>
      </c>
      <c r="L42" s="214">
        <v>0.83</v>
      </c>
      <c r="M42" s="214">
        <v>0.79</v>
      </c>
      <c r="N42" s="210">
        <v>0.81</v>
      </c>
      <c r="O42" s="210">
        <v>0.81</v>
      </c>
      <c r="P42" s="210">
        <v>0.81</v>
      </c>
      <c r="Q42" s="210">
        <v>0.81</v>
      </c>
      <c r="R42" s="210">
        <v>0.79</v>
      </c>
      <c r="S42" s="210">
        <v>0.79</v>
      </c>
      <c r="T42" s="210">
        <v>0.77</v>
      </c>
      <c r="Z42" s="214"/>
    </row>
    <row r="43" spans="2:66" ht="13" x14ac:dyDescent="0.3">
      <c r="D43" s="211"/>
      <c r="I43" s="212">
        <f>$D$42</f>
        <v>0.75</v>
      </c>
      <c r="J43" s="212">
        <f t="shared" ref="J43:AF43" si="5">$D$42</f>
        <v>0.75</v>
      </c>
      <c r="K43" s="212">
        <f t="shared" si="5"/>
        <v>0.75</v>
      </c>
      <c r="L43" s="212">
        <f t="shared" si="5"/>
        <v>0.75</v>
      </c>
      <c r="M43" s="212">
        <f t="shared" si="5"/>
        <v>0.75</v>
      </c>
      <c r="N43" s="212">
        <f t="shared" si="5"/>
        <v>0.75</v>
      </c>
      <c r="O43" s="212">
        <f t="shared" si="5"/>
        <v>0.75</v>
      </c>
      <c r="P43" s="212">
        <f t="shared" si="5"/>
        <v>0.75</v>
      </c>
      <c r="Q43" s="212">
        <f t="shared" si="5"/>
        <v>0.75</v>
      </c>
      <c r="R43" s="212">
        <f t="shared" si="5"/>
        <v>0.75</v>
      </c>
      <c r="S43" s="212">
        <f t="shared" si="5"/>
        <v>0.75</v>
      </c>
      <c r="T43" s="212">
        <f t="shared" si="5"/>
        <v>0.75</v>
      </c>
      <c r="U43" s="212">
        <f t="shared" si="5"/>
        <v>0.75</v>
      </c>
      <c r="V43" s="212">
        <f t="shared" si="5"/>
        <v>0.75</v>
      </c>
      <c r="W43" s="212">
        <f t="shared" si="5"/>
        <v>0.75</v>
      </c>
      <c r="X43" s="212">
        <f t="shared" si="5"/>
        <v>0.75</v>
      </c>
      <c r="Y43" s="212">
        <f t="shared" si="5"/>
        <v>0.75</v>
      </c>
      <c r="Z43" s="212">
        <f t="shared" si="5"/>
        <v>0.75</v>
      </c>
      <c r="AA43" s="212">
        <f t="shared" si="5"/>
        <v>0.75</v>
      </c>
      <c r="AB43" s="212">
        <f t="shared" si="5"/>
        <v>0.75</v>
      </c>
      <c r="AC43" s="212">
        <f t="shared" si="5"/>
        <v>0.75</v>
      </c>
      <c r="AD43" s="212">
        <f t="shared" si="5"/>
        <v>0.75</v>
      </c>
      <c r="AE43" s="212">
        <f t="shared" si="5"/>
        <v>0.75</v>
      </c>
      <c r="AF43" s="212">
        <f t="shared" si="5"/>
        <v>0.75</v>
      </c>
    </row>
    <row r="44" spans="2:66" ht="13" x14ac:dyDescent="0.3">
      <c r="B44" s="167" t="s">
        <v>262</v>
      </c>
      <c r="D44" s="213" t="s">
        <v>263</v>
      </c>
      <c r="I44" s="215">
        <v>4.0599999999999996</v>
      </c>
      <c r="J44" s="215">
        <v>2.73</v>
      </c>
      <c r="K44" s="139">
        <v>4.8</v>
      </c>
      <c r="L44" s="139">
        <v>3</v>
      </c>
      <c r="M44" s="139">
        <v>3.43</v>
      </c>
      <c r="N44" s="157">
        <v>3.26</v>
      </c>
      <c r="O44" s="157">
        <v>1.46</v>
      </c>
      <c r="P44" s="157">
        <v>2.9</v>
      </c>
      <c r="Q44" s="157">
        <v>2.78</v>
      </c>
      <c r="R44" s="157">
        <v>3.91</v>
      </c>
      <c r="S44" s="157">
        <v>3.62</v>
      </c>
      <c r="T44" s="157">
        <v>2.74</v>
      </c>
      <c r="U44" s="157"/>
      <c r="V44" s="157"/>
      <c r="W44" s="157"/>
      <c r="X44" s="157"/>
      <c r="Y44" s="157"/>
      <c r="Z44" s="157"/>
    </row>
    <row r="45" spans="2:66" ht="13" x14ac:dyDescent="0.3">
      <c r="C45" s="168"/>
      <c r="D45" s="213"/>
      <c r="E45" s="216"/>
      <c r="F45" s="216"/>
      <c r="G45" s="216"/>
      <c r="H45" s="216"/>
      <c r="I45" s="217">
        <v>1.3</v>
      </c>
      <c r="J45" s="217">
        <v>1.3</v>
      </c>
      <c r="K45" s="217">
        <v>1.3</v>
      </c>
      <c r="L45" s="217">
        <v>1.3</v>
      </c>
      <c r="M45" s="217">
        <v>1.3</v>
      </c>
      <c r="N45" s="217">
        <v>1.3</v>
      </c>
      <c r="O45" s="217">
        <v>1.4</v>
      </c>
      <c r="P45" s="217">
        <v>1.4</v>
      </c>
      <c r="Q45" s="217">
        <v>1.4</v>
      </c>
      <c r="R45" s="217">
        <v>1.4</v>
      </c>
      <c r="S45" s="217">
        <v>1.4</v>
      </c>
      <c r="T45" s="217">
        <v>1.4</v>
      </c>
      <c r="U45" s="217">
        <v>1.5</v>
      </c>
      <c r="V45" s="217">
        <v>1.5</v>
      </c>
      <c r="W45" s="217">
        <v>1.5</v>
      </c>
      <c r="X45" s="217">
        <v>1.5</v>
      </c>
      <c r="Y45" s="217">
        <v>1.5</v>
      </c>
      <c r="Z45" s="217">
        <v>1.5</v>
      </c>
      <c r="AA45" s="217">
        <v>1.5</v>
      </c>
      <c r="AB45" s="217">
        <v>1.5</v>
      </c>
      <c r="AC45" s="217">
        <v>1.5</v>
      </c>
      <c r="AD45" s="217">
        <v>1.5</v>
      </c>
      <c r="AE45" s="217">
        <v>1.5</v>
      </c>
      <c r="AF45" s="217">
        <v>1.5</v>
      </c>
    </row>
    <row r="46" spans="2:66" x14ac:dyDescent="0.25">
      <c r="C46" s="168"/>
      <c r="F46" s="167"/>
      <c r="J46" s="218"/>
    </row>
    <row r="47" spans="2:66" x14ac:dyDescent="0.25">
      <c r="C47" s="168"/>
      <c r="F47" s="167"/>
    </row>
    <row r="48" spans="2:66" ht="13" x14ac:dyDescent="0.3">
      <c r="C48" s="170" t="str">
        <f>B38</f>
        <v>Net lease income</v>
      </c>
      <c r="F48" s="170" t="str">
        <f>B40</f>
        <v>LVR</v>
      </c>
    </row>
    <row r="49" spans="3:12" x14ac:dyDescent="0.25">
      <c r="C49" s="168"/>
      <c r="E49" s="219"/>
      <c r="F49" s="219"/>
      <c r="G49" s="219"/>
      <c r="H49" s="219"/>
      <c r="I49" s="219"/>
      <c r="J49" s="219"/>
    </row>
    <row r="50" spans="3:12" x14ac:dyDescent="0.25">
      <c r="C50" s="168"/>
    </row>
    <row r="51" spans="3:12" x14ac:dyDescent="0.25">
      <c r="C51" s="168"/>
      <c r="E51" s="219"/>
      <c r="F51" s="219"/>
      <c r="G51" s="219"/>
      <c r="H51" s="219"/>
      <c r="I51" s="219"/>
      <c r="J51" s="219"/>
    </row>
    <row r="52" spans="3:12" x14ac:dyDescent="0.25">
      <c r="C52" s="168"/>
      <c r="L52" s="167" t="s">
        <v>264</v>
      </c>
    </row>
    <row r="53" spans="3:12" x14ac:dyDescent="0.25">
      <c r="C53" s="168"/>
      <c r="E53" s="219"/>
      <c r="F53" s="219"/>
      <c r="G53" s="219"/>
      <c r="H53" s="219"/>
      <c r="I53" s="219"/>
      <c r="J53" s="219"/>
    </row>
    <row r="54" spans="3:12" x14ac:dyDescent="0.25">
      <c r="C54" s="168"/>
    </row>
    <row r="55" spans="3:12" x14ac:dyDescent="0.25">
      <c r="C55" s="168"/>
      <c r="F55" s="167"/>
    </row>
    <row r="56" spans="3:12" x14ac:dyDescent="0.25">
      <c r="C56" s="168"/>
      <c r="F56" s="167"/>
    </row>
    <row r="57" spans="3:12" x14ac:dyDescent="0.25">
      <c r="C57" s="168"/>
      <c r="F57" s="167"/>
    </row>
    <row r="58" spans="3:12" x14ac:dyDescent="0.25">
      <c r="C58" s="168"/>
      <c r="F58" s="167"/>
    </row>
    <row r="59" spans="3:12" x14ac:dyDescent="0.25">
      <c r="C59" s="168"/>
      <c r="F59" s="167"/>
    </row>
    <row r="60" spans="3:12" x14ac:dyDescent="0.25">
      <c r="C60" s="168"/>
      <c r="F60" s="167"/>
    </row>
    <row r="61" spans="3:12" x14ac:dyDescent="0.25">
      <c r="C61" s="168"/>
      <c r="F61" s="167"/>
    </row>
    <row r="62" spans="3:12" ht="13" x14ac:dyDescent="0.3">
      <c r="C62" s="170" t="str">
        <f>B42</f>
        <v>Available container leased percentage</v>
      </c>
      <c r="F62" s="170" t="str">
        <f>B44</f>
        <v>Interest cover</v>
      </c>
    </row>
    <row r="63" spans="3:12" x14ac:dyDescent="0.25">
      <c r="C63" s="168"/>
      <c r="F63" s="167"/>
    </row>
    <row r="64" spans="3:12" x14ac:dyDescent="0.25">
      <c r="C64" s="168"/>
      <c r="F64" s="167"/>
    </row>
    <row r="65" spans="1:66" x14ac:dyDescent="0.25">
      <c r="C65" s="168"/>
      <c r="F65" s="167"/>
    </row>
    <row r="66" spans="1:66" x14ac:dyDescent="0.25">
      <c r="C66" s="168"/>
      <c r="F66" s="167"/>
    </row>
    <row r="67" spans="1:66" x14ac:dyDescent="0.25">
      <c r="C67" s="168"/>
      <c r="F67" s="167"/>
    </row>
    <row r="68" spans="1:66" x14ac:dyDescent="0.25">
      <c r="C68" s="168"/>
      <c r="F68" s="167"/>
    </row>
    <row r="69" spans="1:66" x14ac:dyDescent="0.25">
      <c r="C69" s="168"/>
      <c r="F69" s="167"/>
    </row>
    <row r="70" spans="1:66" x14ac:dyDescent="0.25">
      <c r="C70" s="168"/>
      <c r="F70" s="167"/>
    </row>
    <row r="71" spans="1:66" x14ac:dyDescent="0.25">
      <c r="C71" s="168"/>
      <c r="F71" s="167"/>
    </row>
    <row r="72" spans="1:66" x14ac:dyDescent="0.25">
      <c r="C72" s="168"/>
      <c r="F72" s="167"/>
    </row>
    <row r="73" spans="1:66" x14ac:dyDescent="0.25">
      <c r="C73" s="168"/>
      <c r="F73" s="167"/>
    </row>
    <row r="74" spans="1:66" x14ac:dyDescent="0.25">
      <c r="C74" s="168"/>
      <c r="F74" s="167"/>
    </row>
    <row r="75" spans="1:66" s="220" customFormat="1" ht="10" x14ac:dyDescent="0.2">
      <c r="A75" s="17" t="s">
        <v>74</v>
      </c>
      <c r="B75" s="17"/>
      <c r="C75" s="17"/>
      <c r="D75" s="18"/>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row>
    <row r="76" spans="1:66" x14ac:dyDescent="0.25">
      <c r="C76" s="168"/>
      <c r="F76" s="167"/>
    </row>
    <row r="78" spans="1:66" x14ac:dyDescent="0.25">
      <c r="D78" s="221"/>
    </row>
  </sheetData>
  <hyperlinks>
    <hyperlink ref="K6" r:id="rId1" xr:uid="{4E157108-E146-440B-A4B2-F411302E4CDE}"/>
    <hyperlink ref="K7" r:id="rId2" xr:uid="{5B1F5907-6840-4EDF-BCAF-04B236E9C6C7}"/>
  </hyperlinks>
  <pageMargins left="0.70866141732283472" right="0.70866141732283472" top="0.74803149606299213" bottom="0.74803149606299213" header="0.31496062992125984" footer="0.31496062992125984"/>
  <pageSetup scale="46" orientation="landscape"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BP69"/>
  <sheetViews>
    <sheetView showGridLines="0" zoomScale="85" zoomScaleNormal="85" workbookViewId="0">
      <pane xSplit="8" ySplit="10" topLeftCell="I11" activePane="bottomRight" state="frozen"/>
      <selection activeCell="L4" sqref="L4"/>
      <selection pane="topRight" activeCell="L4" sqref="L4"/>
      <selection pane="bottomLeft" activeCell="L4" sqref="L4"/>
      <selection pane="bottomRight" activeCell="C6" sqref="C6"/>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2.44140625" style="65" customWidth="1"/>
    <col min="6" max="6" width="13.44140625" style="66" customWidth="1"/>
    <col min="7" max="8" width="15.77734375" style="65" customWidth="1"/>
    <col min="9" max="16" width="8.77734375" style="65" customWidth="1"/>
    <col min="17" max="17" width="9.44140625" style="65" customWidth="1"/>
    <col min="18" max="68" width="8.77734375" style="65" customWidth="1"/>
    <col min="69" max="16384" width="9.33203125" style="65"/>
  </cols>
  <sheetData>
    <row r="1" spans="1:68" x14ac:dyDescent="0.25">
      <c r="A1" s="152" t="s">
        <v>222</v>
      </c>
    </row>
    <row r="2" spans="1:68" ht="25" x14ac:dyDescent="0.5">
      <c r="B2" s="64" t="s">
        <v>120</v>
      </c>
    </row>
    <row r="4" spans="1:68" ht="13" x14ac:dyDescent="0.3">
      <c r="B4" s="67" t="s">
        <v>121</v>
      </c>
      <c r="C4" s="121" t="s">
        <v>210</v>
      </c>
      <c r="E4" s="67" t="s">
        <v>177</v>
      </c>
      <c r="I4" s="67"/>
      <c r="J4" s="66"/>
    </row>
    <row r="5" spans="1:68" ht="13" x14ac:dyDescent="0.3">
      <c r="B5" s="67" t="s">
        <v>121</v>
      </c>
      <c r="C5" s="121" t="str">
        <f>C4</f>
        <v>Shepparton Partners Collective</v>
      </c>
      <c r="E5" s="124" t="s">
        <v>174</v>
      </c>
      <c r="G5" s="131">
        <v>1</v>
      </c>
      <c r="I5" s="67"/>
      <c r="K5" s="69"/>
      <c r="L5" s="69"/>
      <c r="N5" s="67"/>
    </row>
    <row r="6" spans="1:68" ht="13" x14ac:dyDescent="0.3">
      <c r="B6" s="67" t="s">
        <v>124</v>
      </c>
      <c r="C6" s="121" t="s">
        <v>306</v>
      </c>
      <c r="E6" s="124" t="s">
        <v>175</v>
      </c>
      <c r="G6" s="131">
        <v>1</v>
      </c>
      <c r="I6" s="116"/>
      <c r="K6" s="127"/>
      <c r="L6" s="111"/>
      <c r="N6" s="116"/>
    </row>
    <row r="7" spans="1:68" ht="13" x14ac:dyDescent="0.3">
      <c r="B7" s="67" t="s">
        <v>125</v>
      </c>
      <c r="C7" s="144">
        <v>43617</v>
      </c>
      <c r="D7" s="72"/>
      <c r="E7" s="124" t="s">
        <v>176</v>
      </c>
      <c r="G7" s="131">
        <v>1</v>
      </c>
      <c r="I7" s="116"/>
      <c r="K7" s="127"/>
      <c r="L7" s="111"/>
      <c r="N7" s="117"/>
    </row>
    <row r="8" spans="1:68" ht="13" x14ac:dyDescent="0.3">
      <c r="B8" s="67" t="s">
        <v>126</v>
      </c>
      <c r="C8" s="144">
        <v>44348</v>
      </c>
      <c r="D8" s="72"/>
      <c r="E8" s="72"/>
    </row>
    <row r="10" spans="1:68" ht="26" x14ac:dyDescent="0.25">
      <c r="B10" s="73" t="s">
        <v>127</v>
      </c>
      <c r="C10" s="73" t="s">
        <v>21</v>
      </c>
      <c r="D10" s="73" t="s">
        <v>128</v>
      </c>
      <c r="E10" s="73" t="s">
        <v>129</v>
      </c>
      <c r="F10" s="74" t="s">
        <v>130</v>
      </c>
      <c r="G10" s="73" t="s">
        <v>131</v>
      </c>
      <c r="H10" s="73" t="s">
        <v>132</v>
      </c>
      <c r="I10" s="75">
        <v>43646</v>
      </c>
      <c r="J10" s="75">
        <f t="shared" ref="J10:BP10" si="0">EOMONTH(I10,1)</f>
        <v>43677</v>
      </c>
      <c r="K10" s="75">
        <f t="shared" si="0"/>
        <v>43708</v>
      </c>
      <c r="L10" s="75">
        <f t="shared" si="0"/>
        <v>43738</v>
      </c>
      <c r="M10" s="75">
        <f t="shared" si="0"/>
        <v>43769</v>
      </c>
      <c r="N10" s="75">
        <f t="shared" si="0"/>
        <v>43799</v>
      </c>
      <c r="O10" s="75">
        <f t="shared" si="0"/>
        <v>43830</v>
      </c>
      <c r="P10" s="75">
        <f t="shared" si="0"/>
        <v>43861</v>
      </c>
      <c r="Q10" s="75">
        <f t="shared" si="0"/>
        <v>43890</v>
      </c>
      <c r="R10" s="75">
        <f t="shared" si="0"/>
        <v>43921</v>
      </c>
      <c r="S10" s="75">
        <f t="shared" si="0"/>
        <v>43951</v>
      </c>
      <c r="T10" s="75">
        <f t="shared" si="0"/>
        <v>43982</v>
      </c>
      <c r="U10" s="75">
        <f t="shared" si="0"/>
        <v>44012</v>
      </c>
      <c r="V10" s="75">
        <f t="shared" si="0"/>
        <v>44043</v>
      </c>
      <c r="W10" s="75">
        <f t="shared" si="0"/>
        <v>44074</v>
      </c>
      <c r="X10" s="75">
        <f t="shared" si="0"/>
        <v>44104</v>
      </c>
      <c r="Y10" s="75">
        <f t="shared" si="0"/>
        <v>44135</v>
      </c>
      <c r="Z10" s="75">
        <f t="shared" si="0"/>
        <v>44165</v>
      </c>
      <c r="AA10" s="75">
        <f t="shared" si="0"/>
        <v>44196</v>
      </c>
      <c r="AB10" s="75">
        <f t="shared" si="0"/>
        <v>44227</v>
      </c>
      <c r="AC10" s="75">
        <f t="shared" si="0"/>
        <v>44255</v>
      </c>
      <c r="AD10" s="75">
        <f t="shared" si="0"/>
        <v>44286</v>
      </c>
      <c r="AE10" s="75">
        <f t="shared" si="0"/>
        <v>44316</v>
      </c>
      <c r="AF10" s="75">
        <f t="shared" si="0"/>
        <v>44347</v>
      </c>
      <c r="AG10" s="75">
        <f t="shared" si="0"/>
        <v>44377</v>
      </c>
      <c r="AH10" s="75">
        <f t="shared" si="0"/>
        <v>44408</v>
      </c>
      <c r="AI10" s="75">
        <f t="shared" si="0"/>
        <v>44439</v>
      </c>
      <c r="AJ10" s="75">
        <f t="shared" si="0"/>
        <v>44469</v>
      </c>
      <c r="AK10" s="75">
        <f t="shared" si="0"/>
        <v>44500</v>
      </c>
      <c r="AL10" s="75">
        <f t="shared" si="0"/>
        <v>44530</v>
      </c>
      <c r="AM10" s="75">
        <f t="shared" si="0"/>
        <v>44561</v>
      </c>
      <c r="AN10" s="75">
        <f t="shared" si="0"/>
        <v>44592</v>
      </c>
      <c r="AO10" s="75">
        <f t="shared" si="0"/>
        <v>44620</v>
      </c>
      <c r="AP10" s="75">
        <f t="shared" si="0"/>
        <v>44651</v>
      </c>
      <c r="AQ10" s="75">
        <f t="shared" si="0"/>
        <v>44681</v>
      </c>
      <c r="AR10" s="75">
        <f t="shared" si="0"/>
        <v>44712</v>
      </c>
      <c r="AS10" s="75">
        <f t="shared" si="0"/>
        <v>44742</v>
      </c>
      <c r="AT10" s="75">
        <f t="shared" si="0"/>
        <v>44773</v>
      </c>
      <c r="AU10" s="75">
        <f t="shared" si="0"/>
        <v>44804</v>
      </c>
      <c r="AV10" s="75">
        <f t="shared" si="0"/>
        <v>44834</v>
      </c>
      <c r="AW10" s="75">
        <f t="shared" si="0"/>
        <v>44865</v>
      </c>
      <c r="AX10" s="75">
        <f t="shared" si="0"/>
        <v>44895</v>
      </c>
      <c r="AY10" s="75">
        <f t="shared" si="0"/>
        <v>44926</v>
      </c>
      <c r="AZ10" s="75">
        <f t="shared" si="0"/>
        <v>44957</v>
      </c>
      <c r="BA10" s="75">
        <f t="shared" si="0"/>
        <v>44985</v>
      </c>
      <c r="BB10" s="75">
        <f t="shared" si="0"/>
        <v>45016</v>
      </c>
      <c r="BC10" s="75">
        <f t="shared" si="0"/>
        <v>45046</v>
      </c>
      <c r="BD10" s="75">
        <f t="shared" si="0"/>
        <v>45077</v>
      </c>
      <c r="BE10" s="75">
        <f t="shared" si="0"/>
        <v>45107</v>
      </c>
      <c r="BF10" s="75">
        <f t="shared" si="0"/>
        <v>45138</v>
      </c>
      <c r="BG10" s="75">
        <f t="shared" si="0"/>
        <v>45169</v>
      </c>
      <c r="BH10" s="75">
        <f t="shared" si="0"/>
        <v>45199</v>
      </c>
      <c r="BI10" s="75">
        <f t="shared" si="0"/>
        <v>45230</v>
      </c>
      <c r="BJ10" s="75">
        <f t="shared" si="0"/>
        <v>45260</v>
      </c>
      <c r="BK10" s="75">
        <f t="shared" si="0"/>
        <v>45291</v>
      </c>
      <c r="BL10" s="75">
        <f t="shared" si="0"/>
        <v>45322</v>
      </c>
      <c r="BM10" s="75">
        <f t="shared" si="0"/>
        <v>45351</v>
      </c>
      <c r="BN10" s="75">
        <f t="shared" si="0"/>
        <v>45382</v>
      </c>
      <c r="BO10" s="75">
        <f t="shared" si="0"/>
        <v>45412</v>
      </c>
      <c r="BP10" s="75">
        <f t="shared" si="0"/>
        <v>45443</v>
      </c>
    </row>
    <row r="11" spans="1:68" x14ac:dyDescent="0.25">
      <c r="B11" s="76"/>
      <c r="C11" s="76"/>
      <c r="D11" s="76"/>
      <c r="E11" s="76"/>
      <c r="F11" s="77"/>
      <c r="G11" s="76"/>
      <c r="H11" s="76"/>
      <c r="I11" s="76">
        <f t="shared" ref="I11:BP11" ca="1" si="1">IF(I10&gt;TODAY(),0,1)</f>
        <v>1</v>
      </c>
      <c r="J11" s="76">
        <f t="shared" ca="1" si="1"/>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t="shared" ca="1" si="1"/>
        <v>1</v>
      </c>
      <c r="AU11" s="76">
        <f t="shared" ca="1" si="1"/>
        <v>1</v>
      </c>
      <c r="AV11" s="76">
        <f t="shared" ca="1" si="1"/>
        <v>1</v>
      </c>
      <c r="AW11" s="76">
        <f t="shared" ca="1" si="1"/>
        <v>1</v>
      </c>
      <c r="AX11" s="76">
        <f t="shared" ca="1" si="1"/>
        <v>1</v>
      </c>
      <c r="AY11" s="76">
        <f t="shared" ca="1" si="1"/>
        <v>1</v>
      </c>
      <c r="AZ11" s="76">
        <f t="shared" ca="1" si="1"/>
        <v>1</v>
      </c>
      <c r="BA11" s="76">
        <f t="shared" ca="1" si="1"/>
        <v>1</v>
      </c>
      <c r="BB11" s="76">
        <f t="shared" ca="1" si="1"/>
        <v>1</v>
      </c>
      <c r="BC11" s="76">
        <f t="shared" ca="1" si="1"/>
        <v>1</v>
      </c>
      <c r="BD11" s="76">
        <f t="shared" ca="1" si="1"/>
        <v>1</v>
      </c>
      <c r="BE11" s="76">
        <f t="shared" ca="1" si="1"/>
        <v>1</v>
      </c>
      <c r="BF11" s="76">
        <f t="shared" ca="1" si="1"/>
        <v>1</v>
      </c>
      <c r="BG11" s="76">
        <f t="shared" ca="1" si="1"/>
        <v>1</v>
      </c>
      <c r="BH11" s="76">
        <f t="shared" ca="1" si="1"/>
        <v>1</v>
      </c>
      <c r="BI11" s="76">
        <f t="shared" ca="1" si="1"/>
        <v>1</v>
      </c>
      <c r="BJ11" s="76">
        <f t="shared" ca="1" si="1"/>
        <v>1</v>
      </c>
      <c r="BK11" s="76">
        <f t="shared" ca="1" si="1"/>
        <v>1</v>
      </c>
      <c r="BL11" s="76">
        <f t="shared" ca="1" si="1"/>
        <v>1</v>
      </c>
      <c r="BM11" s="76">
        <f t="shared" ca="1" si="1"/>
        <v>1</v>
      </c>
      <c r="BN11" s="76">
        <f t="shared" ca="1" si="1"/>
        <v>1</v>
      </c>
      <c r="BO11" s="76">
        <f t="shared" ca="1" si="1"/>
        <v>1</v>
      </c>
      <c r="BP11" s="76">
        <f t="shared" ca="1" si="1"/>
        <v>1</v>
      </c>
    </row>
    <row r="12" spans="1:68" ht="75" x14ac:dyDescent="0.25">
      <c r="B12" s="78" t="s">
        <v>139</v>
      </c>
      <c r="C12" s="148" t="s">
        <v>211</v>
      </c>
      <c r="D12" s="149" t="s">
        <v>213</v>
      </c>
      <c r="E12" s="150" t="s">
        <v>212</v>
      </c>
      <c r="F12" s="79" t="s">
        <v>143</v>
      </c>
      <c r="G12" s="148" t="s">
        <v>144</v>
      </c>
      <c r="H12" s="80">
        <f>COUNTIF(I12:Z12,"Not received" )</f>
        <v>0</v>
      </c>
      <c r="I12" s="79"/>
      <c r="J12" s="79"/>
      <c r="K12" s="118"/>
      <c r="L12" s="79"/>
      <c r="M12" s="79"/>
      <c r="N12" s="79"/>
      <c r="O12" s="79"/>
      <c r="P12" s="79"/>
      <c r="Q12" s="154" t="s">
        <v>223</v>
      </c>
      <c r="R12" s="79"/>
      <c r="S12" s="79"/>
      <c r="T12" s="79"/>
      <c r="U12" s="79"/>
      <c r="V12" s="79"/>
      <c r="W12" s="81"/>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row>
    <row r="13" spans="1:68" x14ac:dyDescent="0.25">
      <c r="B13" s="76"/>
      <c r="C13" s="76"/>
      <c r="D13" s="76"/>
      <c r="E13" s="76"/>
      <c r="F13" s="77"/>
      <c r="G13" s="76"/>
      <c r="H13" s="76"/>
      <c r="I13" s="76"/>
      <c r="J13" s="76"/>
      <c r="K13" s="76"/>
      <c r="L13" s="76"/>
      <c r="M13" s="76"/>
      <c r="N13" s="76"/>
      <c r="O13" s="76"/>
      <c r="P13" s="76"/>
      <c r="Q13" s="155"/>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row>
    <row r="14" spans="1:68" ht="75" x14ac:dyDescent="0.25">
      <c r="B14" s="78" t="s">
        <v>139</v>
      </c>
      <c r="C14" s="148" t="s">
        <v>216</v>
      </c>
      <c r="D14" s="149" t="s">
        <v>213</v>
      </c>
      <c r="E14" s="150" t="s">
        <v>214</v>
      </c>
      <c r="F14" s="150" t="s">
        <v>156</v>
      </c>
      <c r="G14" s="151" t="s">
        <v>220</v>
      </c>
      <c r="H14" s="80">
        <f>COUNTIF(I14:Z14,"Not received" )</f>
        <v>0</v>
      </c>
      <c r="I14" s="81"/>
      <c r="J14" s="81"/>
      <c r="K14" s="81"/>
      <c r="L14" s="120" t="s">
        <v>158</v>
      </c>
      <c r="M14" s="81"/>
      <c r="N14" s="81"/>
      <c r="O14" s="81"/>
      <c r="P14" s="81"/>
      <c r="Q14" s="154" t="s">
        <v>223</v>
      </c>
      <c r="R14" s="153"/>
      <c r="S14" s="81"/>
      <c r="T14" s="81"/>
      <c r="U14" s="83"/>
      <c r="V14" s="81"/>
      <c r="W14" s="81"/>
      <c r="X14" s="83"/>
      <c r="Y14" s="81"/>
      <c r="Z14" s="81"/>
      <c r="AA14" s="83"/>
      <c r="AB14" s="81"/>
      <c r="AC14" s="81"/>
      <c r="AD14" s="83"/>
      <c r="AE14" s="81"/>
      <c r="AF14" s="81"/>
      <c r="AG14" s="83"/>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row>
    <row r="15" spans="1:68" x14ac:dyDescent="0.25">
      <c r="B15" s="76"/>
      <c r="C15" s="76"/>
      <c r="D15" s="76"/>
      <c r="E15" s="76"/>
      <c r="F15" s="77"/>
      <c r="G15" s="76"/>
      <c r="H15" s="76"/>
      <c r="I15" s="76"/>
      <c r="J15" s="76"/>
      <c r="K15" s="76"/>
      <c r="L15" s="76"/>
      <c r="M15" s="76"/>
      <c r="N15" s="76"/>
      <c r="O15" s="76"/>
      <c r="P15" s="76"/>
      <c r="Q15" s="155"/>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row>
    <row r="16" spans="1:68" ht="74.25" customHeight="1" x14ac:dyDescent="0.25">
      <c r="B16" s="148" t="s">
        <v>9</v>
      </c>
      <c r="C16" s="148" t="s">
        <v>217</v>
      </c>
      <c r="D16" s="149" t="s">
        <v>219</v>
      </c>
      <c r="E16" s="79">
        <v>19.399999999999999</v>
      </c>
      <c r="F16" s="150" t="s">
        <v>143</v>
      </c>
      <c r="G16" s="148" t="s">
        <v>218</v>
      </c>
      <c r="H16" s="80">
        <f>COUNTIF(I16:Z16,"Not received" )</f>
        <v>0</v>
      </c>
      <c r="I16" s="78"/>
      <c r="J16" s="78"/>
      <c r="K16" s="78"/>
      <c r="L16" s="78"/>
      <c r="M16" s="78"/>
      <c r="N16" s="78"/>
      <c r="O16" s="78"/>
      <c r="P16" s="78"/>
      <c r="Q16" s="154" t="s">
        <v>223</v>
      </c>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row>
    <row r="17" spans="1:68" x14ac:dyDescent="0.25">
      <c r="B17" s="76"/>
      <c r="C17" s="76"/>
      <c r="D17" s="76"/>
      <c r="E17" s="76"/>
      <c r="F17" s="77"/>
      <c r="G17" s="76"/>
      <c r="H17" s="76"/>
      <c r="I17" s="76"/>
      <c r="J17" s="76"/>
      <c r="K17" s="76"/>
      <c r="L17" s="76"/>
      <c r="M17" s="76"/>
      <c r="N17" s="76"/>
      <c r="O17" s="76"/>
      <c r="P17" s="76"/>
      <c r="Q17" s="155"/>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row>
    <row r="18" spans="1:68" ht="50" x14ac:dyDescent="0.25">
      <c r="B18" s="78" t="s">
        <v>153</v>
      </c>
      <c r="C18" s="78" t="s">
        <v>154</v>
      </c>
      <c r="D18" s="148" t="s">
        <v>215</v>
      </c>
      <c r="E18" s="79">
        <v>19.2</v>
      </c>
      <c r="F18" s="150" t="s">
        <v>208</v>
      </c>
      <c r="G18" s="150" t="s">
        <v>145</v>
      </c>
      <c r="H18" s="80">
        <f>COUNTIF(I18:Z18,"Not received" )</f>
        <v>0</v>
      </c>
      <c r="I18" s="81"/>
      <c r="J18" s="79"/>
      <c r="K18" s="79"/>
      <c r="L18" s="81"/>
      <c r="M18" s="79"/>
      <c r="N18" s="79"/>
      <c r="O18" s="81"/>
      <c r="P18" s="79"/>
      <c r="Q18" s="154" t="s">
        <v>223</v>
      </c>
      <c r="R18" s="11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row>
    <row r="19" spans="1:68"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row>
    <row r="20" spans="1:68" ht="13" x14ac:dyDescent="0.3">
      <c r="B20" s="93"/>
      <c r="C20" s="93"/>
      <c r="D20" s="93"/>
      <c r="E20" s="93"/>
      <c r="F20" s="94"/>
      <c r="G20" s="122" t="s">
        <v>173</v>
      </c>
      <c r="H20" s="123">
        <f>SUM(H12:H19)</f>
        <v>0</v>
      </c>
      <c r="I20" s="93"/>
      <c r="J20" s="93"/>
    </row>
    <row r="23" spans="1:68" x14ac:dyDescent="0.25">
      <c r="C23" s="66"/>
      <c r="F23" s="65"/>
    </row>
    <row r="24" spans="1:68" s="3" customFormat="1" ht="10" x14ac:dyDescent="0.2">
      <c r="A24" s="17" t="s">
        <v>74</v>
      </c>
      <c r="B24" s="17"/>
      <c r="C24" s="17"/>
      <c r="D24" s="18"/>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row>
    <row r="25" spans="1:68" x14ac:dyDescent="0.25">
      <c r="C25" s="66"/>
      <c r="F25" s="65"/>
    </row>
    <row r="27" spans="1:68" x14ac:dyDescent="0.25">
      <c r="D27" s="115"/>
    </row>
    <row r="69" spans="17:17" x14ac:dyDescent="0.25">
      <c r="Q69" s="17"/>
    </row>
  </sheetData>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L!I10:I11</xm:f>
          </x14:formula1>
          <xm:sqref>G5:G7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1"/>
    <pageSetUpPr fitToPage="1"/>
  </sheetPr>
  <dimension ref="A1:M42"/>
  <sheetViews>
    <sheetView zoomScaleNormal="100" workbookViewId="0">
      <selection activeCell="E14" sqref="E14"/>
    </sheetView>
  </sheetViews>
  <sheetFormatPr defaultColWidth="0" defaultRowHeight="10" x14ac:dyDescent="0.2"/>
  <cols>
    <col min="1" max="2" width="2.77734375" style="3" customWidth="1"/>
    <col min="3" max="3" width="7.6640625" style="3" bestFit="1" customWidth="1"/>
    <col min="4" max="4" width="14.109375" style="16" customWidth="1"/>
    <col min="5" max="5" width="34.109375" style="3" bestFit="1" customWidth="1"/>
    <col min="6" max="7" width="22.44140625" style="3" customWidth="1"/>
    <col min="8" max="9" width="11.77734375" style="3" customWidth="1"/>
    <col min="10" max="10" width="9.33203125" style="3" customWidth="1"/>
    <col min="11" max="13" width="0" style="3" hidden="1" customWidth="1"/>
    <col min="14" max="16384" width="9.33203125" style="3" hidden="1"/>
  </cols>
  <sheetData>
    <row r="1" spans="1:10" ht="15.5" x14ac:dyDescent="0.2">
      <c r="A1" s="2" t="s">
        <v>75</v>
      </c>
      <c r="B1" s="2"/>
      <c r="C1" s="2"/>
      <c r="D1" s="9"/>
      <c r="E1" s="2"/>
      <c r="F1" s="2"/>
      <c r="G1" s="2"/>
      <c r="H1" s="2"/>
      <c r="I1" s="2"/>
      <c r="J1" s="2"/>
    </row>
    <row r="2" spans="1:10" ht="13" x14ac:dyDescent="0.2">
      <c r="A2" s="10" t="str">
        <f>Name_Project</f>
        <v>FC Capital</v>
      </c>
      <c r="B2" s="10"/>
      <c r="C2" s="10"/>
      <c r="D2" s="11"/>
      <c r="E2" s="10"/>
      <c r="F2" s="10"/>
      <c r="G2" s="10"/>
      <c r="H2" s="10"/>
      <c r="I2" s="10"/>
      <c r="J2" s="10"/>
    </row>
    <row r="3" spans="1:10" x14ac:dyDescent="0.2">
      <c r="A3" s="12"/>
      <c r="B3" s="12"/>
      <c r="C3" s="12"/>
      <c r="D3" s="13"/>
      <c r="E3" s="12"/>
      <c r="F3" s="12"/>
      <c r="G3" s="12"/>
      <c r="H3" s="12"/>
      <c r="I3" s="12"/>
      <c r="J3" s="12"/>
    </row>
    <row r="4" spans="1:10" x14ac:dyDescent="0.2">
      <c r="A4" s="12"/>
      <c r="B4" s="12"/>
      <c r="C4" s="12"/>
      <c r="D4" s="13"/>
      <c r="E4" s="12"/>
      <c r="F4" s="12"/>
      <c r="G4" s="12"/>
      <c r="H4" s="12"/>
      <c r="I4" s="12"/>
      <c r="J4" s="12"/>
    </row>
    <row r="6" spans="1:10" x14ac:dyDescent="0.2">
      <c r="C6" s="14" t="s">
        <v>79</v>
      </c>
      <c r="D6" s="15" t="s">
        <v>77</v>
      </c>
      <c r="E6" s="14" t="s">
        <v>78</v>
      </c>
      <c r="F6" s="125" t="s">
        <v>178</v>
      </c>
    </row>
    <row r="7" spans="1:10" x14ac:dyDescent="0.2">
      <c r="C7" s="16">
        <v>1</v>
      </c>
      <c r="D7" t="s">
        <v>193</v>
      </c>
      <c r="E7" s="55" t="s">
        <v>224</v>
      </c>
      <c r="F7" t="s">
        <v>228</v>
      </c>
    </row>
    <row r="8" spans="1:10" x14ac:dyDescent="0.2">
      <c r="C8" s="16">
        <v>2</v>
      </c>
      <c r="D8" t="s">
        <v>444</v>
      </c>
      <c r="E8" s="55" t="s">
        <v>445</v>
      </c>
      <c r="F8" t="s">
        <v>228</v>
      </c>
      <c r="G8"/>
    </row>
    <row r="9" spans="1:10" x14ac:dyDescent="0.2">
      <c r="C9" s="223">
        <f t="shared" ref="C9:C20" si="0">C8+1</f>
        <v>3</v>
      </c>
      <c r="D9" t="s">
        <v>330</v>
      </c>
      <c r="E9" s="55" t="s">
        <v>330</v>
      </c>
      <c r="F9" t="s">
        <v>228</v>
      </c>
      <c r="G9"/>
    </row>
    <row r="10" spans="1:10" x14ac:dyDescent="0.2">
      <c r="C10" s="223">
        <f t="shared" si="0"/>
        <v>4</v>
      </c>
      <c r="D10" s="234" t="s">
        <v>359</v>
      </c>
      <c r="E10" s="56" t="s">
        <v>360</v>
      </c>
      <c r="F10" t="s">
        <v>228</v>
      </c>
    </row>
    <row r="11" spans="1:10" x14ac:dyDescent="0.2">
      <c r="C11" s="223">
        <f t="shared" si="0"/>
        <v>5</v>
      </c>
      <c r="D11" s="234" t="s">
        <v>366</v>
      </c>
      <c r="E11" s="56" t="s">
        <v>366</v>
      </c>
      <c r="F11" t="s">
        <v>228</v>
      </c>
    </row>
    <row r="12" spans="1:10" x14ac:dyDescent="0.2">
      <c r="C12" s="223">
        <f t="shared" si="0"/>
        <v>6</v>
      </c>
      <c r="D12" s="234" t="s">
        <v>363</v>
      </c>
      <c r="E12" s="56" t="s">
        <v>363</v>
      </c>
      <c r="F12" t="s">
        <v>228</v>
      </c>
    </row>
    <row r="13" spans="1:10" x14ac:dyDescent="0.2">
      <c r="C13" s="223">
        <f t="shared" si="0"/>
        <v>7</v>
      </c>
      <c r="D13" s="234" t="s">
        <v>417</v>
      </c>
      <c r="E13" s="56" t="s">
        <v>417</v>
      </c>
      <c r="F13" t="s">
        <v>228</v>
      </c>
    </row>
    <row r="14" spans="1:10" x14ac:dyDescent="0.2">
      <c r="C14" s="223">
        <f t="shared" si="0"/>
        <v>8</v>
      </c>
      <c r="D14" s="234" t="s">
        <v>461</v>
      </c>
      <c r="E14" s="56" t="s">
        <v>461</v>
      </c>
      <c r="F14" t="s">
        <v>228</v>
      </c>
    </row>
    <row r="15" spans="1:10" x14ac:dyDescent="0.2">
      <c r="C15" s="223">
        <f t="shared" si="0"/>
        <v>9</v>
      </c>
      <c r="D15" s="234" t="s">
        <v>221</v>
      </c>
      <c r="E15" s="55" t="s">
        <v>225</v>
      </c>
      <c r="F15" t="s">
        <v>223</v>
      </c>
    </row>
    <row r="16" spans="1:10" x14ac:dyDescent="0.2">
      <c r="C16" s="223">
        <f t="shared" si="0"/>
        <v>10</v>
      </c>
      <c r="D16" t="s">
        <v>278</v>
      </c>
      <c r="E16" s="56" t="s">
        <v>278</v>
      </c>
      <c r="F16" t="s">
        <v>223</v>
      </c>
    </row>
    <row r="17" spans="3:7" x14ac:dyDescent="0.2">
      <c r="C17" s="223">
        <f t="shared" si="0"/>
        <v>11</v>
      </c>
      <c r="D17" s="234" t="s">
        <v>266</v>
      </c>
      <c r="E17" s="56" t="s">
        <v>276</v>
      </c>
      <c r="F17" t="s">
        <v>223</v>
      </c>
    </row>
    <row r="18" spans="3:7" x14ac:dyDescent="0.2">
      <c r="C18" s="223">
        <f t="shared" si="0"/>
        <v>12</v>
      </c>
      <c r="D18" t="s">
        <v>169</v>
      </c>
      <c r="E18" s="56" t="s">
        <v>226</v>
      </c>
      <c r="F18" t="s">
        <v>223</v>
      </c>
    </row>
    <row r="19" spans="3:7" x14ac:dyDescent="0.2">
      <c r="C19" s="223">
        <f t="shared" si="0"/>
        <v>13</v>
      </c>
      <c r="D19" s="224" t="s">
        <v>232</v>
      </c>
      <c r="E19" s="56" t="s">
        <v>265</v>
      </c>
      <c r="F19" t="s">
        <v>223</v>
      </c>
    </row>
    <row r="20" spans="3:7" x14ac:dyDescent="0.2">
      <c r="C20" s="223">
        <f t="shared" si="0"/>
        <v>14</v>
      </c>
      <c r="D20" t="s">
        <v>222</v>
      </c>
      <c r="E20" s="55" t="s">
        <v>210</v>
      </c>
      <c r="F20" t="s">
        <v>223</v>
      </c>
      <c r="G20"/>
    </row>
    <row r="21" spans="3:7" x14ac:dyDescent="0.2">
      <c r="C21" s="16"/>
      <c r="D21" s="3"/>
      <c r="E21" s="56"/>
    </row>
    <row r="22" spans="3:7" x14ac:dyDescent="0.2">
      <c r="C22" s="16"/>
      <c r="D22" s="3"/>
      <c r="E22" s="56"/>
    </row>
    <row r="23" spans="3:7" x14ac:dyDescent="0.2">
      <c r="C23" s="16"/>
      <c r="D23" s="3"/>
      <c r="E23" s="56"/>
    </row>
    <row r="24" spans="3:7" x14ac:dyDescent="0.2">
      <c r="C24" s="16"/>
      <c r="D24" s="3"/>
      <c r="E24" s="56"/>
    </row>
    <row r="25" spans="3:7" x14ac:dyDescent="0.2">
      <c r="C25" s="16"/>
      <c r="D25" s="3"/>
      <c r="E25" s="56"/>
      <c r="F25"/>
      <c r="G25"/>
    </row>
    <row r="26" spans="3:7" x14ac:dyDescent="0.2">
      <c r="C26" s="16"/>
      <c r="D26" s="3"/>
      <c r="E26" s="56"/>
    </row>
    <row r="27" spans="3:7" x14ac:dyDescent="0.2">
      <c r="C27" s="16"/>
      <c r="D27" s="3"/>
      <c r="E27" s="56"/>
    </row>
    <row r="28" spans="3:7" x14ac:dyDescent="0.2">
      <c r="C28" s="16"/>
      <c r="D28" s="3"/>
      <c r="E28" s="56"/>
    </row>
    <row r="29" spans="3:7" x14ac:dyDescent="0.2">
      <c r="C29" s="16"/>
      <c r="D29" s="3"/>
      <c r="E29" s="56"/>
    </row>
    <row r="30" spans="3:7" x14ac:dyDescent="0.2">
      <c r="C30" s="16"/>
      <c r="D30" s="3"/>
      <c r="E30" s="56"/>
    </row>
    <row r="31" spans="3:7" x14ac:dyDescent="0.2">
      <c r="C31" s="16"/>
      <c r="D31" s="3"/>
      <c r="E31" s="56"/>
    </row>
    <row r="32" spans="3:7" x14ac:dyDescent="0.2">
      <c r="C32" s="16"/>
      <c r="D32" s="3"/>
      <c r="E32" s="56"/>
    </row>
    <row r="33" spans="1:10" x14ac:dyDescent="0.2">
      <c r="C33" s="16"/>
      <c r="D33" s="3"/>
      <c r="E33" s="56"/>
    </row>
    <row r="34" spans="1:10" x14ac:dyDescent="0.2">
      <c r="C34" s="16"/>
      <c r="D34" s="3"/>
      <c r="E34" s="56"/>
    </row>
    <row r="35" spans="1:10" x14ac:dyDescent="0.2">
      <c r="C35" s="16"/>
      <c r="D35" s="3"/>
      <c r="E35" s="56"/>
    </row>
    <row r="36" spans="1:10" x14ac:dyDescent="0.2">
      <c r="C36" s="16"/>
      <c r="D36" s="3"/>
      <c r="E36" s="56"/>
    </row>
    <row r="37" spans="1:10" x14ac:dyDescent="0.2">
      <c r="C37" s="16"/>
      <c r="D37" s="3"/>
      <c r="E37" s="56"/>
    </row>
    <row r="38" spans="1:10" x14ac:dyDescent="0.2">
      <c r="C38" s="16"/>
      <c r="D38" s="3"/>
      <c r="E38" s="56"/>
    </row>
    <row r="39" spans="1:10" x14ac:dyDescent="0.2">
      <c r="C39" s="16"/>
      <c r="D39" s="3"/>
      <c r="E39" s="56"/>
    </row>
    <row r="40" spans="1:10" x14ac:dyDescent="0.2">
      <c r="C40" s="16"/>
      <c r="D40" s="3"/>
      <c r="E40" s="56"/>
    </row>
    <row r="42" spans="1:10" x14ac:dyDescent="0.2">
      <c r="A42" s="17" t="s">
        <v>74</v>
      </c>
      <c r="B42" s="17"/>
      <c r="C42" s="17"/>
      <c r="D42" s="18"/>
      <c r="E42" s="17"/>
      <c r="F42" s="17"/>
      <c r="G42" s="17"/>
      <c r="H42" s="17"/>
      <c r="I42" s="17"/>
      <c r="J42" s="17"/>
    </row>
  </sheetData>
  <hyperlinks>
    <hyperlink ref="E7" location="Koh!A1" display="Koh Australia" xr:uid="{51D9255F-BA12-4B55-9143-55BCE5E24FA6}"/>
    <hyperlink ref="E15" location="Pharmacies!A1" display="Project Super - Pharmacies" xr:uid="{B5A676B6-63B4-4C72-A8C9-E6188F105E63}"/>
    <hyperlink ref="E20" location="SPC!A1" display="Shepparton Partners Collective" xr:uid="{4B632175-9828-470C-9525-2E5644423D48}"/>
    <hyperlink ref="E18" location="'TCI &amp; SCR'!A1" display="Tradecorp &amp; Shipping Container Rentals" xr:uid="{5E35E5A9-863B-4476-BF54-23CA7A735913}"/>
    <hyperlink ref="E19" location="SCL!Print_Area" display="Shipping Container Leasing" xr:uid="{54C07E89-BBAD-4D8A-9D03-A76AC0BBB64F}"/>
    <hyperlink ref="E17" location="Pybar!Print_Area" display="Pybar/Divair" xr:uid="{E03F69FE-C891-4B30-9B66-02A5F638B6C3}"/>
    <hyperlink ref="E16" location="'Curtin Raiser'!Print_Area" display="Curtin Raiser" xr:uid="{50A28E0E-0D84-4195-A2DF-F4946933FB67}"/>
    <hyperlink ref="E9" location="Mediconsul!Print_Area" display="Mediconsul" xr:uid="{5785611A-AAD3-458D-A1B7-4EA664B38BC1}"/>
    <hyperlink ref="E10" location="CSD!Print_Area" display="Consolidated Tin Mines" xr:uid="{4BD09385-94D9-4438-81A7-A5E3012D93E6}"/>
    <hyperlink ref="E11:E12" location="CSD!Print_Area" display="Consolidated Tin Mines" xr:uid="{FDEF2F18-47A6-430E-998E-44528FCDB6DD}"/>
    <hyperlink ref="E11" location="'Flying Wombats'!A1" display="Flying Wombats" xr:uid="{98193C4B-F5EA-4B1B-994E-52DB3A994519}"/>
    <hyperlink ref="E12" location="Bravus!A1" display="Bravus" xr:uid="{00AEE878-8E84-4FFC-B40A-98BB3DF28FF7}"/>
    <hyperlink ref="E8" location="'Project North'!Print_Area" display="Project North - Pharmacies" xr:uid="{3824D884-B7A5-4A99-A520-D91121502959}"/>
    <hyperlink ref="E13:E14" location="CSD!Print_Area" display="Consolidated Tin Mines" xr:uid="{81311720-1A58-4C1A-A201-ADEA35E926D4}"/>
    <hyperlink ref="E13" location="FBR!Print_Area" display="Bravus" xr:uid="{83CE5BA0-D938-4667-81D3-3DA66EEA9D2E}"/>
    <hyperlink ref="E14" location="'FBR (Herbie)'!Print_Area" display="FBR (Herbie)" xr:uid="{B33FD1E8-4447-493C-831E-D398B2399B20}"/>
  </hyperlinks>
  <pageMargins left="0.70866141732283472" right="0.70866141732283472" top="0.74803149606299213" bottom="0.74803149606299213" header="0.31496062992125984" footer="0.31496062992125984"/>
  <pageSetup paperSize="9" scale="77" fitToHeight="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1"/>
    <pageSetUpPr fitToPage="1"/>
  </sheetPr>
  <dimension ref="A1:M78"/>
  <sheetViews>
    <sheetView zoomScaleNormal="100" workbookViewId="0">
      <selection activeCell="C3" sqref="C3"/>
    </sheetView>
  </sheetViews>
  <sheetFormatPr defaultColWidth="0" defaultRowHeight="10" x14ac:dyDescent="0.2"/>
  <cols>
    <col min="1" max="2" width="3.77734375" style="3" customWidth="1"/>
    <col min="3" max="3" width="21.44140625" style="3" customWidth="1"/>
    <col min="4" max="4" width="2.77734375" style="3" customWidth="1"/>
    <col min="5" max="5" width="74.44140625" style="3" customWidth="1"/>
    <col min="6" max="6" width="2.77734375" style="3" customWidth="1"/>
    <col min="7" max="7" width="23.109375" style="3" customWidth="1"/>
    <col min="8" max="8" width="2.77734375" style="3" customWidth="1"/>
    <col min="9" max="9" width="81.109375" style="3" customWidth="1"/>
    <col min="10" max="10" width="9.33203125" style="3" customWidth="1"/>
    <col min="11" max="11" width="13.6640625" style="3" customWidth="1"/>
    <col min="12" max="13" width="9.33203125" style="3" customWidth="1"/>
    <col min="14" max="16384" width="9.33203125" style="3" hidden="1"/>
  </cols>
  <sheetData>
    <row r="1" spans="1:13" ht="15.5" x14ac:dyDescent="0.2">
      <c r="A1" s="2" t="s">
        <v>39</v>
      </c>
      <c r="B1" s="2"/>
      <c r="C1" s="2"/>
      <c r="D1" s="2"/>
      <c r="E1" s="2"/>
      <c r="F1" s="2"/>
      <c r="G1" s="2"/>
      <c r="H1" s="2"/>
      <c r="I1" s="2"/>
      <c r="J1" s="2"/>
      <c r="K1" s="2"/>
      <c r="L1" s="2"/>
      <c r="M1" s="2"/>
    </row>
    <row r="2" spans="1:13" ht="13" x14ac:dyDescent="0.2">
      <c r="A2" s="10" t="str">
        <f>Name_Project</f>
        <v>FC Capital</v>
      </c>
      <c r="B2" s="10"/>
      <c r="C2" s="10"/>
      <c r="D2" s="10"/>
      <c r="E2" s="10"/>
      <c r="F2" s="10"/>
      <c r="G2" s="10"/>
      <c r="H2" s="10"/>
      <c r="I2" s="10"/>
      <c r="J2" s="10"/>
      <c r="K2" s="10"/>
      <c r="L2" s="10"/>
      <c r="M2" s="10"/>
    </row>
    <row r="3" spans="1:13" x14ac:dyDescent="0.2">
      <c r="A3" s="12"/>
      <c r="B3" s="12"/>
      <c r="C3" s="12"/>
      <c r="D3" s="12"/>
      <c r="E3" s="12"/>
      <c r="F3" s="12"/>
      <c r="G3" s="12"/>
      <c r="H3" s="12"/>
      <c r="I3" s="12"/>
      <c r="J3" s="12"/>
      <c r="K3" s="12"/>
      <c r="L3" s="12"/>
      <c r="M3" s="12"/>
    </row>
    <row r="4" spans="1:13" x14ac:dyDescent="0.2">
      <c r="A4" s="12" t="s">
        <v>56</v>
      </c>
      <c r="B4" s="12"/>
      <c r="C4" s="12"/>
      <c r="D4" s="12"/>
      <c r="E4" s="12"/>
      <c r="F4" s="12"/>
      <c r="G4" s="12"/>
      <c r="H4" s="12"/>
      <c r="I4" s="12"/>
      <c r="J4" s="12"/>
      <c r="K4" s="12"/>
      <c r="L4" s="12"/>
      <c r="M4" s="12"/>
    </row>
    <row r="6" spans="1:13" x14ac:dyDescent="0.2">
      <c r="A6" s="23" t="s">
        <v>41</v>
      </c>
      <c r="B6" s="23"/>
      <c r="C6" s="23"/>
      <c r="D6" s="23"/>
      <c r="E6" s="23"/>
      <c r="F6" s="23"/>
      <c r="G6" s="23"/>
      <c r="H6" s="23"/>
      <c r="I6" s="23"/>
      <c r="J6" s="23"/>
      <c r="K6" s="23"/>
      <c r="L6" s="23"/>
      <c r="M6" s="23"/>
    </row>
    <row r="8" spans="1:13" x14ac:dyDescent="0.2">
      <c r="C8" s="14" t="s">
        <v>21</v>
      </c>
      <c r="E8" s="14" t="s">
        <v>46</v>
      </c>
      <c r="G8" s="14" t="s">
        <v>45</v>
      </c>
      <c r="I8" s="14" t="s">
        <v>103</v>
      </c>
      <c r="K8" s="14" t="s">
        <v>45</v>
      </c>
    </row>
    <row r="10" spans="1:13" x14ac:dyDescent="0.2">
      <c r="C10" s="31" t="s">
        <v>119</v>
      </c>
      <c r="E10" s="31" t="s">
        <v>170</v>
      </c>
      <c r="G10" s="32" t="s">
        <v>52</v>
      </c>
      <c r="I10" s="58">
        <v>1</v>
      </c>
      <c r="K10" s="32" t="s">
        <v>104</v>
      </c>
    </row>
    <row r="11" spans="1:13" x14ac:dyDescent="0.2">
      <c r="C11" s="31" t="s">
        <v>51</v>
      </c>
      <c r="E11" s="31" t="s">
        <v>171</v>
      </c>
      <c r="G11" s="32" t="s">
        <v>53</v>
      </c>
      <c r="I11" s="58">
        <v>0</v>
      </c>
    </row>
    <row r="12" spans="1:13" x14ac:dyDescent="0.2">
      <c r="C12" s="31" t="s">
        <v>117</v>
      </c>
      <c r="E12" s="31" t="s">
        <v>180</v>
      </c>
      <c r="G12" s="32" t="s">
        <v>118</v>
      </c>
      <c r="I12" s="58"/>
    </row>
    <row r="13" spans="1:13" x14ac:dyDescent="0.2">
      <c r="C13" s="31" t="s">
        <v>115</v>
      </c>
      <c r="E13" s="31"/>
      <c r="G13" s="32" t="s">
        <v>116</v>
      </c>
    </row>
    <row r="14" spans="1:13" x14ac:dyDescent="0.2">
      <c r="C14" s="31" t="s">
        <v>70</v>
      </c>
      <c r="E14" s="31" t="s">
        <v>227</v>
      </c>
      <c r="G14" s="32" t="s">
        <v>84</v>
      </c>
    </row>
    <row r="15" spans="1:13" x14ac:dyDescent="0.2">
      <c r="C15" s="31" t="s">
        <v>43</v>
      </c>
      <c r="E15" s="19">
        <v>365</v>
      </c>
      <c r="G15" s="32" t="s">
        <v>44</v>
      </c>
    </row>
    <row r="16" spans="1:13" x14ac:dyDescent="0.2">
      <c r="G16" s="32"/>
    </row>
    <row r="17" spans="1:13" x14ac:dyDescent="0.2">
      <c r="C17" s="31" t="s">
        <v>93</v>
      </c>
      <c r="E17" s="19">
        <v>3</v>
      </c>
      <c r="G17" s="32" t="s">
        <v>49</v>
      </c>
    </row>
    <row r="18" spans="1:13" x14ac:dyDescent="0.2">
      <c r="C18" s="31" t="s">
        <v>101</v>
      </c>
      <c r="E18" s="19">
        <v>6</v>
      </c>
      <c r="G18" s="32" t="s">
        <v>102</v>
      </c>
    </row>
    <row r="19" spans="1:13" x14ac:dyDescent="0.2">
      <c r="C19" s="31" t="s">
        <v>94</v>
      </c>
      <c r="E19" s="19">
        <v>4</v>
      </c>
      <c r="G19" s="32" t="s">
        <v>50</v>
      </c>
    </row>
    <row r="20" spans="1:13" x14ac:dyDescent="0.2">
      <c r="C20" s="31" t="s">
        <v>95</v>
      </c>
      <c r="E20" s="19">
        <v>12</v>
      </c>
      <c r="G20" s="32" t="s">
        <v>96</v>
      </c>
    </row>
    <row r="21" spans="1:13" x14ac:dyDescent="0.2">
      <c r="C21" s="31" t="s">
        <v>111</v>
      </c>
      <c r="E21" s="19">
        <v>52</v>
      </c>
      <c r="G21" s="32" t="s">
        <v>112</v>
      </c>
    </row>
    <row r="22" spans="1:13" x14ac:dyDescent="0.2">
      <c r="C22" s="31" t="s">
        <v>109</v>
      </c>
      <c r="E22" s="19">
        <v>7</v>
      </c>
      <c r="G22" s="32" t="s">
        <v>110</v>
      </c>
    </row>
    <row r="23" spans="1:13" x14ac:dyDescent="0.2">
      <c r="C23" s="31" t="s">
        <v>47</v>
      </c>
      <c r="E23" s="1">
        <v>1000000</v>
      </c>
      <c r="G23" s="32" t="s">
        <v>81</v>
      </c>
    </row>
    <row r="24" spans="1:13" x14ac:dyDescent="0.2">
      <c r="C24" s="31" t="s">
        <v>48</v>
      </c>
      <c r="E24" s="1">
        <v>1000</v>
      </c>
      <c r="G24" s="32" t="s">
        <v>82</v>
      </c>
    </row>
    <row r="25" spans="1:13" x14ac:dyDescent="0.2">
      <c r="C25" s="31" t="s">
        <v>80</v>
      </c>
      <c r="E25" s="1">
        <v>1E-10</v>
      </c>
      <c r="G25" s="32" t="s">
        <v>83</v>
      </c>
    </row>
    <row r="26" spans="1:13" x14ac:dyDescent="0.2">
      <c r="E26" s="16"/>
    </row>
    <row r="27" spans="1:13" x14ac:dyDescent="0.2">
      <c r="C27" s="31" t="s">
        <v>88</v>
      </c>
      <c r="E27" s="1">
        <v>6</v>
      </c>
      <c r="G27" s="32" t="s">
        <v>100</v>
      </c>
    </row>
    <row r="28" spans="1:13" x14ac:dyDescent="0.2">
      <c r="C28" s="31" t="s">
        <v>113</v>
      </c>
      <c r="E28" s="1" t="s">
        <v>57</v>
      </c>
      <c r="G28" s="32" t="s">
        <v>114</v>
      </c>
    </row>
    <row r="30" spans="1:13" x14ac:dyDescent="0.2">
      <c r="A30" s="23" t="s">
        <v>42</v>
      </c>
      <c r="B30" s="23"/>
      <c r="C30" s="23"/>
      <c r="D30" s="23"/>
      <c r="E30" s="23"/>
      <c r="F30" s="23"/>
      <c r="G30" s="23"/>
      <c r="H30" s="23"/>
      <c r="I30" s="23"/>
      <c r="J30" s="23"/>
      <c r="K30" s="23"/>
      <c r="L30" s="23"/>
      <c r="M30" s="23"/>
    </row>
    <row r="32" spans="1:13" x14ac:dyDescent="0.2">
      <c r="C32" s="14" t="s">
        <v>40</v>
      </c>
      <c r="E32" s="14" t="s">
        <v>21</v>
      </c>
      <c r="G32" s="14" t="s">
        <v>40</v>
      </c>
      <c r="I32" s="14" t="s">
        <v>21</v>
      </c>
      <c r="K32" s="14" t="s">
        <v>99</v>
      </c>
      <c r="L32" s="14"/>
    </row>
    <row r="34" spans="3:9" ht="15.5" x14ac:dyDescent="0.2">
      <c r="C34" s="60" t="s">
        <v>0</v>
      </c>
      <c r="E34" s="3" t="s">
        <v>38</v>
      </c>
      <c r="G34" s="27" t="s">
        <v>10</v>
      </c>
      <c r="I34" t="s">
        <v>108</v>
      </c>
    </row>
    <row r="36" spans="3:9" ht="13" x14ac:dyDescent="0.2">
      <c r="C36" s="61" t="s">
        <v>1</v>
      </c>
      <c r="E36" s="3" t="s">
        <v>63</v>
      </c>
      <c r="G36" s="28" t="s">
        <v>11</v>
      </c>
      <c r="I36" t="s">
        <v>85</v>
      </c>
    </row>
    <row r="38" spans="3:9" ht="10.5" x14ac:dyDescent="0.2">
      <c r="C38" s="62" t="s">
        <v>2</v>
      </c>
      <c r="E38" s="3" t="s">
        <v>64</v>
      </c>
      <c r="G38" s="34" t="s">
        <v>86</v>
      </c>
      <c r="I38" t="s">
        <v>106</v>
      </c>
    </row>
    <row r="40" spans="3:9" x14ac:dyDescent="0.2">
      <c r="C40" s="23" t="s">
        <v>3</v>
      </c>
      <c r="E40" t="s">
        <v>105</v>
      </c>
      <c r="G40" s="35" t="s">
        <v>87</v>
      </c>
      <c r="I40" t="s">
        <v>107</v>
      </c>
    </row>
    <row r="42" spans="3:9" x14ac:dyDescent="0.2">
      <c r="C42" s="57" t="s">
        <v>4</v>
      </c>
      <c r="E42" t="s">
        <v>105</v>
      </c>
      <c r="G42" s="36" t="s">
        <v>13</v>
      </c>
      <c r="I42" s="3" t="s">
        <v>24</v>
      </c>
    </row>
    <row r="44" spans="3:9" x14ac:dyDescent="0.2">
      <c r="C44" s="30" t="s">
        <v>5</v>
      </c>
      <c r="E44" t="s">
        <v>105</v>
      </c>
      <c r="G44" s="14" t="s">
        <v>16</v>
      </c>
      <c r="I44" s="3" t="s">
        <v>97</v>
      </c>
    </row>
    <row r="46" spans="3:9" x14ac:dyDescent="0.2">
      <c r="C46" s="37" t="s">
        <v>6</v>
      </c>
      <c r="E46" t="s">
        <v>105</v>
      </c>
      <c r="G46" s="31" t="s">
        <v>15</v>
      </c>
      <c r="I46" s="3" t="s">
        <v>25</v>
      </c>
    </row>
    <row r="48" spans="3:9" x14ac:dyDescent="0.2">
      <c r="C48" s="38" t="s">
        <v>89</v>
      </c>
    </row>
    <row r="50" spans="3:9" ht="10.5" x14ac:dyDescent="0.2">
      <c r="C50" s="24" t="s">
        <v>19</v>
      </c>
      <c r="E50" s="3" t="s">
        <v>37</v>
      </c>
      <c r="G50" s="39" t="s">
        <v>14</v>
      </c>
      <c r="I50" s="3" t="s">
        <v>26</v>
      </c>
    </row>
    <row r="52" spans="3:9" x14ac:dyDescent="0.2">
      <c r="C52" s="40" t="s">
        <v>7</v>
      </c>
      <c r="E52" s="3" t="s">
        <v>36</v>
      </c>
      <c r="G52" s="25" t="s">
        <v>57</v>
      </c>
      <c r="I52" s="3" t="s">
        <v>58</v>
      </c>
    </row>
    <row r="54" spans="3:9" x14ac:dyDescent="0.2">
      <c r="C54" s="41" t="s">
        <v>8</v>
      </c>
      <c r="E54" s="3" t="s">
        <v>34</v>
      </c>
      <c r="G54" s="42">
        <v>5.55</v>
      </c>
      <c r="I54" s="3" t="s">
        <v>98</v>
      </c>
    </row>
    <row r="56" spans="3:9" x14ac:dyDescent="0.2">
      <c r="C56" s="43" t="s">
        <v>9</v>
      </c>
      <c r="E56" s="3" t="s">
        <v>35</v>
      </c>
      <c r="G56" s="26">
        <v>5.55</v>
      </c>
      <c r="I56" s="3" t="s">
        <v>59</v>
      </c>
    </row>
    <row r="58" spans="3:9" x14ac:dyDescent="0.2">
      <c r="C58" s="44" t="s">
        <v>12</v>
      </c>
      <c r="E58" s="3" t="s">
        <v>33</v>
      </c>
      <c r="G58" s="29">
        <v>100</v>
      </c>
      <c r="I58" s="3" t="s">
        <v>60</v>
      </c>
    </row>
    <row r="60" spans="3:9" x14ac:dyDescent="0.2">
      <c r="C60" s="45" t="s">
        <v>22</v>
      </c>
      <c r="E60" s="3" t="s">
        <v>32</v>
      </c>
      <c r="G60" s="33">
        <v>1.8879999999999999</v>
      </c>
      <c r="I60" s="3" t="s">
        <v>91</v>
      </c>
    </row>
    <row r="62" spans="3:9" x14ac:dyDescent="0.2">
      <c r="C62" s="46" t="s">
        <v>23</v>
      </c>
      <c r="E62" s="3" t="s">
        <v>31</v>
      </c>
      <c r="G62" s="20">
        <v>5.5500000000000001E-2</v>
      </c>
      <c r="I62" s="3" t="s">
        <v>92</v>
      </c>
    </row>
    <row r="63" spans="3:9" x14ac:dyDescent="0.2">
      <c r="G63" s="20"/>
    </row>
    <row r="64" spans="3:9" x14ac:dyDescent="0.2">
      <c r="C64" s="47" t="s">
        <v>54</v>
      </c>
      <c r="E64" s="3" t="s">
        <v>55</v>
      </c>
      <c r="G64" s="48">
        <v>1</v>
      </c>
      <c r="I64" s="3" t="s">
        <v>61</v>
      </c>
    </row>
    <row r="66" spans="1:13" ht="10.5" x14ac:dyDescent="0.2">
      <c r="C66" s="24" t="s">
        <v>18</v>
      </c>
      <c r="G66" s="16" t="s">
        <v>62</v>
      </c>
    </row>
    <row r="68" spans="1:13" x14ac:dyDescent="0.2">
      <c r="C68" s="49" t="s">
        <v>20</v>
      </c>
      <c r="E68" s="3" t="s">
        <v>30</v>
      </c>
      <c r="G68" s="22" t="s">
        <v>20</v>
      </c>
      <c r="I68" s="3" t="s">
        <v>27</v>
      </c>
    </row>
    <row r="70" spans="1:13" x14ac:dyDescent="0.2">
      <c r="C70" s="21" t="s">
        <v>67</v>
      </c>
      <c r="E70" s="3" t="s">
        <v>30</v>
      </c>
      <c r="G70" s="50" t="s">
        <v>17</v>
      </c>
      <c r="I70" s="3" t="s">
        <v>28</v>
      </c>
    </row>
    <row r="72" spans="1:13" x14ac:dyDescent="0.2">
      <c r="C72" s="51" t="s">
        <v>65</v>
      </c>
      <c r="E72" s="3" t="s">
        <v>30</v>
      </c>
      <c r="G72" s="52">
        <v>0</v>
      </c>
      <c r="I72" s="3" t="s">
        <v>29</v>
      </c>
    </row>
    <row r="74" spans="1:13" x14ac:dyDescent="0.2">
      <c r="C74" s="53" t="s">
        <v>66</v>
      </c>
      <c r="E74" s="3" t="s">
        <v>30</v>
      </c>
    </row>
    <row r="76" spans="1:13" x14ac:dyDescent="0.2">
      <c r="C76" s="54" t="s">
        <v>68</v>
      </c>
      <c r="E76" s="3" t="s">
        <v>30</v>
      </c>
    </row>
    <row r="78" spans="1:13" x14ac:dyDescent="0.2">
      <c r="A78" s="47" t="s">
        <v>54</v>
      </c>
      <c r="B78" s="47"/>
      <c r="C78" s="47"/>
      <c r="D78" s="47"/>
      <c r="E78" s="47"/>
      <c r="F78" s="47"/>
      <c r="G78" s="47"/>
      <c r="H78" s="47"/>
      <c r="I78" s="47"/>
      <c r="J78" s="47"/>
      <c r="K78" s="47"/>
      <c r="L78" s="47"/>
      <c r="M78" s="47"/>
    </row>
  </sheetData>
  <pageMargins left="0.70866141732283472" right="0.70866141732283472" top="0.74803149606299213" bottom="0.74803149606299213" header="0.31496062992125984" footer="0.31496062992125984"/>
  <pageSetup paperSize="9" scale="65" fitToHeight="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A3EE-D644-4FD7-90AE-223EDA2A0434}">
  <dimension ref="B4:I25"/>
  <sheetViews>
    <sheetView showGridLines="0" workbookViewId="0">
      <selection activeCell="H12" sqref="H12"/>
    </sheetView>
  </sheetViews>
  <sheetFormatPr defaultRowHeight="10" x14ac:dyDescent="0.2"/>
  <cols>
    <col min="2" max="2" width="6.44140625" customWidth="1"/>
    <col min="3" max="3" width="28" customWidth="1"/>
    <col min="4" max="5" width="18.109375" customWidth="1"/>
    <col min="6" max="6" width="17.77734375" customWidth="1"/>
    <col min="8" max="8" width="11.6640625" customWidth="1"/>
  </cols>
  <sheetData>
    <row r="4" spans="2:9" ht="26" x14ac:dyDescent="0.2">
      <c r="B4" s="73" t="s">
        <v>365</v>
      </c>
      <c r="C4" s="73" t="s">
        <v>362</v>
      </c>
      <c r="D4" s="73" t="s">
        <v>364</v>
      </c>
      <c r="E4" s="73"/>
      <c r="F4" s="73" t="s">
        <v>434</v>
      </c>
      <c r="H4" s="73" t="s">
        <v>413</v>
      </c>
    </row>
    <row r="5" spans="2:9" x14ac:dyDescent="0.2">
      <c r="B5" s="293">
        <v>1</v>
      </c>
      <c r="C5" t="s">
        <v>363</v>
      </c>
      <c r="D5" t="s">
        <v>367</v>
      </c>
      <c r="F5" s="270">
        <v>19388250</v>
      </c>
      <c r="H5">
        <v>48</v>
      </c>
      <c r="I5" s="298"/>
    </row>
    <row r="6" spans="2:9" x14ac:dyDescent="0.2">
      <c r="B6" s="293">
        <f>B5+1</f>
        <v>2</v>
      </c>
      <c r="C6" t="s">
        <v>366</v>
      </c>
      <c r="D6" t="s">
        <v>367</v>
      </c>
      <c r="F6" s="270">
        <v>11500000</v>
      </c>
      <c r="H6">
        <v>24</v>
      </c>
      <c r="I6" s="298"/>
    </row>
    <row r="7" spans="2:9" x14ac:dyDescent="0.2">
      <c r="B7" s="293">
        <f>B6+1</f>
        <v>3</v>
      </c>
      <c r="C7" t="s">
        <v>193</v>
      </c>
      <c r="D7" t="s">
        <v>368</v>
      </c>
      <c r="F7" s="270">
        <v>5000000</v>
      </c>
      <c r="H7">
        <v>24</v>
      </c>
      <c r="I7" s="298"/>
    </row>
    <row r="8" spans="2:9" x14ac:dyDescent="0.2">
      <c r="B8" s="293">
        <f>B7+1</f>
        <v>4</v>
      </c>
      <c r="C8" t="s">
        <v>221</v>
      </c>
      <c r="D8" t="s">
        <v>368</v>
      </c>
      <c r="F8" s="270">
        <v>23000000</v>
      </c>
      <c r="H8">
        <v>24</v>
      </c>
      <c r="I8" s="298"/>
    </row>
    <row r="9" spans="2:9" x14ac:dyDescent="0.2">
      <c r="B9" s="293">
        <f>B8+1</f>
        <v>5</v>
      </c>
      <c r="C9" t="s">
        <v>330</v>
      </c>
      <c r="D9" t="s">
        <v>368</v>
      </c>
      <c r="F9" s="270">
        <v>780000</v>
      </c>
      <c r="H9">
        <v>24</v>
      </c>
      <c r="I9" s="298"/>
    </row>
    <row r="10" spans="2:9" x14ac:dyDescent="0.2">
      <c r="B10" s="293">
        <f>B9+1</f>
        <v>6</v>
      </c>
      <c r="C10" t="s">
        <v>417</v>
      </c>
      <c r="D10" t="s">
        <v>367</v>
      </c>
      <c r="F10" s="270">
        <v>964438</v>
      </c>
      <c r="H10">
        <v>24</v>
      </c>
      <c r="I10" s="298"/>
    </row>
    <row r="11" spans="2:9" s="268" customFormat="1" ht="10.5" x14ac:dyDescent="0.2">
      <c r="B11" s="294"/>
      <c r="C11" s="269" t="s">
        <v>173</v>
      </c>
      <c r="D11" s="269"/>
      <c r="E11" s="269"/>
      <c r="F11" s="271">
        <f>SUM(F5:F10)</f>
        <v>60632688</v>
      </c>
    </row>
    <row r="13" spans="2:9" ht="26" x14ac:dyDescent="0.2">
      <c r="C13" s="73" t="s">
        <v>362</v>
      </c>
      <c r="D13" s="295" t="s">
        <v>369</v>
      </c>
      <c r="E13" s="73" t="s">
        <v>434</v>
      </c>
      <c r="F13" s="73" t="s">
        <v>409</v>
      </c>
    </row>
    <row r="14" spans="2:9" x14ac:dyDescent="0.2">
      <c r="C14" t="str">
        <f>D5</f>
        <v>Asset Backed</v>
      </c>
      <c r="D14" s="296">
        <f>COUNTIF($D$5:$D$10,C14)</f>
        <v>3</v>
      </c>
      <c r="E14" s="270">
        <f>SUMIF($D$5:$D$10,$C$14,$F$5:$F$10)</f>
        <v>31852688</v>
      </c>
      <c r="F14" s="291">
        <f>E14/E16</f>
        <v>0.52533854346025366</v>
      </c>
      <c r="G14" s="270"/>
    </row>
    <row r="15" spans="2:9" x14ac:dyDescent="0.2">
      <c r="C15" t="str">
        <f>D7</f>
        <v>Cash Flow</v>
      </c>
      <c r="D15" s="296">
        <f>COUNTIF($D$5:$D$10,C15)</f>
        <v>3</v>
      </c>
      <c r="E15" s="270">
        <f>SUMIF($D$5:$D$10,$C$15,$F$5:$F$10)</f>
        <v>28780000</v>
      </c>
      <c r="F15" s="291">
        <f>E15/E16</f>
        <v>0.47466145653974634</v>
      </c>
      <c r="G15" s="270"/>
    </row>
    <row r="16" spans="2:9" ht="10.5" x14ac:dyDescent="0.2">
      <c r="C16" s="269" t="s">
        <v>173</v>
      </c>
      <c r="D16" s="297">
        <f>SUM(D14:D15)</f>
        <v>6</v>
      </c>
      <c r="E16" s="271">
        <f>SUM(E14:E15)</f>
        <v>60632688</v>
      </c>
      <c r="F16" s="292">
        <f>SUM(F14:F15)</f>
        <v>1</v>
      </c>
      <c r="G16" s="270"/>
    </row>
    <row r="19" spans="3:6" ht="26" x14ac:dyDescent="0.2">
      <c r="C19" s="73" t="s">
        <v>412</v>
      </c>
      <c r="D19" s="73" t="s">
        <v>369</v>
      </c>
      <c r="E19" s="73" t="s">
        <v>434</v>
      </c>
      <c r="F19" s="73" t="s">
        <v>409</v>
      </c>
    </row>
    <row r="20" spans="3:6" x14ac:dyDescent="0.2">
      <c r="C20" s="298" t="s">
        <v>410</v>
      </c>
      <c r="D20" s="296">
        <f>COUNTIF($I$5:$I$10,C20)</f>
        <v>0</v>
      </c>
      <c r="E20" s="296">
        <f>SUMIF($I$5:$I$10,C20,$F$5:$F$10)</f>
        <v>0</v>
      </c>
      <c r="F20" s="299">
        <f>E20/$E$25</f>
        <v>0</v>
      </c>
    </row>
    <row r="21" spans="3:6" x14ac:dyDescent="0.2">
      <c r="C21" s="298" t="s">
        <v>414</v>
      </c>
      <c r="D21" s="296">
        <v>1</v>
      </c>
      <c r="E21" s="296">
        <f>SUMIF($I$5:$I$10,C21,$F$5:$F$10)</f>
        <v>0</v>
      </c>
      <c r="F21" s="299">
        <f>E21/$E$25</f>
        <v>0</v>
      </c>
    </row>
    <row r="22" spans="3:6" x14ac:dyDescent="0.2">
      <c r="C22" s="298" t="s">
        <v>415</v>
      </c>
      <c r="D22" s="296">
        <f>COUNTIF($I$5:$I$10,C22)</f>
        <v>0</v>
      </c>
      <c r="E22" s="296">
        <f>SUMIF($I$5:$I$10,C22,$F$5:$F$10)</f>
        <v>0</v>
      </c>
      <c r="F22" s="299">
        <f>E22/$E$25</f>
        <v>0</v>
      </c>
    </row>
    <row r="23" spans="3:6" x14ac:dyDescent="0.2">
      <c r="C23" s="298" t="s">
        <v>416</v>
      </c>
      <c r="D23" s="296">
        <v>4</v>
      </c>
      <c r="E23" s="296">
        <f>SUM(F6:F10)</f>
        <v>41244438</v>
      </c>
      <c r="F23" s="299">
        <f>E23/$E$25</f>
        <v>0.68023436467141285</v>
      </c>
    </row>
    <row r="24" spans="3:6" x14ac:dyDescent="0.2">
      <c r="C24" s="298" t="s">
        <v>411</v>
      </c>
      <c r="D24" s="296">
        <v>1</v>
      </c>
      <c r="E24" s="296">
        <f>F5</f>
        <v>19388250</v>
      </c>
      <c r="F24" s="299">
        <f>E24/$E$25</f>
        <v>0.31976563532858709</v>
      </c>
    </row>
    <row r="25" spans="3:6" ht="10.5" x14ac:dyDescent="0.2">
      <c r="C25" s="269" t="s">
        <v>173</v>
      </c>
      <c r="D25" s="297">
        <f>SUM(D20:D24)</f>
        <v>6</v>
      </c>
      <c r="E25" s="297">
        <f>SUM(E20:E24)</f>
        <v>60632688</v>
      </c>
      <c r="F25" s="300">
        <f>SUM(F20:F24)</f>
        <v>1</v>
      </c>
    </row>
  </sheetData>
  <pageMargins left="0.7" right="0.7" top="0.75" bottom="0.75" header="0.3" footer="0.3"/>
  <pageSetup orientation="portrait" r:id="rId1"/>
  <ignoredErrors>
    <ignoredError sqref="E22 E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57B1F-3745-4D12-BBE3-D7F0AF8091E1}">
  <sheetPr codeName="Sheet1">
    <tabColor rgb="FF90CECC"/>
  </sheetPr>
  <dimension ref="A1"/>
  <sheetViews>
    <sheetView workbookViewId="0"/>
  </sheetViews>
  <sheetFormatPr defaultRowHeight="10"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pageSetUpPr fitToPage="1"/>
  </sheetPr>
  <dimension ref="A1:AX62"/>
  <sheetViews>
    <sheetView showGridLines="0" zoomScale="80" zoomScaleNormal="80" workbookViewId="0">
      <pane xSplit="8" ySplit="10" topLeftCell="AK14" activePane="bottomRight" state="frozen"/>
      <selection activeCell="L4" sqref="L4"/>
      <selection pane="topRight" activeCell="L4" sqref="L4"/>
      <selection pane="bottomLeft" activeCell="L4" sqref="L4"/>
      <selection pane="bottomRight" activeCell="AV40" sqref="AV40"/>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2.109375" style="65" customWidth="1"/>
    <col min="6" max="6" width="13.44140625" style="66" customWidth="1"/>
    <col min="7" max="8" width="15.77734375" style="65" customWidth="1"/>
    <col min="9" max="27" width="10.6640625" style="65" customWidth="1"/>
    <col min="28" max="33" width="10.109375" style="65" customWidth="1"/>
    <col min="34" max="44" width="10.44140625" style="65" bestFit="1" customWidth="1"/>
    <col min="45" max="50" width="10.44140625" style="65" customWidth="1"/>
    <col min="51" max="68" width="9.33203125" style="65" customWidth="1"/>
    <col min="69" max="16384" width="9.33203125" style="65"/>
  </cols>
  <sheetData>
    <row r="1" spans="1:50" x14ac:dyDescent="0.25">
      <c r="A1" s="128" t="s">
        <v>182</v>
      </c>
    </row>
    <row r="2" spans="1:50" ht="25" x14ac:dyDescent="0.5">
      <c r="B2" s="64" t="s">
        <v>120</v>
      </c>
    </row>
    <row r="4" spans="1:50" ht="13" x14ac:dyDescent="0.3">
      <c r="B4" s="67" t="s">
        <v>121</v>
      </c>
      <c r="C4" s="121" t="s">
        <v>182</v>
      </c>
      <c r="E4" s="67" t="s">
        <v>177</v>
      </c>
      <c r="I4" s="67"/>
      <c r="J4" s="66"/>
    </row>
    <row r="5" spans="1:50" ht="13" x14ac:dyDescent="0.3">
      <c r="B5" s="67" t="s">
        <v>121</v>
      </c>
      <c r="C5" s="121" t="s">
        <v>185</v>
      </c>
      <c r="E5" s="124" t="s">
        <v>174</v>
      </c>
      <c r="G5" s="131">
        <v>1</v>
      </c>
      <c r="I5" s="67"/>
      <c r="K5" s="69"/>
      <c r="L5" s="69"/>
      <c r="N5" s="67"/>
    </row>
    <row r="6" spans="1:50" ht="13" x14ac:dyDescent="0.3">
      <c r="B6" s="67" t="s">
        <v>124</v>
      </c>
      <c r="C6" s="121" t="s">
        <v>306</v>
      </c>
      <c r="E6" s="124" t="s">
        <v>175</v>
      </c>
      <c r="G6" s="131">
        <v>1</v>
      </c>
      <c r="I6" s="116"/>
      <c r="J6" s="116"/>
      <c r="K6" s="130"/>
      <c r="L6" s="116"/>
      <c r="M6" s="116"/>
      <c r="N6" s="116"/>
    </row>
    <row r="7" spans="1:50" ht="13" x14ac:dyDescent="0.3">
      <c r="B7" s="67" t="s">
        <v>125</v>
      </c>
      <c r="C7" s="129">
        <v>43448</v>
      </c>
      <c r="D7" s="72"/>
      <c r="E7" s="124" t="s">
        <v>176</v>
      </c>
      <c r="G7" s="131">
        <v>1</v>
      </c>
      <c r="I7" s="116"/>
      <c r="J7" s="116"/>
      <c r="K7" s="130"/>
      <c r="L7" s="116"/>
      <c r="M7" s="116"/>
      <c r="N7" s="116"/>
    </row>
    <row r="8" spans="1:50" ht="13" x14ac:dyDescent="0.3">
      <c r="B8" s="67" t="s">
        <v>126</v>
      </c>
      <c r="C8" s="129">
        <v>44908</v>
      </c>
      <c r="D8" s="72"/>
      <c r="E8" s="72"/>
    </row>
    <row r="10" spans="1:50" ht="26" x14ac:dyDescent="0.25">
      <c r="B10" s="73" t="s">
        <v>127</v>
      </c>
      <c r="C10" s="73" t="s">
        <v>21</v>
      </c>
      <c r="D10" s="73" t="s">
        <v>128</v>
      </c>
      <c r="E10" s="73" t="s">
        <v>129</v>
      </c>
      <c r="F10" s="74" t="s">
        <v>130</v>
      </c>
      <c r="G10" s="73" t="s">
        <v>131</v>
      </c>
      <c r="H10" s="73" t="s">
        <v>132</v>
      </c>
      <c r="I10" s="75">
        <v>43465</v>
      </c>
      <c r="J10" s="75">
        <f t="shared" ref="J10:AX10" si="0">EOMONTH(I10,1)</f>
        <v>43496</v>
      </c>
      <c r="K10" s="75">
        <f t="shared" si="0"/>
        <v>43524</v>
      </c>
      <c r="L10" s="75">
        <f t="shared" si="0"/>
        <v>43555</v>
      </c>
      <c r="M10" s="75">
        <f t="shared" si="0"/>
        <v>43585</v>
      </c>
      <c r="N10" s="75">
        <f t="shared" si="0"/>
        <v>43616</v>
      </c>
      <c r="O10" s="75">
        <f t="shared" si="0"/>
        <v>43646</v>
      </c>
      <c r="P10" s="75">
        <f t="shared" si="0"/>
        <v>43677</v>
      </c>
      <c r="Q10" s="75">
        <f t="shared" si="0"/>
        <v>43708</v>
      </c>
      <c r="R10" s="75">
        <f t="shared" si="0"/>
        <v>43738</v>
      </c>
      <c r="S10" s="75">
        <f t="shared" si="0"/>
        <v>43769</v>
      </c>
      <c r="T10" s="75">
        <f t="shared" si="0"/>
        <v>43799</v>
      </c>
      <c r="U10" s="75">
        <f t="shared" si="0"/>
        <v>43830</v>
      </c>
      <c r="V10" s="75">
        <f t="shared" si="0"/>
        <v>43861</v>
      </c>
      <c r="W10" s="75">
        <f t="shared" si="0"/>
        <v>43890</v>
      </c>
      <c r="X10" s="75">
        <f t="shared" si="0"/>
        <v>43921</v>
      </c>
      <c r="Y10" s="75">
        <f t="shared" si="0"/>
        <v>43951</v>
      </c>
      <c r="Z10" s="75">
        <f t="shared" si="0"/>
        <v>43982</v>
      </c>
      <c r="AA10" s="75">
        <f t="shared" si="0"/>
        <v>44012</v>
      </c>
      <c r="AB10" s="75">
        <f t="shared" si="0"/>
        <v>44043</v>
      </c>
      <c r="AC10" s="75">
        <f t="shared" si="0"/>
        <v>44074</v>
      </c>
      <c r="AD10" s="75">
        <f t="shared" si="0"/>
        <v>44104</v>
      </c>
      <c r="AE10" s="75">
        <f t="shared" si="0"/>
        <v>44135</v>
      </c>
      <c r="AF10" s="75">
        <f t="shared" si="0"/>
        <v>44165</v>
      </c>
      <c r="AG10" s="75">
        <f t="shared" si="0"/>
        <v>44196</v>
      </c>
      <c r="AH10" s="75">
        <f t="shared" si="0"/>
        <v>44227</v>
      </c>
      <c r="AI10" s="75">
        <f t="shared" si="0"/>
        <v>44255</v>
      </c>
      <c r="AJ10" s="75">
        <f t="shared" si="0"/>
        <v>44286</v>
      </c>
      <c r="AK10" s="75">
        <f t="shared" si="0"/>
        <v>44316</v>
      </c>
      <c r="AL10" s="75">
        <f t="shared" si="0"/>
        <v>44347</v>
      </c>
      <c r="AM10" s="75">
        <f t="shared" si="0"/>
        <v>44377</v>
      </c>
      <c r="AN10" s="75">
        <f t="shared" si="0"/>
        <v>44408</v>
      </c>
      <c r="AO10" s="75">
        <f t="shared" si="0"/>
        <v>44439</v>
      </c>
      <c r="AP10" s="75">
        <f t="shared" si="0"/>
        <v>44469</v>
      </c>
      <c r="AQ10" s="75">
        <f t="shared" si="0"/>
        <v>44500</v>
      </c>
      <c r="AR10" s="75">
        <f t="shared" si="0"/>
        <v>44530</v>
      </c>
      <c r="AS10" s="75">
        <f t="shared" si="0"/>
        <v>44561</v>
      </c>
      <c r="AT10" s="75">
        <f t="shared" si="0"/>
        <v>44592</v>
      </c>
      <c r="AU10" s="75">
        <f t="shared" si="0"/>
        <v>44620</v>
      </c>
      <c r="AV10" s="75">
        <f t="shared" si="0"/>
        <v>44651</v>
      </c>
      <c r="AW10" s="75">
        <f t="shared" si="0"/>
        <v>44681</v>
      </c>
      <c r="AX10" s="75">
        <f t="shared" si="0"/>
        <v>44712</v>
      </c>
    </row>
    <row r="11" spans="1:50" x14ac:dyDescent="0.25">
      <c r="B11" s="76"/>
      <c r="C11" s="76"/>
      <c r="D11" s="76"/>
      <c r="E11" s="76"/>
      <c r="F11" s="77"/>
      <c r="G11" s="76"/>
      <c r="H11" s="76"/>
      <c r="I11" s="76">
        <f t="shared" ref="I11:AS11" ca="1" si="1">IF(I10&gt;TODAY(),0,1)</f>
        <v>1</v>
      </c>
      <c r="J11" s="76">
        <f t="shared" ca="1" si="1"/>
        <v>1</v>
      </c>
      <c r="K11" s="76">
        <f t="shared" ca="1" si="1"/>
        <v>1</v>
      </c>
      <c r="L11" s="76">
        <f t="shared" ca="1" si="1"/>
        <v>1</v>
      </c>
      <c r="M11" s="76">
        <f t="shared" ca="1" si="1"/>
        <v>1</v>
      </c>
      <c r="N11" s="76">
        <f t="shared" ca="1" si="1"/>
        <v>1</v>
      </c>
      <c r="O11" s="76">
        <f t="shared" ca="1" si="1"/>
        <v>1</v>
      </c>
      <c r="P11" s="76">
        <f t="shared" ca="1" si="1"/>
        <v>1</v>
      </c>
      <c r="Q11" s="76">
        <f t="shared" ca="1" si="1"/>
        <v>1</v>
      </c>
      <c r="R11" s="76">
        <f t="shared" ca="1" si="1"/>
        <v>1</v>
      </c>
      <c r="S11" s="76">
        <f t="shared" ca="1" si="1"/>
        <v>1</v>
      </c>
      <c r="T11" s="76">
        <f t="shared" ca="1" si="1"/>
        <v>1</v>
      </c>
      <c r="U11" s="76">
        <f t="shared" ca="1" si="1"/>
        <v>1</v>
      </c>
      <c r="V11" s="76">
        <f t="shared" ca="1" si="1"/>
        <v>1</v>
      </c>
      <c r="W11" s="76">
        <f t="shared" ca="1" si="1"/>
        <v>1</v>
      </c>
      <c r="X11" s="76">
        <f t="shared" ca="1" si="1"/>
        <v>1</v>
      </c>
      <c r="Y11" s="76">
        <f t="shared" ca="1" si="1"/>
        <v>1</v>
      </c>
      <c r="Z11" s="76">
        <f t="shared" ca="1" si="1"/>
        <v>1</v>
      </c>
      <c r="AA11" s="76">
        <f t="shared" ca="1" si="1"/>
        <v>1</v>
      </c>
      <c r="AB11" s="76">
        <f t="shared" ca="1" si="1"/>
        <v>1</v>
      </c>
      <c r="AC11" s="76">
        <f t="shared" ca="1" si="1"/>
        <v>1</v>
      </c>
      <c r="AD11" s="76">
        <f t="shared" ca="1" si="1"/>
        <v>1</v>
      </c>
      <c r="AE11" s="76">
        <f t="shared" ca="1" si="1"/>
        <v>1</v>
      </c>
      <c r="AF11" s="76">
        <f t="shared" ca="1" si="1"/>
        <v>1</v>
      </c>
      <c r="AG11" s="76">
        <f t="shared" ca="1" si="1"/>
        <v>1</v>
      </c>
      <c r="AH11" s="76">
        <f t="shared" ca="1" si="1"/>
        <v>1</v>
      </c>
      <c r="AI11" s="76">
        <f t="shared" ca="1" si="1"/>
        <v>1</v>
      </c>
      <c r="AJ11" s="76">
        <f t="shared" ca="1" si="1"/>
        <v>1</v>
      </c>
      <c r="AK11" s="76">
        <f t="shared" ca="1" si="1"/>
        <v>1</v>
      </c>
      <c r="AL11" s="76">
        <f t="shared" ca="1" si="1"/>
        <v>1</v>
      </c>
      <c r="AM11" s="76">
        <f t="shared" ca="1" si="1"/>
        <v>1</v>
      </c>
      <c r="AN11" s="76">
        <f t="shared" ca="1" si="1"/>
        <v>1</v>
      </c>
      <c r="AO11" s="76">
        <f t="shared" ca="1" si="1"/>
        <v>1</v>
      </c>
      <c r="AP11" s="76">
        <f t="shared" ca="1" si="1"/>
        <v>1</v>
      </c>
      <c r="AQ11" s="76">
        <f t="shared" ca="1" si="1"/>
        <v>1</v>
      </c>
      <c r="AR11" s="76">
        <f t="shared" ca="1" si="1"/>
        <v>1</v>
      </c>
      <c r="AS11" s="76">
        <f t="shared" ca="1" si="1"/>
        <v>1</v>
      </c>
      <c r="AT11" s="76">
        <f ca="1">IF(AT10&gt;TODAY(),0,1)</f>
        <v>1</v>
      </c>
      <c r="AU11" s="76">
        <f ca="1">IF(AU10&gt;TODAY(),0,1)</f>
        <v>1</v>
      </c>
      <c r="AV11" s="76">
        <f ca="1">IF(AV10&gt;TODAY(),0,1)</f>
        <v>1</v>
      </c>
      <c r="AW11" s="76">
        <f ca="1">IF(AW10&gt;TODAY(),0,1)</f>
        <v>1</v>
      </c>
      <c r="AX11" s="76">
        <f ca="1">IF(AX10&gt;TODAY(),0,1)</f>
        <v>1</v>
      </c>
    </row>
    <row r="12" spans="1:50" ht="87.5" x14ac:dyDescent="0.25">
      <c r="B12" s="78" t="s">
        <v>139</v>
      </c>
      <c r="C12" s="132" t="s">
        <v>191</v>
      </c>
      <c r="D12" s="132" t="s">
        <v>186</v>
      </c>
      <c r="E12" s="133" t="s">
        <v>187</v>
      </c>
      <c r="F12" s="79" t="s">
        <v>143</v>
      </c>
      <c r="G12" s="132" t="s">
        <v>188</v>
      </c>
      <c r="H12" s="80">
        <f>COUNTIF(I12:Z12,"Not received" )</f>
        <v>0</v>
      </c>
      <c r="I12" s="81"/>
      <c r="J12" s="126" t="s">
        <v>158</v>
      </c>
      <c r="K12" s="81"/>
      <c r="L12" s="81"/>
      <c r="M12" s="81"/>
      <c r="N12" s="81"/>
      <c r="O12" s="81"/>
      <c r="P12" s="81"/>
      <c r="Q12" s="81"/>
      <c r="R12" s="81"/>
      <c r="S12" s="126" t="s">
        <v>158</v>
      </c>
      <c r="T12" s="81"/>
      <c r="U12" s="81"/>
      <c r="V12" s="81"/>
      <c r="W12" s="81"/>
      <c r="X12" s="81"/>
      <c r="Y12" s="81"/>
      <c r="Z12" s="81"/>
      <c r="AA12" s="81"/>
      <c r="AB12" s="81"/>
      <c r="AC12" s="81"/>
      <c r="AD12" s="81"/>
      <c r="AE12" s="81"/>
      <c r="AF12" s="81"/>
      <c r="AG12" s="126" t="s">
        <v>158</v>
      </c>
      <c r="AH12" s="81"/>
      <c r="AI12" s="81"/>
      <c r="AJ12" s="81"/>
      <c r="AK12" s="81"/>
      <c r="AL12" s="81"/>
      <c r="AM12" s="81"/>
      <c r="AN12" s="81"/>
      <c r="AO12" s="81"/>
      <c r="AP12" s="81"/>
      <c r="AQ12" s="81"/>
      <c r="AR12" s="81"/>
      <c r="AS12" s="83"/>
      <c r="AT12" s="83"/>
      <c r="AU12" s="83"/>
      <c r="AV12" s="83"/>
      <c r="AW12" s="83"/>
      <c r="AX12" s="83"/>
    </row>
    <row r="13" spans="1:50" x14ac:dyDescent="0.25">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row>
    <row r="14" spans="1:50" ht="87.5" x14ac:dyDescent="0.25">
      <c r="B14" s="78" t="s">
        <v>139</v>
      </c>
      <c r="C14" s="132" t="s">
        <v>194</v>
      </c>
      <c r="D14" s="132" t="s">
        <v>186</v>
      </c>
      <c r="E14" s="133" t="s">
        <v>190</v>
      </c>
      <c r="F14" s="79" t="s">
        <v>137</v>
      </c>
      <c r="G14" s="132" t="s">
        <v>189</v>
      </c>
      <c r="H14" s="80">
        <f>COUNTIF(I14:Z14,"Not received" )</f>
        <v>0</v>
      </c>
      <c r="I14" s="126" t="s">
        <v>158</v>
      </c>
      <c r="J14" s="126" t="s">
        <v>158</v>
      </c>
      <c r="K14" s="126" t="s">
        <v>158</v>
      </c>
      <c r="L14" s="126" t="s">
        <v>158</v>
      </c>
      <c r="M14" s="126" t="s">
        <v>158</v>
      </c>
      <c r="N14" s="126" t="s">
        <v>158</v>
      </c>
      <c r="O14" s="126" t="s">
        <v>158</v>
      </c>
      <c r="P14" s="126" t="s">
        <v>158</v>
      </c>
      <c r="Q14" s="126" t="s">
        <v>158</v>
      </c>
      <c r="R14" s="126" t="s">
        <v>158</v>
      </c>
      <c r="S14" s="126" t="s">
        <v>158</v>
      </c>
      <c r="T14" s="126" t="s">
        <v>158</v>
      </c>
      <c r="U14" s="126" t="s">
        <v>158</v>
      </c>
      <c r="V14" s="126" t="s">
        <v>158</v>
      </c>
      <c r="W14" s="126" t="s">
        <v>158</v>
      </c>
      <c r="X14" s="126" t="s">
        <v>158</v>
      </c>
      <c r="Y14" s="126" t="s">
        <v>158</v>
      </c>
      <c r="Z14" s="126" t="s">
        <v>158</v>
      </c>
      <c r="AA14" s="126" t="s">
        <v>158</v>
      </c>
      <c r="AB14" s="126" t="s">
        <v>158</v>
      </c>
      <c r="AC14" s="126" t="s">
        <v>158</v>
      </c>
      <c r="AD14" s="126" t="s">
        <v>158</v>
      </c>
      <c r="AE14" s="126" t="s">
        <v>158</v>
      </c>
      <c r="AF14" s="126" t="s">
        <v>158</v>
      </c>
      <c r="AG14" s="126" t="s">
        <v>158</v>
      </c>
      <c r="AH14" s="126" t="s">
        <v>158</v>
      </c>
      <c r="AI14" s="126" t="s">
        <v>158</v>
      </c>
      <c r="AJ14" s="126" t="s">
        <v>158</v>
      </c>
      <c r="AK14" s="126" t="s">
        <v>158</v>
      </c>
      <c r="AL14" s="126" t="s">
        <v>158</v>
      </c>
      <c r="AM14" s="126" t="s">
        <v>158</v>
      </c>
      <c r="AN14" s="126" t="s">
        <v>158</v>
      </c>
      <c r="AO14" s="126" t="s">
        <v>158</v>
      </c>
      <c r="AP14" s="126" t="s">
        <v>158</v>
      </c>
      <c r="AQ14" s="126" t="s">
        <v>158</v>
      </c>
      <c r="AR14" s="126" t="s">
        <v>158</v>
      </c>
      <c r="AS14" s="126" t="s">
        <v>158</v>
      </c>
      <c r="AT14" s="126" t="s">
        <v>158</v>
      </c>
      <c r="AU14" s="126" t="s">
        <v>158</v>
      </c>
      <c r="AV14" s="126" t="s">
        <v>158</v>
      </c>
      <c r="AW14" s="126" t="s">
        <v>158</v>
      </c>
      <c r="AX14" s="126" t="s">
        <v>158</v>
      </c>
    </row>
    <row r="15" spans="1:50"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row>
    <row r="16" spans="1:50" ht="37.5" x14ac:dyDescent="0.25">
      <c r="B16" s="132" t="s">
        <v>153</v>
      </c>
      <c r="C16" s="78" t="s">
        <v>154</v>
      </c>
      <c r="D16" s="132" t="s">
        <v>192</v>
      </c>
      <c r="E16" s="79">
        <v>19.2</v>
      </c>
      <c r="F16" s="79" t="s">
        <v>137</v>
      </c>
      <c r="G16" s="132" t="s">
        <v>189</v>
      </c>
      <c r="H16" s="80">
        <f>COUNTIF(I16:Z16,"Not received" )</f>
        <v>0</v>
      </c>
      <c r="I16" s="126" t="s">
        <v>158</v>
      </c>
      <c r="J16" s="126" t="s">
        <v>158</v>
      </c>
      <c r="K16" s="126" t="s">
        <v>158</v>
      </c>
      <c r="L16" s="126" t="s">
        <v>158</v>
      </c>
      <c r="M16" s="126" t="s">
        <v>158</v>
      </c>
      <c r="N16" s="126" t="s">
        <v>158</v>
      </c>
      <c r="O16" s="126" t="s">
        <v>158</v>
      </c>
      <c r="P16" s="126" t="s">
        <v>158</v>
      </c>
      <c r="Q16" s="126" t="s">
        <v>158</v>
      </c>
      <c r="R16" s="126" t="s">
        <v>158</v>
      </c>
      <c r="S16" s="126" t="s">
        <v>158</v>
      </c>
      <c r="T16" s="126" t="s">
        <v>158</v>
      </c>
      <c r="U16" s="126" t="s">
        <v>158</v>
      </c>
      <c r="V16" s="126" t="s">
        <v>158</v>
      </c>
      <c r="W16" s="126" t="s">
        <v>158</v>
      </c>
      <c r="X16" s="126" t="s">
        <v>158</v>
      </c>
      <c r="Y16" s="126" t="s">
        <v>158</v>
      </c>
      <c r="Z16" s="126" t="s">
        <v>158</v>
      </c>
      <c r="AA16" s="126" t="s">
        <v>158</v>
      </c>
      <c r="AB16" s="126" t="s">
        <v>158</v>
      </c>
      <c r="AC16" s="126" t="s">
        <v>158</v>
      </c>
      <c r="AD16" s="126" t="s">
        <v>158</v>
      </c>
      <c r="AE16" s="126" t="s">
        <v>158</v>
      </c>
      <c r="AF16" s="126" t="s">
        <v>158</v>
      </c>
      <c r="AG16" s="126" t="s">
        <v>158</v>
      </c>
      <c r="AH16" s="126" t="s">
        <v>158</v>
      </c>
      <c r="AI16" s="126" t="s">
        <v>158</v>
      </c>
      <c r="AJ16" s="126" t="s">
        <v>158</v>
      </c>
      <c r="AK16" s="126" t="s">
        <v>158</v>
      </c>
      <c r="AL16" s="126" t="s">
        <v>158</v>
      </c>
      <c r="AM16" s="126" t="s">
        <v>158</v>
      </c>
      <c r="AN16" s="126" t="s">
        <v>158</v>
      </c>
      <c r="AO16" s="126" t="s">
        <v>158</v>
      </c>
      <c r="AP16" s="126" t="s">
        <v>158</v>
      </c>
      <c r="AQ16" s="126" t="s">
        <v>158</v>
      </c>
      <c r="AR16" s="126" t="s">
        <v>158</v>
      </c>
      <c r="AS16" s="126" t="s">
        <v>158</v>
      </c>
      <c r="AT16" s="126" t="s">
        <v>158</v>
      </c>
      <c r="AU16" s="126" t="s">
        <v>158</v>
      </c>
      <c r="AV16" s="126" t="s">
        <v>158</v>
      </c>
      <c r="AW16" s="126" t="s">
        <v>158</v>
      </c>
      <c r="AX16" s="126" t="s">
        <v>158</v>
      </c>
    </row>
    <row r="17" spans="1:50" x14ac:dyDescent="0.25">
      <c r="B17" s="76"/>
      <c r="C17" s="76"/>
      <c r="D17" s="76"/>
      <c r="E17" s="76"/>
      <c r="F17" s="77"/>
      <c r="G17" s="76"/>
      <c r="H17" s="76"/>
      <c r="I17" s="76"/>
      <c r="J17" s="76"/>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row>
    <row r="18" spans="1:50" ht="13" x14ac:dyDescent="0.3">
      <c r="B18" s="93"/>
      <c r="C18" s="93"/>
      <c r="D18" s="93"/>
      <c r="E18" s="93"/>
      <c r="F18" s="94"/>
      <c r="G18" s="122" t="s">
        <v>173</v>
      </c>
      <c r="H18" s="123">
        <f>SUM(H12:H17)</f>
        <v>0</v>
      </c>
      <c r="I18" s="93"/>
      <c r="J18" s="93"/>
    </row>
    <row r="22" spans="1:50" ht="13" x14ac:dyDescent="0.3">
      <c r="B22" s="95" t="s">
        <v>168</v>
      </c>
      <c r="C22" s="96"/>
      <c r="D22" s="96" t="s">
        <v>163</v>
      </c>
      <c r="E22" s="96"/>
      <c r="F22" s="97"/>
      <c r="G22" s="96"/>
      <c r="H22" s="96"/>
      <c r="I22" s="75">
        <f>I10</f>
        <v>43465</v>
      </c>
      <c r="J22" s="75">
        <f t="shared" ref="J22:U22" si="2">J10</f>
        <v>43496</v>
      </c>
      <c r="K22" s="75">
        <f t="shared" si="2"/>
        <v>43524</v>
      </c>
      <c r="L22" s="75">
        <f t="shared" si="2"/>
        <v>43555</v>
      </c>
      <c r="M22" s="75">
        <f t="shared" si="2"/>
        <v>43585</v>
      </c>
      <c r="N22" s="75">
        <f t="shared" si="2"/>
        <v>43616</v>
      </c>
      <c r="O22" s="75">
        <f t="shared" si="2"/>
        <v>43646</v>
      </c>
      <c r="P22" s="75">
        <f t="shared" si="2"/>
        <v>43677</v>
      </c>
      <c r="Q22" s="75">
        <f t="shared" si="2"/>
        <v>43708</v>
      </c>
      <c r="R22" s="75">
        <f t="shared" si="2"/>
        <v>43738</v>
      </c>
      <c r="S22" s="75">
        <f t="shared" si="2"/>
        <v>43769</v>
      </c>
      <c r="T22" s="75">
        <f t="shared" si="2"/>
        <v>43799</v>
      </c>
      <c r="U22" s="75">
        <f t="shared" si="2"/>
        <v>43830</v>
      </c>
      <c r="V22" s="75">
        <f t="shared" ref="V22:AA22" si="3">V10</f>
        <v>43861</v>
      </c>
      <c r="W22" s="75">
        <f t="shared" si="3"/>
        <v>43890</v>
      </c>
      <c r="X22" s="75">
        <f t="shared" si="3"/>
        <v>43921</v>
      </c>
      <c r="Y22" s="75">
        <f t="shared" si="3"/>
        <v>43951</v>
      </c>
      <c r="Z22" s="75">
        <f t="shared" si="3"/>
        <v>43982</v>
      </c>
      <c r="AA22" s="75">
        <f t="shared" si="3"/>
        <v>44012</v>
      </c>
      <c r="AB22" s="75">
        <f t="shared" ref="AB22:AG22" si="4">AB10</f>
        <v>44043</v>
      </c>
      <c r="AC22" s="75">
        <f t="shared" si="4"/>
        <v>44074</v>
      </c>
      <c r="AD22" s="75">
        <f t="shared" si="4"/>
        <v>44104</v>
      </c>
      <c r="AE22" s="75">
        <f t="shared" si="4"/>
        <v>44135</v>
      </c>
      <c r="AF22" s="75">
        <f t="shared" si="4"/>
        <v>44165</v>
      </c>
      <c r="AG22" s="75">
        <f t="shared" si="4"/>
        <v>44196</v>
      </c>
      <c r="AH22" s="75">
        <f t="shared" ref="AH22:AM22" si="5">AH10</f>
        <v>44227</v>
      </c>
      <c r="AI22" s="75">
        <f t="shared" si="5"/>
        <v>44255</v>
      </c>
      <c r="AJ22" s="75">
        <f t="shared" si="5"/>
        <v>44286</v>
      </c>
      <c r="AK22" s="75">
        <f t="shared" si="5"/>
        <v>44316</v>
      </c>
      <c r="AL22" s="75">
        <f t="shared" si="5"/>
        <v>44347</v>
      </c>
      <c r="AM22" s="75">
        <f t="shared" si="5"/>
        <v>44377</v>
      </c>
      <c r="AN22" s="75">
        <f t="shared" ref="AN22:AU22" si="6">AN10</f>
        <v>44408</v>
      </c>
      <c r="AO22" s="75">
        <f t="shared" si="6"/>
        <v>44439</v>
      </c>
      <c r="AP22" s="75">
        <f t="shared" si="6"/>
        <v>44469</v>
      </c>
      <c r="AQ22" s="75">
        <f t="shared" si="6"/>
        <v>44500</v>
      </c>
      <c r="AR22" s="75">
        <f t="shared" si="6"/>
        <v>44530</v>
      </c>
      <c r="AS22" s="75">
        <f t="shared" si="6"/>
        <v>44561</v>
      </c>
      <c r="AT22" s="75">
        <f t="shared" si="6"/>
        <v>44592</v>
      </c>
      <c r="AU22" s="75">
        <f t="shared" si="6"/>
        <v>44620</v>
      </c>
      <c r="AV22" s="75">
        <f>AV10</f>
        <v>44651</v>
      </c>
      <c r="AW22" s="75">
        <f>AW10</f>
        <v>44681</v>
      </c>
      <c r="AX22" s="75">
        <f>AX10</f>
        <v>44712</v>
      </c>
    </row>
    <row r="23" spans="1:50" ht="13" x14ac:dyDescent="0.3">
      <c r="D23" s="98"/>
      <c r="I23" s="99"/>
      <c r="Q23" s="99"/>
      <c r="T23" s="99"/>
      <c r="W23" s="99"/>
      <c r="Z23" s="99"/>
    </row>
    <row r="24" spans="1:50" ht="13" x14ac:dyDescent="0.3">
      <c r="B24" s="128" t="s">
        <v>183</v>
      </c>
      <c r="D24" s="112">
        <v>0.5</v>
      </c>
      <c r="I24" s="101">
        <v>0.35</v>
      </c>
      <c r="J24" s="101">
        <v>0.33</v>
      </c>
      <c r="K24" s="101">
        <v>0.34</v>
      </c>
      <c r="L24" s="65">
        <v>0.33</v>
      </c>
      <c r="M24" s="65">
        <v>0.34</v>
      </c>
      <c r="N24" s="65">
        <v>0.33</v>
      </c>
      <c r="O24" s="65">
        <v>0.38</v>
      </c>
      <c r="P24" s="65">
        <v>0.34</v>
      </c>
      <c r="Q24" s="65">
        <v>0.31</v>
      </c>
      <c r="R24" s="65">
        <v>0.27</v>
      </c>
      <c r="S24" s="65">
        <v>0.2</v>
      </c>
      <c r="T24" s="65">
        <v>0.18</v>
      </c>
      <c r="U24" s="65">
        <v>0.16</v>
      </c>
      <c r="V24" s="140">
        <f>2500000/9454962</f>
        <v>0.26441142756575858</v>
      </c>
      <c r="W24" s="140">
        <f>2500000/9777437</f>
        <v>0.2556907295848595</v>
      </c>
      <c r="X24" s="65">
        <v>0.25</v>
      </c>
      <c r="Y24" s="65">
        <v>0.24</v>
      </c>
      <c r="Z24" s="65">
        <v>0.24</v>
      </c>
      <c r="AA24" s="65">
        <v>0.13</v>
      </c>
      <c r="AB24" s="167">
        <v>0.13</v>
      </c>
      <c r="AC24" s="167">
        <v>0.13</v>
      </c>
      <c r="AD24" s="167">
        <v>0.17</v>
      </c>
      <c r="AE24" s="167">
        <v>0.17</v>
      </c>
      <c r="AF24" s="167">
        <v>0.17</v>
      </c>
      <c r="AG24" s="167">
        <v>0.24</v>
      </c>
      <c r="AH24" s="167">
        <v>0.23</v>
      </c>
      <c r="AI24" s="167">
        <v>0.23</v>
      </c>
      <c r="AJ24" s="167">
        <v>0.24</v>
      </c>
      <c r="AK24" s="167">
        <v>0.23</v>
      </c>
      <c r="AL24" s="167">
        <v>0.25</v>
      </c>
      <c r="AM24" s="332" t="s">
        <v>433</v>
      </c>
      <c r="AN24" s="332"/>
      <c r="AO24" s="332"/>
      <c r="AP24" s="332"/>
      <c r="AQ24" s="332"/>
      <c r="AR24" s="332"/>
      <c r="AS24" s="332"/>
      <c r="AT24" s="167">
        <v>0.61</v>
      </c>
      <c r="AU24" s="167">
        <v>0.65</v>
      </c>
      <c r="AV24" s="167">
        <v>0.71</v>
      </c>
      <c r="AW24" s="252">
        <v>0.71799999999999997</v>
      </c>
      <c r="AX24" s="167">
        <v>0.65</v>
      </c>
    </row>
    <row r="25" spans="1:50" ht="13" x14ac:dyDescent="0.3">
      <c r="D25" s="112"/>
      <c r="I25" s="102">
        <f t="shared" ref="I25:AL25" si="7">$D$24</f>
        <v>0.5</v>
      </c>
      <c r="J25" s="102">
        <f t="shared" si="7"/>
        <v>0.5</v>
      </c>
      <c r="K25" s="102">
        <f t="shared" si="7"/>
        <v>0.5</v>
      </c>
      <c r="L25" s="102">
        <f t="shared" si="7"/>
        <v>0.5</v>
      </c>
      <c r="M25" s="102">
        <f t="shared" si="7"/>
        <v>0.5</v>
      </c>
      <c r="N25" s="102">
        <f t="shared" si="7"/>
        <v>0.5</v>
      </c>
      <c r="O25" s="102">
        <f t="shared" si="7"/>
        <v>0.5</v>
      </c>
      <c r="P25" s="102">
        <f t="shared" si="7"/>
        <v>0.5</v>
      </c>
      <c r="Q25" s="102">
        <f t="shared" si="7"/>
        <v>0.5</v>
      </c>
      <c r="R25" s="102">
        <f t="shared" si="7"/>
        <v>0.5</v>
      </c>
      <c r="S25" s="102">
        <f t="shared" si="7"/>
        <v>0.5</v>
      </c>
      <c r="T25" s="102">
        <f t="shared" si="7"/>
        <v>0.5</v>
      </c>
      <c r="U25" s="102">
        <f t="shared" si="7"/>
        <v>0.5</v>
      </c>
      <c r="V25" s="102">
        <f t="shared" si="7"/>
        <v>0.5</v>
      </c>
      <c r="W25" s="102">
        <f t="shared" si="7"/>
        <v>0.5</v>
      </c>
      <c r="X25" s="102">
        <f t="shared" si="7"/>
        <v>0.5</v>
      </c>
      <c r="Y25" s="102">
        <f t="shared" si="7"/>
        <v>0.5</v>
      </c>
      <c r="Z25" s="102">
        <f t="shared" si="7"/>
        <v>0.5</v>
      </c>
      <c r="AA25" s="102">
        <f t="shared" si="7"/>
        <v>0.5</v>
      </c>
      <c r="AB25" s="102">
        <f t="shared" si="7"/>
        <v>0.5</v>
      </c>
      <c r="AC25" s="102">
        <f t="shared" si="7"/>
        <v>0.5</v>
      </c>
      <c r="AD25" s="102">
        <f t="shared" si="7"/>
        <v>0.5</v>
      </c>
      <c r="AE25" s="102">
        <f t="shared" si="7"/>
        <v>0.5</v>
      </c>
      <c r="AF25" s="102">
        <f t="shared" si="7"/>
        <v>0.5</v>
      </c>
      <c r="AG25" s="102">
        <f t="shared" si="7"/>
        <v>0.5</v>
      </c>
      <c r="AH25" s="102">
        <f t="shared" si="7"/>
        <v>0.5</v>
      </c>
      <c r="AI25" s="102">
        <f t="shared" si="7"/>
        <v>0.5</v>
      </c>
      <c r="AJ25" s="102">
        <f t="shared" si="7"/>
        <v>0.5</v>
      </c>
      <c r="AK25" s="102">
        <f t="shared" si="7"/>
        <v>0.5</v>
      </c>
      <c r="AL25" s="102">
        <f t="shared" si="7"/>
        <v>0.5</v>
      </c>
      <c r="AM25" s="332"/>
      <c r="AN25" s="332"/>
      <c r="AO25" s="332"/>
      <c r="AP25" s="332"/>
      <c r="AQ25" s="332"/>
      <c r="AR25" s="332"/>
      <c r="AS25" s="332"/>
      <c r="AT25" s="102">
        <v>0.75</v>
      </c>
      <c r="AU25" s="102">
        <v>0.75</v>
      </c>
      <c r="AV25" s="102">
        <v>0.75</v>
      </c>
      <c r="AW25" s="207">
        <v>0.7</v>
      </c>
      <c r="AX25" s="207">
        <v>0.7</v>
      </c>
    </row>
    <row r="26" spans="1:50" ht="13" x14ac:dyDescent="0.3">
      <c r="B26" s="128" t="s">
        <v>184</v>
      </c>
      <c r="D26" s="112">
        <v>1.1000000000000001</v>
      </c>
      <c r="I26" s="143"/>
      <c r="J26" s="143">
        <v>18.956884583952299</v>
      </c>
      <c r="K26" s="143">
        <v>6.2993835555555604</v>
      </c>
      <c r="L26" s="143">
        <v>8.7284515467966592</v>
      </c>
      <c r="M26" s="143">
        <v>3.19</v>
      </c>
      <c r="N26" s="143">
        <v>2.67</v>
      </c>
      <c r="O26" s="143">
        <v>2.29</v>
      </c>
      <c r="P26" s="65">
        <v>3.54</v>
      </c>
      <c r="Q26" s="65">
        <v>1.1000000000000001</v>
      </c>
      <c r="R26" s="65">
        <v>1.1000000000000001</v>
      </c>
      <c r="S26" s="65">
        <v>1.34</v>
      </c>
      <c r="T26" s="65">
        <v>3.96</v>
      </c>
      <c r="U26" s="65">
        <v>7.01</v>
      </c>
      <c r="V26" s="65">
        <v>3.18</v>
      </c>
      <c r="W26" s="65">
        <v>7.02</v>
      </c>
      <c r="X26" s="65">
        <v>6.1</v>
      </c>
      <c r="Y26" s="65">
        <v>8.9</v>
      </c>
      <c r="Z26" s="101">
        <v>7.91</v>
      </c>
      <c r="AA26" s="101">
        <v>4.3810530186371697</v>
      </c>
      <c r="AB26" s="167">
        <v>7.95</v>
      </c>
      <c r="AC26" s="167">
        <v>8.0399999999999991</v>
      </c>
      <c r="AD26" s="167">
        <v>7.1</v>
      </c>
      <c r="AE26" s="167">
        <v>2.81</v>
      </c>
      <c r="AF26" s="167">
        <v>5.88</v>
      </c>
      <c r="AG26" s="252">
        <v>0</v>
      </c>
      <c r="AH26" s="167">
        <v>0.85</v>
      </c>
      <c r="AI26" s="167">
        <v>1.25</v>
      </c>
      <c r="AJ26" s="167">
        <v>2.13</v>
      </c>
      <c r="AK26" s="167">
        <v>1.17</v>
      </c>
      <c r="AL26" s="167">
        <v>1.34</v>
      </c>
      <c r="AM26" s="332"/>
      <c r="AN26" s="332"/>
      <c r="AO26" s="332"/>
      <c r="AP26" s="332"/>
      <c r="AQ26" s="332"/>
      <c r="AR26" s="332"/>
      <c r="AS26" s="332"/>
      <c r="AT26" s="167">
        <v>7.25</v>
      </c>
      <c r="AU26" s="167">
        <v>6.58</v>
      </c>
      <c r="AV26" s="167">
        <v>2.95</v>
      </c>
      <c r="AW26" s="167">
        <v>4.09</v>
      </c>
      <c r="AX26" s="167">
        <v>2.0499999999999998</v>
      </c>
    </row>
    <row r="27" spans="1:50" ht="13" x14ac:dyDescent="0.3">
      <c r="D27" s="113"/>
      <c r="I27" s="102">
        <f t="shared" ref="I27:AL27" si="8">$D$26</f>
        <v>1.1000000000000001</v>
      </c>
      <c r="J27" s="102">
        <f t="shared" si="8"/>
        <v>1.1000000000000001</v>
      </c>
      <c r="K27" s="102">
        <f t="shared" si="8"/>
        <v>1.1000000000000001</v>
      </c>
      <c r="L27" s="102">
        <f t="shared" si="8"/>
        <v>1.1000000000000001</v>
      </c>
      <c r="M27" s="102">
        <f t="shared" si="8"/>
        <v>1.1000000000000001</v>
      </c>
      <c r="N27" s="102">
        <f t="shared" si="8"/>
        <v>1.1000000000000001</v>
      </c>
      <c r="O27" s="102">
        <f t="shared" si="8"/>
        <v>1.1000000000000001</v>
      </c>
      <c r="P27" s="102">
        <f t="shared" si="8"/>
        <v>1.1000000000000001</v>
      </c>
      <c r="Q27" s="102">
        <f t="shared" si="8"/>
        <v>1.1000000000000001</v>
      </c>
      <c r="R27" s="102">
        <f t="shared" si="8"/>
        <v>1.1000000000000001</v>
      </c>
      <c r="S27" s="102">
        <f t="shared" si="8"/>
        <v>1.1000000000000001</v>
      </c>
      <c r="T27" s="102">
        <f t="shared" si="8"/>
        <v>1.1000000000000001</v>
      </c>
      <c r="U27" s="102">
        <f t="shared" si="8"/>
        <v>1.1000000000000001</v>
      </c>
      <c r="V27" s="102">
        <f t="shared" si="8"/>
        <v>1.1000000000000001</v>
      </c>
      <c r="W27" s="102">
        <f t="shared" si="8"/>
        <v>1.1000000000000001</v>
      </c>
      <c r="X27" s="102">
        <f t="shared" si="8"/>
        <v>1.1000000000000001</v>
      </c>
      <c r="Y27" s="102">
        <f t="shared" si="8"/>
        <v>1.1000000000000001</v>
      </c>
      <c r="Z27" s="102">
        <f t="shared" si="8"/>
        <v>1.1000000000000001</v>
      </c>
      <c r="AA27" s="102">
        <f t="shared" si="8"/>
        <v>1.1000000000000001</v>
      </c>
      <c r="AB27" s="102">
        <f t="shared" si="8"/>
        <v>1.1000000000000001</v>
      </c>
      <c r="AC27" s="102">
        <f t="shared" si="8"/>
        <v>1.1000000000000001</v>
      </c>
      <c r="AD27" s="102">
        <f t="shared" si="8"/>
        <v>1.1000000000000001</v>
      </c>
      <c r="AE27" s="102">
        <f t="shared" si="8"/>
        <v>1.1000000000000001</v>
      </c>
      <c r="AF27" s="102">
        <f t="shared" si="8"/>
        <v>1.1000000000000001</v>
      </c>
      <c r="AG27" s="102">
        <f t="shared" si="8"/>
        <v>1.1000000000000001</v>
      </c>
      <c r="AH27" s="102">
        <f t="shared" si="8"/>
        <v>1.1000000000000001</v>
      </c>
      <c r="AI27" s="102">
        <f t="shared" si="8"/>
        <v>1.1000000000000001</v>
      </c>
      <c r="AJ27" s="102">
        <f t="shared" si="8"/>
        <v>1.1000000000000001</v>
      </c>
      <c r="AK27" s="102">
        <f t="shared" si="8"/>
        <v>1.1000000000000001</v>
      </c>
      <c r="AL27" s="102">
        <f t="shared" si="8"/>
        <v>1.1000000000000001</v>
      </c>
      <c r="AM27" s="332"/>
      <c r="AN27" s="332"/>
      <c r="AO27" s="332"/>
      <c r="AP27" s="332"/>
      <c r="AQ27" s="332"/>
      <c r="AR27" s="332"/>
      <c r="AS27" s="332"/>
      <c r="AT27" s="102">
        <v>1.1000000000000001</v>
      </c>
      <c r="AU27" s="102">
        <v>1.1000000000000001</v>
      </c>
      <c r="AV27" s="102">
        <v>1.1000000000000001</v>
      </c>
      <c r="AW27" s="102">
        <v>1.1000000000000001</v>
      </c>
      <c r="AX27" s="102">
        <v>1.1000000000000001</v>
      </c>
    </row>
    <row r="28" spans="1:50" s="138" customFormat="1" ht="13" x14ac:dyDescent="0.3">
      <c r="A28" s="65"/>
      <c r="B28" s="167" t="s">
        <v>303</v>
      </c>
      <c r="C28" s="65"/>
      <c r="D28" s="247">
        <v>0.35</v>
      </c>
      <c r="E28" s="65"/>
      <c r="F28" s="66"/>
      <c r="G28" s="65"/>
      <c r="H28" s="65"/>
      <c r="I28" s="137"/>
      <c r="J28" s="137"/>
      <c r="K28" s="137"/>
      <c r="L28" s="137"/>
      <c r="M28" s="137"/>
      <c r="N28" s="137"/>
      <c r="O28" s="137"/>
      <c r="P28" s="137"/>
      <c r="Q28" s="137"/>
      <c r="R28" s="137"/>
      <c r="S28" s="137"/>
      <c r="T28" s="137"/>
      <c r="U28" s="137"/>
      <c r="V28" s="137"/>
      <c r="W28" s="137"/>
      <c r="X28" s="137"/>
      <c r="Y28" s="137"/>
      <c r="Z28" s="137"/>
      <c r="AA28" s="137"/>
      <c r="AB28" s="137"/>
      <c r="AC28" s="137"/>
      <c r="AD28" s="222"/>
      <c r="AE28" s="137"/>
      <c r="AF28" s="137"/>
      <c r="AG28" s="210">
        <v>0.31</v>
      </c>
      <c r="AH28" s="210">
        <v>0.32</v>
      </c>
      <c r="AI28" s="210">
        <v>0.32</v>
      </c>
      <c r="AJ28" s="210">
        <v>0.28999999999999998</v>
      </c>
      <c r="AK28" s="210">
        <v>0.31</v>
      </c>
      <c r="AL28" s="210">
        <v>0.28999999999999998</v>
      </c>
      <c r="AM28" s="332"/>
      <c r="AN28" s="332"/>
      <c r="AO28" s="332"/>
      <c r="AP28" s="332"/>
      <c r="AQ28" s="332"/>
      <c r="AR28" s="332"/>
      <c r="AS28" s="332"/>
      <c r="AT28" s="210">
        <v>0.22</v>
      </c>
      <c r="AU28" s="210">
        <v>0.23</v>
      </c>
      <c r="AV28" s="276">
        <v>0.23</v>
      </c>
      <c r="AW28" s="276">
        <v>0.22</v>
      </c>
      <c r="AX28" s="276">
        <v>0.23</v>
      </c>
    </row>
    <row r="29" spans="1:50" ht="13" x14ac:dyDescent="0.3">
      <c r="D29" s="113"/>
      <c r="I29" s="248">
        <v>0.35</v>
      </c>
      <c r="J29" s="248">
        <v>0.35</v>
      </c>
      <c r="K29" s="248">
        <v>0.35</v>
      </c>
      <c r="L29" s="248">
        <v>0.35</v>
      </c>
      <c r="M29" s="248">
        <v>0.35</v>
      </c>
      <c r="N29" s="248">
        <v>0.35</v>
      </c>
      <c r="O29" s="248">
        <v>0.35</v>
      </c>
      <c r="P29" s="248">
        <v>0.35</v>
      </c>
      <c r="Q29" s="248">
        <v>0.35</v>
      </c>
      <c r="R29" s="248">
        <v>0.35</v>
      </c>
      <c r="S29" s="248">
        <v>0.35</v>
      </c>
      <c r="T29" s="248">
        <v>0.35</v>
      </c>
      <c r="U29" s="248">
        <v>0.35</v>
      </c>
      <c r="V29" s="248">
        <v>0.35</v>
      </c>
      <c r="W29" s="248">
        <v>0.35</v>
      </c>
      <c r="X29" s="248">
        <v>0.35</v>
      </c>
      <c r="Y29" s="248">
        <v>0.35</v>
      </c>
      <c r="Z29" s="248">
        <v>0.35</v>
      </c>
      <c r="AA29" s="248">
        <v>0.35</v>
      </c>
      <c r="AB29" s="248">
        <v>0.35</v>
      </c>
      <c r="AC29" s="248">
        <v>0.35</v>
      </c>
      <c r="AD29" s="248">
        <v>0.35</v>
      </c>
      <c r="AE29" s="248">
        <v>0.35</v>
      </c>
      <c r="AF29" s="248">
        <v>0.35</v>
      </c>
      <c r="AG29" s="248">
        <v>0.35</v>
      </c>
      <c r="AH29" s="248">
        <v>0.35</v>
      </c>
      <c r="AI29" s="248">
        <v>0.35</v>
      </c>
      <c r="AJ29" s="248">
        <v>0.35</v>
      </c>
      <c r="AK29" s="248">
        <v>0.35</v>
      </c>
      <c r="AL29" s="248">
        <v>0.35</v>
      </c>
      <c r="AM29" s="248">
        <v>0.35</v>
      </c>
      <c r="AN29" s="248">
        <v>0.35</v>
      </c>
      <c r="AO29" s="248">
        <v>0.35</v>
      </c>
      <c r="AP29" s="248">
        <v>0.35</v>
      </c>
      <c r="AQ29" s="248">
        <v>0.35</v>
      </c>
      <c r="AR29" s="248">
        <v>0.35</v>
      </c>
      <c r="AS29" s="248">
        <v>0.35</v>
      </c>
      <c r="AT29" s="248">
        <v>0.35</v>
      </c>
      <c r="AU29" s="248">
        <v>0.35</v>
      </c>
      <c r="AV29" s="248">
        <v>0.35</v>
      </c>
      <c r="AW29" s="248">
        <v>0.35</v>
      </c>
      <c r="AX29" s="248">
        <v>0.35</v>
      </c>
    </row>
    <row r="30" spans="1:50" ht="13" x14ac:dyDescent="0.3">
      <c r="B30" s="152" t="s">
        <v>304</v>
      </c>
      <c r="D30" s="249">
        <v>5000000</v>
      </c>
      <c r="I30" s="134">
        <v>1500000</v>
      </c>
      <c r="J30" s="135">
        <v>1500000</v>
      </c>
      <c r="K30" s="134">
        <v>1500000</v>
      </c>
      <c r="L30" s="134">
        <v>1500000</v>
      </c>
      <c r="M30" s="134">
        <v>1500000</v>
      </c>
      <c r="N30" s="134">
        <v>1500000</v>
      </c>
      <c r="O30" s="134">
        <v>1500000</v>
      </c>
      <c r="P30" s="134">
        <v>1500000</v>
      </c>
      <c r="Q30" s="134">
        <v>1500000</v>
      </c>
      <c r="R30" s="134">
        <v>1500000</v>
      </c>
      <c r="S30" s="134">
        <v>1500000</v>
      </c>
      <c r="T30" s="134">
        <v>1500000</v>
      </c>
      <c r="U30" s="134">
        <v>2000000</v>
      </c>
      <c r="V30" s="134">
        <v>2500000</v>
      </c>
      <c r="W30" s="134">
        <v>2500000</v>
      </c>
      <c r="X30" s="134">
        <v>2500000</v>
      </c>
      <c r="Y30" s="134">
        <v>2500000</v>
      </c>
      <c r="Z30" s="134">
        <v>2500000</v>
      </c>
      <c r="AA30" s="134">
        <v>1500000</v>
      </c>
      <c r="AB30" s="134">
        <v>1500000</v>
      </c>
      <c r="AC30" s="134">
        <v>1500000</v>
      </c>
      <c r="AD30" s="134">
        <v>2000000</v>
      </c>
      <c r="AE30" s="134">
        <v>2000000</v>
      </c>
      <c r="AF30" s="134">
        <v>2000000</v>
      </c>
      <c r="AG30" s="134">
        <v>3000000</v>
      </c>
      <c r="AH30" s="134">
        <v>3000000</v>
      </c>
      <c r="AI30" s="134">
        <v>3000000</v>
      </c>
      <c r="AJ30" s="134">
        <v>3000000</v>
      </c>
      <c r="AK30" s="134">
        <v>3000000</v>
      </c>
      <c r="AL30" s="134">
        <v>3000000</v>
      </c>
      <c r="AM30" s="134">
        <f>AL30</f>
        <v>3000000</v>
      </c>
      <c r="AN30" s="134">
        <f>AM30</f>
        <v>3000000</v>
      </c>
      <c r="AO30" s="134">
        <f>AN30</f>
        <v>3000000</v>
      </c>
      <c r="AP30" s="134">
        <f>AO30</f>
        <v>3000000</v>
      </c>
      <c r="AQ30" s="134">
        <f>AP30</f>
        <v>3000000</v>
      </c>
      <c r="AR30" s="134">
        <v>4000000</v>
      </c>
      <c r="AS30" s="134">
        <v>5000000</v>
      </c>
      <c r="AT30" s="134">
        <v>5000000</v>
      </c>
      <c r="AU30" s="134">
        <v>5000000</v>
      </c>
      <c r="AV30" s="134">
        <v>5000000</v>
      </c>
      <c r="AW30" s="134">
        <v>5000000</v>
      </c>
      <c r="AX30" s="134">
        <v>5000000</v>
      </c>
    </row>
    <row r="31" spans="1:50" x14ac:dyDescent="0.25">
      <c r="C31" s="66"/>
      <c r="F31" s="65"/>
      <c r="I31" s="136">
        <f>$D$30</f>
        <v>5000000</v>
      </c>
      <c r="J31" s="136">
        <f t="shared" ref="J31:AS31" si="9">$D$30</f>
        <v>5000000</v>
      </c>
      <c r="K31" s="136">
        <f t="shared" si="9"/>
        <v>5000000</v>
      </c>
      <c r="L31" s="136">
        <f t="shared" si="9"/>
        <v>5000000</v>
      </c>
      <c r="M31" s="136">
        <f t="shared" si="9"/>
        <v>5000000</v>
      </c>
      <c r="N31" s="136">
        <f t="shared" si="9"/>
        <v>5000000</v>
      </c>
      <c r="O31" s="136">
        <f t="shared" si="9"/>
        <v>5000000</v>
      </c>
      <c r="P31" s="136">
        <f t="shared" si="9"/>
        <v>5000000</v>
      </c>
      <c r="Q31" s="136">
        <f t="shared" si="9"/>
        <v>5000000</v>
      </c>
      <c r="R31" s="136">
        <f t="shared" si="9"/>
        <v>5000000</v>
      </c>
      <c r="S31" s="136">
        <f t="shared" si="9"/>
        <v>5000000</v>
      </c>
      <c r="T31" s="136">
        <f t="shared" si="9"/>
        <v>5000000</v>
      </c>
      <c r="U31" s="136">
        <f t="shared" si="9"/>
        <v>5000000</v>
      </c>
      <c r="V31" s="136">
        <f t="shared" si="9"/>
        <v>5000000</v>
      </c>
      <c r="W31" s="136">
        <f t="shared" si="9"/>
        <v>5000000</v>
      </c>
      <c r="X31" s="136">
        <f t="shared" si="9"/>
        <v>5000000</v>
      </c>
      <c r="Y31" s="136">
        <f t="shared" si="9"/>
        <v>5000000</v>
      </c>
      <c r="Z31" s="136">
        <f t="shared" si="9"/>
        <v>5000000</v>
      </c>
      <c r="AA31" s="136">
        <f t="shared" si="9"/>
        <v>5000000</v>
      </c>
      <c r="AB31" s="136">
        <f t="shared" si="9"/>
        <v>5000000</v>
      </c>
      <c r="AC31" s="136">
        <f t="shared" si="9"/>
        <v>5000000</v>
      </c>
      <c r="AD31" s="136">
        <f t="shared" si="9"/>
        <v>5000000</v>
      </c>
      <c r="AE31" s="136">
        <f t="shared" si="9"/>
        <v>5000000</v>
      </c>
      <c r="AF31" s="136">
        <f t="shared" si="9"/>
        <v>5000000</v>
      </c>
      <c r="AG31" s="136">
        <f t="shared" si="9"/>
        <v>5000000</v>
      </c>
      <c r="AH31" s="136">
        <f t="shared" si="9"/>
        <v>5000000</v>
      </c>
      <c r="AI31" s="136">
        <f t="shared" si="9"/>
        <v>5000000</v>
      </c>
      <c r="AJ31" s="136">
        <f t="shared" si="9"/>
        <v>5000000</v>
      </c>
      <c r="AK31" s="136">
        <f t="shared" si="9"/>
        <v>5000000</v>
      </c>
      <c r="AL31" s="136">
        <f t="shared" si="9"/>
        <v>5000000</v>
      </c>
      <c r="AM31" s="136">
        <f t="shared" si="9"/>
        <v>5000000</v>
      </c>
      <c r="AN31" s="136">
        <f t="shared" si="9"/>
        <v>5000000</v>
      </c>
      <c r="AO31" s="136">
        <f t="shared" si="9"/>
        <v>5000000</v>
      </c>
      <c r="AP31" s="136">
        <f t="shared" si="9"/>
        <v>5000000</v>
      </c>
      <c r="AQ31" s="136">
        <f t="shared" si="9"/>
        <v>5000000</v>
      </c>
      <c r="AR31" s="136">
        <f t="shared" si="9"/>
        <v>5000000</v>
      </c>
      <c r="AS31" s="136">
        <f t="shared" si="9"/>
        <v>5000000</v>
      </c>
      <c r="AT31" s="136">
        <v>5000000</v>
      </c>
      <c r="AU31" s="136">
        <v>5000000</v>
      </c>
      <c r="AV31" s="136">
        <v>5000001</v>
      </c>
      <c r="AW31" s="136">
        <v>5000002</v>
      </c>
      <c r="AX31" s="136">
        <v>5000003</v>
      </c>
    </row>
    <row r="32" spans="1:50" ht="13" x14ac:dyDescent="0.3">
      <c r="C32" s="67" t="str">
        <f>B24</f>
        <v>Leverage ratio</v>
      </c>
      <c r="F32" s="67" t="str">
        <f>B26</f>
        <v>Debt Service Cover Ratio</v>
      </c>
      <c r="L32" s="67"/>
    </row>
    <row r="33" spans="3:12" x14ac:dyDescent="0.25">
      <c r="C33" s="66"/>
      <c r="E33" s="110"/>
      <c r="F33" s="110"/>
      <c r="G33" s="110"/>
      <c r="H33" s="110"/>
      <c r="I33" s="110"/>
      <c r="J33" s="110"/>
    </row>
    <row r="34" spans="3:12" x14ac:dyDescent="0.25">
      <c r="C34" s="66"/>
    </row>
    <row r="35" spans="3:12" x14ac:dyDescent="0.25">
      <c r="C35" s="66"/>
      <c r="E35" s="110"/>
      <c r="F35" s="110"/>
      <c r="G35" s="110"/>
      <c r="H35" s="110"/>
      <c r="I35" s="110"/>
      <c r="J35" s="110"/>
      <c r="L35" s="128"/>
    </row>
    <row r="36" spans="3:12" x14ac:dyDescent="0.25">
      <c r="C36" s="66"/>
    </row>
    <row r="37" spans="3:12" x14ac:dyDescent="0.25">
      <c r="C37" s="66"/>
      <c r="E37" s="110"/>
      <c r="F37" s="110"/>
      <c r="G37" s="110"/>
      <c r="H37" s="110"/>
      <c r="I37" s="110"/>
      <c r="J37" s="110"/>
      <c r="K37" s="128"/>
    </row>
    <row r="38" spans="3:12" x14ac:dyDescent="0.25">
      <c r="C38" s="66"/>
    </row>
    <row r="39" spans="3:12" x14ac:dyDescent="0.25">
      <c r="C39" s="66"/>
      <c r="F39" s="65"/>
    </row>
    <row r="40" spans="3:12" x14ac:dyDescent="0.25">
      <c r="C40" s="66"/>
      <c r="F40" s="65"/>
    </row>
    <row r="41" spans="3:12" x14ac:dyDescent="0.25">
      <c r="C41" s="66"/>
      <c r="F41" s="65"/>
    </row>
    <row r="42" spans="3:12" x14ac:dyDescent="0.25">
      <c r="C42" s="66"/>
      <c r="F42" s="65"/>
    </row>
    <row r="43" spans="3:12" x14ac:dyDescent="0.25">
      <c r="C43" s="66"/>
      <c r="F43" s="65"/>
    </row>
    <row r="44" spans="3:12" x14ac:dyDescent="0.25">
      <c r="C44" s="66"/>
      <c r="F44" s="65"/>
    </row>
    <row r="45" spans="3:12" x14ac:dyDescent="0.25">
      <c r="C45" s="66"/>
      <c r="F45" s="65"/>
    </row>
    <row r="46" spans="3:12" ht="13" x14ac:dyDescent="0.3">
      <c r="C46" s="69" t="str">
        <f>B28</f>
        <v>Advertising costs %</v>
      </c>
      <c r="F46" s="67" t="s">
        <v>305</v>
      </c>
      <c r="L46" s="67"/>
    </row>
    <row r="47" spans="3:12" x14ac:dyDescent="0.25">
      <c r="C47" s="66"/>
      <c r="F47" s="65"/>
    </row>
    <row r="48" spans="3:12" x14ac:dyDescent="0.25">
      <c r="C48" s="66"/>
      <c r="F48" s="65"/>
    </row>
    <row r="49" spans="1:50" x14ac:dyDescent="0.25">
      <c r="C49" s="66"/>
      <c r="F49" s="65"/>
    </row>
    <row r="50" spans="1:50" x14ac:dyDescent="0.25">
      <c r="C50" s="66"/>
      <c r="F50" s="65"/>
    </row>
    <row r="51" spans="1:50" x14ac:dyDescent="0.25">
      <c r="C51" s="66"/>
      <c r="F51" s="65"/>
    </row>
    <row r="52" spans="1:50" x14ac:dyDescent="0.25">
      <c r="C52" s="66"/>
      <c r="F52" s="65"/>
    </row>
    <row r="53" spans="1:50" x14ac:dyDescent="0.25">
      <c r="C53" s="66"/>
      <c r="F53" s="65"/>
    </row>
    <row r="54" spans="1:50" x14ac:dyDescent="0.25">
      <c r="C54" s="66"/>
      <c r="F54" s="65"/>
    </row>
    <row r="55" spans="1:50" x14ac:dyDescent="0.25">
      <c r="C55" s="66"/>
      <c r="F55" s="65"/>
    </row>
    <row r="56" spans="1:50" x14ac:dyDescent="0.25">
      <c r="C56" s="66"/>
      <c r="F56" s="65"/>
    </row>
    <row r="57" spans="1:50" x14ac:dyDescent="0.25">
      <c r="C57" s="66"/>
      <c r="F57" s="65"/>
    </row>
    <row r="58" spans="1:50" x14ac:dyDescent="0.25">
      <c r="C58" s="66"/>
      <c r="F58" s="65"/>
    </row>
    <row r="59" spans="1:50" s="3" customFormat="1" ht="10" x14ac:dyDescent="0.2">
      <c r="A59" s="17" t="s">
        <v>74</v>
      </c>
      <c r="B59" s="17"/>
      <c r="C59" s="17"/>
      <c r="D59" s="18"/>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row>
    <row r="60" spans="1:50" x14ac:dyDescent="0.25">
      <c r="C60" s="66"/>
      <c r="F60" s="65"/>
    </row>
    <row r="62" spans="1:50" x14ac:dyDescent="0.25">
      <c r="D62" s="115"/>
    </row>
  </sheetData>
  <mergeCells count="1">
    <mergeCell ref="AM24:AS28"/>
  </mergeCells>
  <pageMargins left="0.70866141732283472" right="0.70866141732283472" top="0.74803149606299213" bottom="0.74803149606299213" header="0.31496062992125984" footer="0.31496062992125984"/>
  <pageSetup scale="46"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L!I10:I11</xm:f>
          </x14:formula1>
          <xm:sqref>G5:G7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8FC4-1FC1-4D41-BE3D-B6BC4F3041ED}">
  <sheetPr codeName="Sheet13">
    <pageSetUpPr fitToPage="1"/>
  </sheetPr>
  <dimension ref="A1:AN74"/>
  <sheetViews>
    <sheetView showGridLines="0" zoomScale="80" zoomScaleNormal="80" workbookViewId="0">
      <pane xSplit="8" ySplit="10" topLeftCell="I29" activePane="bottomRight" state="frozen"/>
      <selection activeCell="L4" sqref="L4"/>
      <selection pane="topRight" activeCell="L4" sqref="L4"/>
      <selection pane="bottomLeft" activeCell="L4" sqref="L4"/>
      <selection pane="bottomRight" activeCell="J55" sqref="J55"/>
    </sheetView>
  </sheetViews>
  <sheetFormatPr defaultColWidth="9.33203125" defaultRowHeight="12.5" x14ac:dyDescent="0.25"/>
  <cols>
    <col min="1" max="1" width="3.77734375" style="65" customWidth="1"/>
    <col min="2" max="2" width="26.44140625" style="65" customWidth="1"/>
    <col min="3" max="3" width="29" style="65" customWidth="1"/>
    <col min="4" max="4" width="34.6640625" style="65" customWidth="1"/>
    <col min="5" max="5" width="13.109375" style="65" customWidth="1"/>
    <col min="6" max="6" width="13.44140625" style="66" customWidth="1"/>
    <col min="7" max="8" width="15.77734375" style="65" customWidth="1"/>
    <col min="9" max="9" width="31.77734375" style="65" bestFit="1" customWidth="1"/>
    <col min="10" max="10" width="9.77734375" style="65" customWidth="1"/>
    <col min="11" max="11" width="11.33203125" style="65" customWidth="1"/>
    <col min="12" max="32" width="9.77734375" style="65" customWidth="1"/>
    <col min="33" max="34" width="9.33203125" style="65"/>
    <col min="35" max="39" width="10.44140625" style="65" customWidth="1"/>
    <col min="40" max="16384" width="9.33203125" style="65"/>
  </cols>
  <sheetData>
    <row r="1" spans="1:40" x14ac:dyDescent="0.25">
      <c r="A1" s="152" t="s">
        <v>444</v>
      </c>
    </row>
    <row r="2" spans="1:40" ht="25" x14ac:dyDescent="0.5">
      <c r="B2" s="64" t="s">
        <v>120</v>
      </c>
    </row>
    <row r="4" spans="1:40" ht="13" x14ac:dyDescent="0.3">
      <c r="B4" s="67" t="s">
        <v>121</v>
      </c>
      <c r="C4" s="121" t="s">
        <v>435</v>
      </c>
      <c r="E4" s="67" t="s">
        <v>177</v>
      </c>
      <c r="I4" s="170" t="s">
        <v>234</v>
      </c>
      <c r="J4" s="168"/>
      <c r="K4" s="167"/>
      <c r="L4" s="167"/>
      <c r="M4" s="167"/>
      <c r="N4" s="167"/>
      <c r="O4" s="167"/>
      <c r="P4" s="167"/>
    </row>
    <row r="5" spans="1:40" ht="13" x14ac:dyDescent="0.3">
      <c r="B5" s="67" t="s">
        <v>121</v>
      </c>
      <c r="C5" s="121" t="s">
        <v>443</v>
      </c>
      <c r="E5" s="124" t="s">
        <v>174</v>
      </c>
      <c r="G5" s="131">
        <v>1</v>
      </c>
      <c r="I5" s="170" t="s">
        <v>235</v>
      </c>
      <c r="J5" s="167"/>
      <c r="K5" s="174" t="s">
        <v>236</v>
      </c>
      <c r="L5" s="174"/>
      <c r="M5" s="167"/>
      <c r="N5" s="170" t="s">
        <v>237</v>
      </c>
      <c r="O5" s="167"/>
      <c r="P5" s="167"/>
    </row>
    <row r="6" spans="1:40" ht="13" x14ac:dyDescent="0.3">
      <c r="B6" s="67" t="s">
        <v>124</v>
      </c>
      <c r="C6" s="121" t="s">
        <v>306</v>
      </c>
      <c r="E6" s="124" t="s">
        <v>175</v>
      </c>
      <c r="G6" s="131">
        <v>1</v>
      </c>
      <c r="I6" s="167" t="s">
        <v>436</v>
      </c>
      <c r="J6" s="167"/>
      <c r="K6" s="254" t="s">
        <v>437</v>
      </c>
      <c r="L6" s="174"/>
      <c r="M6" s="167"/>
      <c r="N6" s="167"/>
      <c r="O6" s="167"/>
      <c r="P6" s="167"/>
    </row>
    <row r="7" spans="1:40" ht="13" x14ac:dyDescent="0.3">
      <c r="B7" s="67" t="s">
        <v>125</v>
      </c>
      <c r="C7" s="144">
        <v>43617</v>
      </c>
      <c r="D7" s="72"/>
      <c r="E7" s="124" t="s">
        <v>176</v>
      </c>
      <c r="G7" s="131">
        <v>1</v>
      </c>
      <c r="I7" s="225" t="s">
        <v>439</v>
      </c>
      <c r="J7" s="167"/>
      <c r="K7" s="254" t="s">
        <v>440</v>
      </c>
      <c r="L7" s="237"/>
      <c r="M7" s="167"/>
      <c r="N7" s="227" t="s">
        <v>441</v>
      </c>
    </row>
    <row r="8" spans="1:40" ht="13" x14ac:dyDescent="0.3">
      <c r="B8" s="67" t="s">
        <v>126</v>
      </c>
      <c r="C8" s="144">
        <v>45343</v>
      </c>
      <c r="D8" s="72"/>
      <c r="E8" s="72"/>
    </row>
    <row r="10" spans="1:40" ht="26" x14ac:dyDescent="0.25">
      <c r="B10" s="73" t="s">
        <v>127</v>
      </c>
      <c r="C10" s="73" t="s">
        <v>21</v>
      </c>
      <c r="D10" s="73" t="s">
        <v>128</v>
      </c>
      <c r="E10" s="73" t="s">
        <v>129</v>
      </c>
      <c r="F10" s="74" t="s">
        <v>130</v>
      </c>
      <c r="G10" s="73" t="s">
        <v>131</v>
      </c>
      <c r="H10" s="73" t="s">
        <v>132</v>
      </c>
      <c r="I10" s="75">
        <v>44651</v>
      </c>
      <c r="J10" s="75">
        <f>EOMONTH(I10,1)</f>
        <v>44681</v>
      </c>
      <c r="K10" s="75">
        <f>EOMONTH(J10,1)</f>
        <v>44712</v>
      </c>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4"/>
    </row>
    <row r="11" spans="1:40" x14ac:dyDescent="0.25">
      <c r="B11" s="76"/>
      <c r="C11" s="76"/>
      <c r="D11" s="76"/>
      <c r="E11" s="76"/>
      <c r="F11" s="77"/>
      <c r="G11" s="76"/>
      <c r="H11" s="76"/>
      <c r="I11" s="76">
        <f ca="1">IF(I10&gt;TODAY(),0,1)</f>
        <v>1</v>
      </c>
      <c r="J11" s="76">
        <f ca="1">IF(J10&gt;TODAY(),0,1)</f>
        <v>1</v>
      </c>
      <c r="K11" s="76">
        <f ca="1">IF(K10&gt;TODAY(),0,1)</f>
        <v>1</v>
      </c>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181"/>
    </row>
    <row r="12" spans="1:40" ht="87.5" x14ac:dyDescent="0.25">
      <c r="B12" s="78" t="s">
        <v>139</v>
      </c>
      <c r="C12" s="145" t="s">
        <v>197</v>
      </c>
      <c r="D12" s="146" t="s">
        <v>198</v>
      </c>
      <c r="E12" s="147" t="s">
        <v>199</v>
      </c>
      <c r="F12" s="79" t="s">
        <v>143</v>
      </c>
      <c r="G12" s="145" t="s">
        <v>200</v>
      </c>
      <c r="H12" s="80">
        <f>COUNTIF(I12:Z12,"Not received" )</f>
        <v>0</v>
      </c>
      <c r="I12" s="79"/>
      <c r="J12" s="79"/>
      <c r="K12" s="79"/>
      <c r="L12" s="81"/>
      <c r="M12" s="79"/>
      <c r="N12" s="79"/>
      <c r="O12" s="79"/>
      <c r="P12" s="79"/>
      <c r="Q12" s="79"/>
      <c r="R12" s="79"/>
      <c r="S12" s="79"/>
      <c r="T12" s="79"/>
      <c r="U12" s="79"/>
      <c r="V12" s="79"/>
      <c r="W12" s="81"/>
      <c r="X12" s="79"/>
      <c r="Y12" s="79"/>
      <c r="Z12" s="79"/>
      <c r="AA12" s="79"/>
      <c r="AB12" s="79"/>
      <c r="AC12" s="79"/>
      <c r="AD12" s="79"/>
      <c r="AE12" s="79"/>
      <c r="AF12" s="79"/>
      <c r="AG12" s="79"/>
      <c r="AH12" s="79"/>
      <c r="AI12" s="79"/>
      <c r="AJ12" s="79"/>
      <c r="AK12" s="79"/>
      <c r="AL12" s="79"/>
      <c r="AM12" s="79"/>
      <c r="AN12" s="184"/>
    </row>
    <row r="13" spans="1:40" x14ac:dyDescent="0.25">
      <c r="B13" s="76"/>
      <c r="C13" s="76"/>
      <c r="D13" s="76"/>
      <c r="E13" s="76"/>
      <c r="F13" s="77"/>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181"/>
    </row>
    <row r="14" spans="1:40" ht="75" x14ac:dyDescent="0.25">
      <c r="B14" s="78" t="s">
        <v>139</v>
      </c>
      <c r="C14" s="148" t="s">
        <v>201</v>
      </c>
      <c r="D14" s="149" t="s">
        <v>202</v>
      </c>
      <c r="E14" s="150" t="s">
        <v>203</v>
      </c>
      <c r="F14" s="150" t="s">
        <v>156</v>
      </c>
      <c r="G14" s="148" t="s">
        <v>204</v>
      </c>
      <c r="H14" s="80">
        <f>COUNTIF(I14:Z14,"Not received" )</f>
        <v>0</v>
      </c>
      <c r="I14" s="81"/>
      <c r="J14" s="81"/>
      <c r="K14" s="81"/>
      <c r="L14" s="81"/>
      <c r="M14" s="81"/>
      <c r="N14" s="119"/>
      <c r="O14" s="81"/>
      <c r="P14" s="81"/>
      <c r="Q14" s="119"/>
      <c r="R14" s="119"/>
      <c r="S14" s="81"/>
      <c r="T14" s="119"/>
      <c r="U14" s="81"/>
      <c r="V14" s="81"/>
      <c r="W14" s="119"/>
      <c r="X14" s="81"/>
      <c r="Y14" s="81"/>
      <c r="Z14" s="119"/>
      <c r="AA14" s="81"/>
      <c r="AB14" s="81"/>
      <c r="AC14" s="119"/>
      <c r="AD14" s="81"/>
      <c r="AE14" s="81"/>
      <c r="AF14" s="119"/>
      <c r="AG14" s="187"/>
      <c r="AH14" s="187"/>
      <c r="AI14" s="187"/>
      <c r="AJ14" s="187"/>
      <c r="AK14" s="187"/>
      <c r="AL14" s="187"/>
      <c r="AM14" s="187"/>
      <c r="AN14" s="187"/>
    </row>
    <row r="15" spans="1:40" x14ac:dyDescent="0.25">
      <c r="B15" s="76"/>
      <c r="C15" s="76"/>
      <c r="D15" s="76"/>
      <c r="E15" s="76"/>
      <c r="F15" s="77"/>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81"/>
    </row>
    <row r="16" spans="1:40" ht="75" x14ac:dyDescent="0.25">
      <c r="B16" s="78" t="s">
        <v>139</v>
      </c>
      <c r="C16" s="148" t="s">
        <v>205</v>
      </c>
      <c r="D16" s="149" t="s">
        <v>442</v>
      </c>
      <c r="E16" s="150" t="s">
        <v>207</v>
      </c>
      <c r="F16" s="150" t="s">
        <v>137</v>
      </c>
      <c r="G16" s="148" t="s">
        <v>438</v>
      </c>
      <c r="H16" s="80">
        <f>COUNTIF(I16:Z16,"Not received" )</f>
        <v>0</v>
      </c>
      <c r="I16" s="120" t="s">
        <v>158</v>
      </c>
      <c r="J16" s="120" t="s">
        <v>158</v>
      </c>
      <c r="K16" s="118" t="s">
        <v>361</v>
      </c>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289"/>
    </row>
    <row r="17" spans="2:40" x14ac:dyDescent="0.25">
      <c r="B17" s="76"/>
      <c r="C17" s="76"/>
      <c r="D17" s="76"/>
      <c r="E17" s="76"/>
      <c r="F17" s="77"/>
      <c r="G17" s="85"/>
      <c r="H17" s="85"/>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81"/>
    </row>
    <row r="18" spans="2:40" ht="62.5" x14ac:dyDescent="0.25">
      <c r="B18" s="78" t="s">
        <v>153</v>
      </c>
      <c r="C18" s="78" t="s">
        <v>154</v>
      </c>
      <c r="D18" s="148" t="s">
        <v>209</v>
      </c>
      <c r="E18" s="79">
        <v>19.2</v>
      </c>
      <c r="F18" s="150" t="s">
        <v>208</v>
      </c>
      <c r="G18" s="150" t="s">
        <v>145</v>
      </c>
      <c r="H18" s="80">
        <f>COUNTIF(I18:Z18,"Not received" )</f>
        <v>0</v>
      </c>
      <c r="I18" s="81"/>
      <c r="J18" s="79"/>
      <c r="K18" s="79"/>
      <c r="L18" s="81"/>
      <c r="M18" s="79"/>
      <c r="N18" s="81"/>
      <c r="O18" s="81"/>
      <c r="P18" s="81"/>
      <c r="Q18" s="81"/>
      <c r="R18" s="81"/>
      <c r="S18" s="81"/>
      <c r="T18" s="81"/>
      <c r="U18" s="81"/>
      <c r="V18" s="81"/>
      <c r="W18" s="81"/>
      <c r="X18" s="81"/>
      <c r="Y18" s="81"/>
      <c r="Z18" s="81"/>
      <c r="AA18" s="81"/>
      <c r="AB18" s="81"/>
      <c r="AC18" s="81"/>
      <c r="AD18" s="81"/>
      <c r="AE18" s="81"/>
      <c r="AF18" s="81"/>
      <c r="AG18" s="81"/>
      <c r="AH18" s="81"/>
      <c r="AI18" s="81"/>
      <c r="AJ18" s="81"/>
      <c r="AK18" s="119"/>
      <c r="AL18" s="119"/>
      <c r="AM18" s="119"/>
      <c r="AN18" s="289"/>
    </row>
    <row r="19" spans="2:40" x14ac:dyDescent="0.25">
      <c r="B19" s="76"/>
      <c r="C19" s="76"/>
      <c r="D19" s="76"/>
      <c r="E19" s="76"/>
      <c r="F19" s="77"/>
      <c r="G19" s="85"/>
      <c r="H19" s="85"/>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181"/>
    </row>
    <row r="20" spans="2:40" ht="13" x14ac:dyDescent="0.3">
      <c r="B20" s="93"/>
      <c r="C20" s="93"/>
      <c r="D20" s="93"/>
      <c r="E20" s="93"/>
      <c r="F20" s="94"/>
      <c r="G20" s="122" t="s">
        <v>173</v>
      </c>
      <c r="H20" s="123">
        <f>SUM(H12:H19)</f>
        <v>0</v>
      </c>
      <c r="I20" s="93"/>
      <c r="J20" s="93"/>
      <c r="AN20" s="167"/>
    </row>
    <row r="21" spans="2:40" x14ac:dyDescent="0.25">
      <c r="AN21" s="167"/>
    </row>
    <row r="22" spans="2:40" x14ac:dyDescent="0.25">
      <c r="AN22" s="167"/>
    </row>
    <row r="23" spans="2:40" x14ac:dyDescent="0.25">
      <c r="AN23" s="167"/>
    </row>
    <row r="24" spans="2:40" ht="13" x14ac:dyDescent="0.3">
      <c r="B24" s="95" t="s">
        <v>168</v>
      </c>
      <c r="C24" s="158"/>
      <c r="D24" s="95" t="s">
        <v>163</v>
      </c>
      <c r="E24" s="158"/>
      <c r="F24" s="159"/>
      <c r="G24" s="158"/>
      <c r="H24" s="158"/>
      <c r="I24" s="75">
        <f>I10</f>
        <v>44651</v>
      </c>
      <c r="J24" s="75">
        <f>EOMONTH(I24,1)</f>
        <v>44681</v>
      </c>
      <c r="K24" s="75">
        <f>EOMONTH(J24,1)</f>
        <v>44712</v>
      </c>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4"/>
    </row>
    <row r="25" spans="2:40" ht="13" x14ac:dyDescent="0.3">
      <c r="B25" s="152" t="s">
        <v>229</v>
      </c>
      <c r="C25" s="152"/>
      <c r="D25" s="161">
        <v>1.2</v>
      </c>
      <c r="E25" s="152"/>
      <c r="F25" s="160"/>
      <c r="G25" s="152"/>
      <c r="H25" s="152"/>
      <c r="I25" s="313">
        <v>4.1640985709924827</v>
      </c>
      <c r="J25" s="313">
        <v>3.5229806735991653</v>
      </c>
      <c r="K25" s="315"/>
      <c r="N25" s="306"/>
      <c r="O25" s="306"/>
      <c r="P25" s="306"/>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row>
    <row r="26" spans="2:40" ht="13" x14ac:dyDescent="0.3">
      <c r="B26" s="152"/>
      <c r="C26" s="152"/>
      <c r="D26" s="161"/>
      <c r="E26" s="152"/>
      <c r="F26" s="160"/>
      <c r="G26" s="152"/>
      <c r="H26" s="152"/>
      <c r="I26" s="314">
        <v>1.2</v>
      </c>
      <c r="J26" s="314">
        <v>1.2</v>
      </c>
      <c r="K26" s="316"/>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row>
    <row r="27" spans="2:40" ht="13" x14ac:dyDescent="0.3">
      <c r="B27" s="152" t="s">
        <v>230</v>
      </c>
      <c r="C27" s="152"/>
      <c r="D27" s="161">
        <v>1.85</v>
      </c>
      <c r="E27" s="152"/>
      <c r="F27" s="160"/>
      <c r="G27" s="152"/>
      <c r="H27" s="152"/>
      <c r="I27" s="313">
        <v>13.246349973289579</v>
      </c>
      <c r="J27" s="313">
        <v>10.373694290164961</v>
      </c>
      <c r="K27" s="315"/>
      <c r="N27" s="306"/>
      <c r="O27" s="306"/>
      <c r="P27" s="306"/>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row>
    <row r="28" spans="2:40" ht="13" x14ac:dyDescent="0.3">
      <c r="B28" s="152"/>
      <c r="C28" s="152"/>
      <c r="D28" s="113"/>
      <c r="E28" s="152"/>
      <c r="F28" s="160"/>
      <c r="G28" s="152"/>
      <c r="H28" s="152"/>
      <c r="I28" s="314">
        <v>1.85</v>
      </c>
      <c r="J28" s="314">
        <v>1.85</v>
      </c>
      <c r="K28" s="316"/>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row>
    <row r="29" spans="2:40" ht="13" x14ac:dyDescent="0.3">
      <c r="B29" s="152" t="s">
        <v>183</v>
      </c>
      <c r="C29" s="152"/>
      <c r="D29" s="161">
        <v>5.75</v>
      </c>
      <c r="E29" s="152"/>
      <c r="F29" s="160"/>
      <c r="G29" s="152"/>
      <c r="H29" s="152"/>
      <c r="I29" s="313">
        <v>5.6412190905746273</v>
      </c>
      <c r="J29" s="313">
        <v>5.4251432891604843</v>
      </c>
      <c r="K29" s="316"/>
      <c r="N29" s="307"/>
      <c r="O29" s="307"/>
      <c r="P29" s="307"/>
      <c r="Q29" s="307"/>
      <c r="R29" s="307"/>
      <c r="S29" s="307"/>
      <c r="T29" s="307"/>
      <c r="U29" s="307"/>
      <c r="V29" s="307"/>
      <c r="W29" s="305"/>
      <c r="X29" s="305"/>
      <c r="Y29" s="305"/>
      <c r="Z29" s="305"/>
      <c r="AA29" s="305"/>
      <c r="AB29" s="305"/>
      <c r="AC29" s="305"/>
      <c r="AD29" s="305"/>
      <c r="AE29" s="305"/>
      <c r="AF29" s="305"/>
      <c r="AG29" s="305"/>
      <c r="AH29" s="305"/>
      <c r="AI29" s="305"/>
      <c r="AJ29" s="305"/>
      <c r="AK29" s="305"/>
      <c r="AL29" s="305"/>
      <c r="AM29" s="305"/>
      <c r="AN29" s="305"/>
    </row>
    <row r="30" spans="2:40" x14ac:dyDescent="0.25">
      <c r="C30" s="66"/>
      <c r="F30" s="65"/>
      <c r="H30" s="152"/>
      <c r="I30" s="314">
        <v>5.75</v>
      </c>
      <c r="J30" s="314">
        <v>5.75</v>
      </c>
      <c r="K30" s="317"/>
      <c r="N30" s="152"/>
      <c r="O30" s="152"/>
      <c r="P30" s="152"/>
      <c r="Q30" s="152"/>
      <c r="W30" s="307"/>
      <c r="X30" s="307"/>
      <c r="Y30" s="307"/>
      <c r="Z30" s="307"/>
      <c r="AA30" s="307"/>
      <c r="AB30" s="307"/>
      <c r="AC30" s="307"/>
      <c r="AD30" s="307"/>
      <c r="AE30" s="307"/>
      <c r="AF30" s="307"/>
      <c r="AG30" s="307"/>
      <c r="AH30" s="307"/>
      <c r="AI30" s="307"/>
      <c r="AJ30" s="307"/>
      <c r="AK30" s="307"/>
      <c r="AL30" s="307"/>
      <c r="AM30" s="307"/>
      <c r="AN30" s="307"/>
    </row>
    <row r="31" spans="2:40" x14ac:dyDescent="0.25">
      <c r="C31" s="66"/>
      <c r="F31" s="65"/>
      <c r="I31" s="313"/>
      <c r="J31" s="313"/>
      <c r="K31" s="315"/>
      <c r="L31" s="305"/>
      <c r="M31" s="305"/>
      <c r="N31" s="306"/>
      <c r="O31" s="306"/>
      <c r="P31" s="306"/>
      <c r="Q31" s="305"/>
      <c r="R31" s="305"/>
      <c r="S31" s="305"/>
      <c r="T31" s="305"/>
      <c r="U31" s="305"/>
      <c r="V31" s="305"/>
      <c r="AN31" s="167"/>
    </row>
    <row r="32" spans="2:40" ht="13" x14ac:dyDescent="0.3">
      <c r="C32" s="67" t="str">
        <f>B27</f>
        <v>Interest Cover ratio</v>
      </c>
      <c r="F32" s="67" t="str">
        <f>B25</f>
        <v>Debt Service ratio</v>
      </c>
      <c r="I32" s="317"/>
      <c r="J32" s="317"/>
      <c r="K32" s="317"/>
      <c r="AN32" s="167"/>
    </row>
    <row r="33" spans="3:40" x14ac:dyDescent="0.25">
      <c r="C33" s="66"/>
      <c r="E33" s="110"/>
      <c r="F33" s="110"/>
      <c r="G33" s="110"/>
      <c r="H33" s="110"/>
      <c r="I33" s="110"/>
      <c r="J33" s="110"/>
      <c r="AN33" s="167"/>
    </row>
    <row r="34" spans="3:40" x14ac:dyDescent="0.25">
      <c r="C34" s="66"/>
    </row>
    <row r="35" spans="3:40" x14ac:dyDescent="0.25">
      <c r="C35" s="66"/>
      <c r="E35" s="110"/>
      <c r="F35" s="110"/>
      <c r="G35" s="110"/>
      <c r="H35" s="110"/>
      <c r="I35" s="110"/>
      <c r="J35" s="110"/>
    </row>
    <row r="36" spans="3:40" x14ac:dyDescent="0.25">
      <c r="C36" s="66"/>
    </row>
    <row r="37" spans="3:40" x14ac:dyDescent="0.25">
      <c r="C37" s="66"/>
      <c r="E37" s="110"/>
      <c r="F37" s="110"/>
      <c r="G37" s="110"/>
      <c r="H37" s="110"/>
      <c r="I37" s="110"/>
      <c r="J37" s="110"/>
    </row>
    <row r="38" spans="3:40" x14ac:dyDescent="0.25">
      <c r="C38" s="66"/>
    </row>
    <row r="39" spans="3:40" x14ac:dyDescent="0.25">
      <c r="C39" s="66"/>
      <c r="F39" s="65"/>
    </row>
    <row r="40" spans="3:40" x14ac:dyDescent="0.25">
      <c r="C40" s="66"/>
      <c r="F40" s="65"/>
    </row>
    <row r="41" spans="3:40" x14ac:dyDescent="0.25">
      <c r="C41" s="66"/>
      <c r="F41" s="65"/>
    </row>
    <row r="42" spans="3:40" x14ac:dyDescent="0.25">
      <c r="C42" s="66"/>
      <c r="F42" s="65"/>
    </row>
    <row r="43" spans="3:40" x14ac:dyDescent="0.25">
      <c r="C43" s="66"/>
      <c r="F43" s="65"/>
    </row>
    <row r="44" spans="3:40" x14ac:dyDescent="0.25">
      <c r="C44" s="66"/>
      <c r="F44" s="65"/>
    </row>
    <row r="45" spans="3:40" x14ac:dyDescent="0.25">
      <c r="C45" s="66"/>
      <c r="F45" s="65"/>
    </row>
    <row r="46" spans="3:40" ht="13" x14ac:dyDescent="0.3">
      <c r="F46" s="67"/>
    </row>
    <row r="47" spans="3:40" ht="13" x14ac:dyDescent="0.3">
      <c r="C47" s="69" t="s">
        <v>183</v>
      </c>
      <c r="F47" s="65"/>
    </row>
    <row r="48" spans="3:40" x14ac:dyDescent="0.25">
      <c r="C48" s="66"/>
      <c r="F48" s="65"/>
    </row>
    <row r="49" spans="3:6" x14ac:dyDescent="0.25">
      <c r="C49" s="66"/>
      <c r="F49" s="65"/>
    </row>
    <row r="50" spans="3:6" x14ac:dyDescent="0.25">
      <c r="C50" s="66"/>
      <c r="F50" s="65"/>
    </row>
    <row r="51" spans="3:6" x14ac:dyDescent="0.25">
      <c r="C51" s="66"/>
      <c r="F51" s="65"/>
    </row>
    <row r="52" spans="3:6" x14ac:dyDescent="0.25">
      <c r="C52" s="66"/>
      <c r="F52" s="65"/>
    </row>
    <row r="53" spans="3:6" x14ac:dyDescent="0.25">
      <c r="C53" s="66"/>
      <c r="F53" s="65"/>
    </row>
    <row r="54" spans="3:6" x14ac:dyDescent="0.25">
      <c r="C54" s="66"/>
      <c r="F54" s="65"/>
    </row>
    <row r="55" spans="3:6" x14ac:dyDescent="0.25">
      <c r="C55" s="66"/>
      <c r="F55" s="65"/>
    </row>
    <row r="56" spans="3:6" x14ac:dyDescent="0.25">
      <c r="C56" s="66"/>
      <c r="F56" s="65"/>
    </row>
    <row r="57" spans="3:6" x14ac:dyDescent="0.25">
      <c r="C57" s="66"/>
      <c r="F57" s="65"/>
    </row>
    <row r="58" spans="3:6" x14ac:dyDescent="0.25">
      <c r="C58" s="66"/>
      <c r="F58" s="65"/>
    </row>
    <row r="59" spans="3:6" x14ac:dyDescent="0.25">
      <c r="C59" s="66"/>
      <c r="F59" s="65"/>
    </row>
    <row r="60" spans="3:6" x14ac:dyDescent="0.25">
      <c r="C60" s="66"/>
      <c r="F60" s="65"/>
    </row>
    <row r="61" spans="3:6" x14ac:dyDescent="0.25">
      <c r="C61" s="66"/>
      <c r="F61" s="65"/>
    </row>
    <row r="62" spans="3:6" x14ac:dyDescent="0.25">
      <c r="C62" s="66"/>
      <c r="F62" s="65"/>
    </row>
    <row r="63" spans="3:6" x14ac:dyDescent="0.25">
      <c r="C63" s="66"/>
      <c r="F63" s="65"/>
    </row>
    <row r="64" spans="3:6" x14ac:dyDescent="0.25">
      <c r="C64" s="66"/>
      <c r="F64" s="65"/>
    </row>
    <row r="65" spans="1:32" x14ac:dyDescent="0.25">
      <c r="C65" s="66"/>
      <c r="F65" s="65"/>
    </row>
    <row r="66" spans="1:32" x14ac:dyDescent="0.25">
      <c r="C66" s="66"/>
      <c r="F66" s="65"/>
    </row>
    <row r="67" spans="1:32" x14ac:dyDescent="0.25">
      <c r="C67" s="66"/>
      <c r="F67" s="65"/>
    </row>
    <row r="68" spans="1:32" x14ac:dyDescent="0.25">
      <c r="C68" s="66"/>
      <c r="F68" s="65"/>
    </row>
    <row r="69" spans="1:32" x14ac:dyDescent="0.25">
      <c r="C69" s="66"/>
      <c r="F69" s="65"/>
    </row>
    <row r="70" spans="1:32" x14ac:dyDescent="0.25">
      <c r="C70" s="66"/>
      <c r="F70" s="65"/>
    </row>
    <row r="71" spans="1:32" s="3" customFormat="1" ht="10" x14ac:dyDescent="0.2">
      <c r="A71" s="17" t="s">
        <v>74</v>
      </c>
      <c r="B71" s="17"/>
      <c r="C71" s="17"/>
      <c r="D71" s="18"/>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x14ac:dyDescent="0.25">
      <c r="C72" s="66"/>
      <c r="F72" s="65"/>
    </row>
    <row r="74" spans="1:32" x14ac:dyDescent="0.25">
      <c r="D74" s="115"/>
    </row>
  </sheetData>
  <hyperlinks>
    <hyperlink ref="K6" r:id="rId1" xr:uid="{122EF45D-7ACB-4E22-99E7-5F42F333F137}"/>
    <hyperlink ref="K7" r:id="rId2" xr:uid="{52678FAB-9F8C-49F9-B689-93D9EF4BF31E}"/>
  </hyperlinks>
  <pageMargins left="0.70866141732283472" right="0.70866141732283472" top="0.74803149606299213" bottom="0.74803149606299213" header="0.31496062992125984" footer="0.31496062992125984"/>
  <pageSetup scale="46"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6D92A9BA-0FA0-48C6-AB50-422F163A0D23}">
          <x14:formula1>
            <xm:f>L!I10:I11</xm:f>
          </x14:formula1>
          <xm:sqref>G5:G7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415D5-61BD-4C94-8DF9-D4ECEA4155B6}">
  <sheetPr codeName="Sheet19">
    <pageSetUpPr fitToPage="1"/>
  </sheetPr>
  <dimension ref="A1:BP79"/>
  <sheetViews>
    <sheetView showGridLines="0" zoomScale="85" zoomScaleNormal="85" workbookViewId="0">
      <pane xSplit="8" ySplit="12" topLeftCell="I16" activePane="bottomRight" state="frozen"/>
      <selection activeCell="L4" sqref="L4"/>
      <selection pane="topRight" activeCell="L4" sqref="L4"/>
      <selection pane="bottomLeft" activeCell="L4" sqref="L4"/>
      <selection pane="bottomRight" activeCell="R35" sqref="R35"/>
    </sheetView>
  </sheetViews>
  <sheetFormatPr defaultColWidth="0" defaultRowHeight="12.5" x14ac:dyDescent="0.25"/>
  <cols>
    <col min="1" max="1" width="3.77734375" style="167" customWidth="1"/>
    <col min="2" max="2" width="26.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1.33203125" style="167" customWidth="1"/>
    <col min="11" max="11" width="9.33203125" style="167" customWidth="1"/>
    <col min="12"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307</v>
      </c>
    </row>
    <row r="2" spans="1:45" ht="25" x14ac:dyDescent="0.5">
      <c r="B2" s="169" t="s">
        <v>120</v>
      </c>
    </row>
    <row r="4" spans="1:45" ht="13" x14ac:dyDescent="0.3">
      <c r="B4" s="170" t="s">
        <v>121</v>
      </c>
      <c r="C4" s="171" t="s">
        <v>308</v>
      </c>
      <c r="E4" s="170" t="s">
        <v>177</v>
      </c>
      <c r="I4" s="170" t="s">
        <v>234</v>
      </c>
      <c r="J4" s="168"/>
    </row>
    <row r="5" spans="1:45" ht="13" x14ac:dyDescent="0.3">
      <c r="B5" s="170" t="s">
        <v>121</v>
      </c>
      <c r="C5" s="171" t="s">
        <v>309</v>
      </c>
      <c r="E5" s="172" t="s">
        <v>174</v>
      </c>
      <c r="G5" s="253">
        <v>1</v>
      </c>
      <c r="I5" s="170" t="s">
        <v>235</v>
      </c>
      <c r="K5" s="174" t="s">
        <v>236</v>
      </c>
      <c r="L5" s="174"/>
      <c r="N5" s="170" t="s">
        <v>237</v>
      </c>
    </row>
    <row r="6" spans="1:45" ht="13" x14ac:dyDescent="0.3">
      <c r="B6" s="170" t="s">
        <v>121</v>
      </c>
      <c r="C6" s="171" t="s">
        <v>310</v>
      </c>
      <c r="E6" s="172" t="s">
        <v>175</v>
      </c>
      <c r="G6" s="253">
        <v>1</v>
      </c>
      <c r="I6" s="167" t="s">
        <v>311</v>
      </c>
      <c r="K6" s="254" t="s">
        <v>312</v>
      </c>
      <c r="L6" s="174"/>
      <c r="N6" s="167" t="s">
        <v>313</v>
      </c>
    </row>
    <row r="7" spans="1:45" ht="13" x14ac:dyDescent="0.3">
      <c r="B7" s="170" t="s">
        <v>121</v>
      </c>
      <c r="C7" s="171" t="s">
        <v>314</v>
      </c>
      <c r="E7" s="172" t="s">
        <v>176</v>
      </c>
      <c r="G7" s="253">
        <v>1</v>
      </c>
      <c r="I7" s="170"/>
      <c r="K7" s="174"/>
      <c r="L7" s="174"/>
      <c r="N7" s="170"/>
    </row>
    <row r="8" spans="1:45" ht="13" x14ac:dyDescent="0.3">
      <c r="B8" s="170" t="s">
        <v>124</v>
      </c>
      <c r="C8" s="235" t="s">
        <v>358</v>
      </c>
      <c r="F8" s="167"/>
      <c r="I8" s="225"/>
      <c r="J8" s="225"/>
      <c r="K8" s="127"/>
      <c r="L8" s="225"/>
      <c r="M8" s="225"/>
      <c r="N8" s="255"/>
    </row>
    <row r="9" spans="1:45" ht="13" x14ac:dyDescent="0.3">
      <c r="B9" s="170" t="s">
        <v>125</v>
      </c>
      <c r="C9" s="175">
        <v>44287</v>
      </c>
      <c r="D9" s="177"/>
      <c r="F9" s="167"/>
      <c r="I9" s="225"/>
      <c r="J9" s="225"/>
      <c r="K9" s="130"/>
      <c r="L9" s="225"/>
      <c r="M9" s="225"/>
      <c r="N9" s="255"/>
    </row>
    <row r="10" spans="1:45" ht="13" x14ac:dyDescent="0.3">
      <c r="B10" s="170" t="s">
        <v>126</v>
      </c>
      <c r="C10" s="175">
        <v>45017</v>
      </c>
      <c r="D10" s="177"/>
      <c r="E10" s="177"/>
    </row>
    <row r="12" spans="1:45" ht="26" x14ac:dyDescent="0.25">
      <c r="B12" s="178" t="s">
        <v>127</v>
      </c>
      <c r="C12" s="178" t="s">
        <v>21</v>
      </c>
      <c r="D12" s="178" t="s">
        <v>128</v>
      </c>
      <c r="E12" s="178" t="s">
        <v>129</v>
      </c>
      <c r="F12" s="179" t="s">
        <v>130</v>
      </c>
      <c r="G12" s="178" t="s">
        <v>131</v>
      </c>
      <c r="H12" s="178" t="s">
        <v>132</v>
      </c>
      <c r="I12" s="180">
        <v>44316</v>
      </c>
      <c r="J12" s="180">
        <f t="shared" ref="J12:AS12" si="0">EOMONTH(I12,1)</f>
        <v>44347</v>
      </c>
      <c r="K12" s="180">
        <f t="shared" si="0"/>
        <v>44377</v>
      </c>
      <c r="L12" s="180">
        <f t="shared" si="0"/>
        <v>44408</v>
      </c>
      <c r="M12" s="180">
        <f t="shared" si="0"/>
        <v>44439</v>
      </c>
      <c r="N12" s="180">
        <f t="shared" si="0"/>
        <v>44469</v>
      </c>
      <c r="O12" s="180">
        <f t="shared" si="0"/>
        <v>44500</v>
      </c>
      <c r="P12" s="180">
        <f t="shared" si="0"/>
        <v>44530</v>
      </c>
      <c r="Q12" s="180">
        <f t="shared" si="0"/>
        <v>44561</v>
      </c>
      <c r="R12" s="180">
        <f t="shared" si="0"/>
        <v>44592</v>
      </c>
      <c r="S12" s="180">
        <f t="shared" si="0"/>
        <v>44620</v>
      </c>
      <c r="T12" s="180">
        <f t="shared" si="0"/>
        <v>44651</v>
      </c>
      <c r="U12" s="180">
        <f t="shared" si="0"/>
        <v>44681</v>
      </c>
      <c r="V12" s="180">
        <f t="shared" si="0"/>
        <v>44712</v>
      </c>
      <c r="W12" s="180">
        <f t="shared" si="0"/>
        <v>44742</v>
      </c>
      <c r="X12" s="180">
        <f t="shared" si="0"/>
        <v>44773</v>
      </c>
      <c r="Y12" s="180">
        <f t="shared" si="0"/>
        <v>44804</v>
      </c>
      <c r="Z12" s="180">
        <f t="shared" si="0"/>
        <v>44834</v>
      </c>
      <c r="AA12" s="180">
        <f t="shared" si="0"/>
        <v>44865</v>
      </c>
      <c r="AB12" s="180">
        <f t="shared" si="0"/>
        <v>44895</v>
      </c>
      <c r="AC12" s="180">
        <f t="shared" si="0"/>
        <v>44926</v>
      </c>
      <c r="AD12" s="180">
        <f t="shared" si="0"/>
        <v>44957</v>
      </c>
      <c r="AE12" s="180">
        <f t="shared" si="0"/>
        <v>44985</v>
      </c>
      <c r="AF12" s="180">
        <f t="shared" si="0"/>
        <v>45016</v>
      </c>
      <c r="AG12" s="180">
        <f t="shared" si="0"/>
        <v>45046</v>
      </c>
      <c r="AH12" s="180">
        <f t="shared" si="0"/>
        <v>45077</v>
      </c>
      <c r="AI12" s="180">
        <f t="shared" si="0"/>
        <v>45107</v>
      </c>
      <c r="AJ12" s="180">
        <f t="shared" si="0"/>
        <v>45138</v>
      </c>
      <c r="AK12" s="180">
        <f t="shared" si="0"/>
        <v>45169</v>
      </c>
      <c r="AL12" s="180">
        <f t="shared" si="0"/>
        <v>45199</v>
      </c>
      <c r="AM12" s="180">
        <f t="shared" si="0"/>
        <v>45230</v>
      </c>
      <c r="AN12" s="180">
        <f t="shared" si="0"/>
        <v>45260</v>
      </c>
      <c r="AO12" s="180">
        <f t="shared" si="0"/>
        <v>45291</v>
      </c>
      <c r="AP12" s="180">
        <f t="shared" si="0"/>
        <v>45322</v>
      </c>
      <c r="AQ12" s="180">
        <f t="shared" si="0"/>
        <v>45351</v>
      </c>
      <c r="AR12" s="180">
        <f t="shared" si="0"/>
        <v>45382</v>
      </c>
      <c r="AS12" s="180">
        <f t="shared" si="0"/>
        <v>45412</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37.5" x14ac:dyDescent="0.25">
      <c r="B14" s="183" t="s">
        <v>139</v>
      </c>
      <c r="C14" s="183" t="s">
        <v>315</v>
      </c>
      <c r="D14" s="183" t="s">
        <v>316</v>
      </c>
      <c r="E14" s="184" t="s">
        <v>317</v>
      </c>
      <c r="F14" s="184" t="s">
        <v>143</v>
      </c>
      <c r="G14" s="183" t="s">
        <v>318</v>
      </c>
      <c r="H14" s="185">
        <f>COUNTIF(I14:Z14,"Not received" )</f>
        <v>0</v>
      </c>
      <c r="I14" s="187"/>
      <c r="J14" s="256"/>
      <c r="K14" s="187"/>
      <c r="L14" s="187"/>
      <c r="M14" s="187"/>
      <c r="N14" s="187"/>
      <c r="O14" s="187"/>
      <c r="P14" s="262"/>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25" x14ac:dyDescent="0.25">
      <c r="B16" s="183" t="s">
        <v>139</v>
      </c>
      <c r="C16" s="183" t="s">
        <v>319</v>
      </c>
      <c r="D16" s="183" t="s">
        <v>145</v>
      </c>
      <c r="E16" s="184" t="s">
        <v>320</v>
      </c>
      <c r="F16" s="184" t="s">
        <v>156</v>
      </c>
      <c r="G16" s="183" t="s">
        <v>321</v>
      </c>
      <c r="H16" s="185">
        <f>COUNTIF(I16:Z16,"Not received" )</f>
        <v>0</v>
      </c>
      <c r="I16" s="256"/>
      <c r="J16" s="256"/>
      <c r="K16" s="256"/>
      <c r="L16" s="120" t="s">
        <v>158</v>
      </c>
      <c r="M16" s="256"/>
      <c r="N16" s="256"/>
      <c r="O16" s="120" t="s">
        <v>158</v>
      </c>
      <c r="P16" s="256"/>
      <c r="Q16" s="256"/>
      <c r="R16" s="120" t="s">
        <v>158</v>
      </c>
      <c r="S16" s="256"/>
      <c r="T16" s="256"/>
      <c r="U16" s="120" t="s">
        <v>158</v>
      </c>
      <c r="V16" s="256"/>
      <c r="W16" s="256"/>
      <c r="X16" s="262"/>
      <c r="Y16" s="256"/>
      <c r="Z16" s="256"/>
      <c r="AA16" s="262"/>
      <c r="AB16" s="256"/>
      <c r="AC16" s="256"/>
      <c r="AD16" s="262"/>
      <c r="AE16" s="256"/>
      <c r="AF16" s="256"/>
      <c r="AG16" s="256"/>
      <c r="AH16" s="256"/>
      <c r="AI16" s="256"/>
      <c r="AJ16" s="256"/>
      <c r="AK16" s="189"/>
      <c r="AL16" s="189"/>
      <c r="AM16" s="189"/>
      <c r="AN16" s="189"/>
      <c r="AO16" s="189"/>
      <c r="AP16" s="189"/>
      <c r="AQ16" s="189"/>
      <c r="AR16" s="189"/>
      <c r="AS16" s="189"/>
    </row>
    <row r="17" spans="1: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37.5" x14ac:dyDescent="0.25">
      <c r="B18" s="183" t="s">
        <v>153</v>
      </c>
      <c r="C18" s="183" t="s">
        <v>154</v>
      </c>
      <c r="D18" s="183" t="s">
        <v>322</v>
      </c>
      <c r="E18" s="184" t="s">
        <v>323</v>
      </c>
      <c r="F18" s="184" t="s">
        <v>324</v>
      </c>
      <c r="G18" s="183" t="s">
        <v>325</v>
      </c>
      <c r="H18" s="185">
        <f>COUNTIF(I18:Z18,"Not received" )</f>
        <v>0</v>
      </c>
      <c r="I18" s="256"/>
      <c r="J18" s="256"/>
      <c r="K18" s="256"/>
      <c r="L18" s="120" t="s">
        <v>158</v>
      </c>
      <c r="M18" s="256"/>
      <c r="N18" s="256"/>
      <c r="O18" s="120" t="s">
        <v>158</v>
      </c>
      <c r="P18" s="256"/>
      <c r="Q18" s="256"/>
      <c r="R18" s="120" t="s">
        <v>158</v>
      </c>
      <c r="S18" s="256"/>
      <c r="T18" s="256"/>
      <c r="U18" s="120" t="s">
        <v>158</v>
      </c>
      <c r="V18" s="256"/>
      <c r="W18" s="256"/>
      <c r="X18" s="262"/>
      <c r="Y18" s="256"/>
      <c r="Z18" s="256"/>
      <c r="AA18" s="262"/>
      <c r="AB18" s="256"/>
      <c r="AC18" s="256"/>
      <c r="AD18" s="262"/>
      <c r="AE18" s="256"/>
      <c r="AF18" s="256"/>
      <c r="AG18" s="256"/>
      <c r="AH18" s="256"/>
      <c r="AI18" s="256"/>
      <c r="AJ18" s="256"/>
      <c r="AK18" s="189"/>
      <c r="AL18" s="189"/>
      <c r="AM18" s="189"/>
      <c r="AN18" s="189"/>
      <c r="AO18" s="189"/>
      <c r="AP18" s="189"/>
      <c r="AQ18" s="189"/>
      <c r="AR18" s="189"/>
      <c r="AS18" s="189"/>
    </row>
    <row r="19" spans="1:45" x14ac:dyDescent="0.25">
      <c r="B19" s="181"/>
      <c r="C19" s="181"/>
      <c r="D19" s="181"/>
      <c r="E19" s="181"/>
      <c r="F19" s="182"/>
      <c r="G19" s="181"/>
      <c r="H19" s="181"/>
      <c r="I19" s="181"/>
      <c r="J19" s="181"/>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spans="1:45" ht="25" x14ac:dyDescent="0.25">
      <c r="B20" s="183" t="s">
        <v>326</v>
      </c>
      <c r="C20" s="183" t="s">
        <v>327</v>
      </c>
      <c r="D20" s="183"/>
      <c r="E20" s="184" t="s">
        <v>328</v>
      </c>
      <c r="F20" s="184" t="s">
        <v>145</v>
      </c>
      <c r="G20" s="183" t="s">
        <v>145</v>
      </c>
      <c r="H20" s="185">
        <f>COUNTIF(I20:Z20,"Not received" )</f>
        <v>0</v>
      </c>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1:45" x14ac:dyDescent="0.25">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ht="13" x14ac:dyDescent="0.3">
      <c r="B22" s="197"/>
      <c r="C22" s="197"/>
      <c r="D22" s="197"/>
      <c r="E22" s="197"/>
      <c r="F22" s="198"/>
      <c r="G22" s="122" t="s">
        <v>173</v>
      </c>
      <c r="H22" s="123">
        <f>SUM(H14:H19)</f>
        <v>0</v>
      </c>
      <c r="I22" s="197"/>
      <c r="J22" s="197"/>
    </row>
    <row r="23" spans="1:45" ht="13" x14ac:dyDescent="0.3">
      <c r="J23" s="263"/>
    </row>
    <row r="26" spans="1:45" ht="13" x14ac:dyDescent="0.3">
      <c r="B26" s="199" t="s">
        <v>168</v>
      </c>
      <c r="C26" s="200"/>
      <c r="D26" s="200" t="s">
        <v>163</v>
      </c>
      <c r="E26" s="200"/>
      <c r="F26" s="201"/>
      <c r="G26" s="200"/>
      <c r="H26" s="200"/>
      <c r="I26" s="180">
        <v>44377</v>
      </c>
      <c r="J26" s="180">
        <f>EOMONTH(I26,3)</f>
        <v>44469</v>
      </c>
      <c r="K26" s="180">
        <f t="shared" ref="K26:S26" si="2">EOMONTH(J26,3)</f>
        <v>44561</v>
      </c>
      <c r="L26" s="180">
        <f t="shared" si="2"/>
        <v>44651</v>
      </c>
      <c r="M26" s="180">
        <f t="shared" si="2"/>
        <v>44742</v>
      </c>
      <c r="N26" s="180">
        <f t="shared" si="2"/>
        <v>44834</v>
      </c>
      <c r="O26" s="180">
        <f t="shared" si="2"/>
        <v>44926</v>
      </c>
      <c r="P26" s="180">
        <f t="shared" si="2"/>
        <v>45016</v>
      </c>
      <c r="Q26" s="180">
        <f t="shared" si="2"/>
        <v>45107</v>
      </c>
      <c r="R26" s="180">
        <f t="shared" si="2"/>
        <v>45199</v>
      </c>
      <c r="S26" s="180">
        <f t="shared" si="2"/>
        <v>45291</v>
      </c>
    </row>
    <row r="27" spans="1:45" ht="13" x14ac:dyDescent="0.3">
      <c r="D27" s="202"/>
      <c r="I27" s="203"/>
      <c r="Q27" s="203"/>
    </row>
    <row r="28" spans="1:45" ht="13" x14ac:dyDescent="0.3">
      <c r="B28" s="167" t="s">
        <v>183</v>
      </c>
      <c r="D28" s="204">
        <v>3.5</v>
      </c>
      <c r="I28" s="206">
        <v>3.3</v>
      </c>
      <c r="J28" s="206">
        <v>3.24</v>
      </c>
      <c r="K28" s="206">
        <v>3.266458849545733</v>
      </c>
      <c r="L28" s="308">
        <v>2.8947652863230866</v>
      </c>
    </row>
    <row r="29" spans="1:45" ht="13" x14ac:dyDescent="0.3">
      <c r="D29" s="204"/>
      <c r="I29" s="207">
        <f t="shared" ref="I29:S29" si="3">$D$28</f>
        <v>3.5</v>
      </c>
      <c r="J29" s="207">
        <f t="shared" si="3"/>
        <v>3.5</v>
      </c>
      <c r="K29" s="207">
        <f t="shared" si="3"/>
        <v>3.5</v>
      </c>
      <c r="L29" s="207">
        <f t="shared" si="3"/>
        <v>3.5</v>
      </c>
      <c r="M29" s="207">
        <f t="shared" si="3"/>
        <v>3.5</v>
      </c>
      <c r="N29" s="207">
        <f t="shared" si="3"/>
        <v>3.5</v>
      </c>
      <c r="O29" s="207">
        <f t="shared" si="3"/>
        <v>3.5</v>
      </c>
      <c r="P29" s="207">
        <f t="shared" si="3"/>
        <v>3.5</v>
      </c>
      <c r="Q29" s="207">
        <f t="shared" si="3"/>
        <v>3.5</v>
      </c>
      <c r="R29" s="207">
        <f t="shared" si="3"/>
        <v>3.5</v>
      </c>
      <c r="S29" s="207">
        <f t="shared" si="3"/>
        <v>3.5</v>
      </c>
    </row>
    <row r="30" spans="1:45" ht="13" x14ac:dyDescent="0.3">
      <c r="B30" s="167" t="s">
        <v>230</v>
      </c>
      <c r="D30" s="204">
        <v>2.5</v>
      </c>
      <c r="I30" s="257">
        <v>10.3</v>
      </c>
      <c r="J30" s="257">
        <v>10.1</v>
      </c>
      <c r="K30" s="257">
        <v>9.2466057155370631</v>
      </c>
      <c r="L30" s="257">
        <v>9.7357655881241119</v>
      </c>
      <c r="M30" s="257"/>
      <c r="N30" s="257"/>
      <c r="O30" s="257"/>
    </row>
    <row r="31" spans="1:45" ht="13" x14ac:dyDescent="0.3">
      <c r="D31" s="211"/>
      <c r="I31" s="207">
        <f t="shared" ref="I31:S31" si="4">$D$30</f>
        <v>2.5</v>
      </c>
      <c r="J31" s="207">
        <f t="shared" si="4"/>
        <v>2.5</v>
      </c>
      <c r="K31" s="207">
        <f t="shared" si="4"/>
        <v>2.5</v>
      </c>
      <c r="L31" s="207">
        <f t="shared" si="4"/>
        <v>2.5</v>
      </c>
      <c r="M31" s="207">
        <f t="shared" si="4"/>
        <v>2.5</v>
      </c>
      <c r="N31" s="207">
        <f t="shared" si="4"/>
        <v>2.5</v>
      </c>
      <c r="O31" s="207">
        <f t="shared" si="4"/>
        <v>2.5</v>
      </c>
      <c r="P31" s="207">
        <f t="shared" si="4"/>
        <v>2.5</v>
      </c>
      <c r="Q31" s="207">
        <f t="shared" si="4"/>
        <v>2.5</v>
      </c>
      <c r="R31" s="207">
        <f t="shared" si="4"/>
        <v>2.5</v>
      </c>
      <c r="S31" s="207">
        <f t="shared" si="4"/>
        <v>2.5</v>
      </c>
    </row>
    <row r="32" spans="1:45" s="259" customFormat="1" ht="13" hidden="1" x14ac:dyDescent="0.3">
      <c r="A32" s="167"/>
      <c r="B32" s="167" t="s">
        <v>329</v>
      </c>
      <c r="C32" s="167"/>
      <c r="D32" s="258">
        <v>1000000</v>
      </c>
      <c r="E32" s="167"/>
      <c r="F32" s="168"/>
      <c r="G32" s="167"/>
      <c r="H32" s="167"/>
      <c r="I32" s="137">
        <v>156535.48338525725</v>
      </c>
      <c r="J32" s="137">
        <v>-7034.1147634105291</v>
      </c>
      <c r="K32" s="137">
        <v>-21285.635780417535</v>
      </c>
      <c r="L32" s="137">
        <v>-204726.86632285529</v>
      </c>
      <c r="M32" s="137">
        <v>-257488.3487737258</v>
      </c>
      <c r="N32" s="137">
        <v>415938.43958993908</v>
      </c>
      <c r="O32" s="137">
        <v>252858.00375439599</v>
      </c>
      <c r="P32" s="137">
        <v>-24818</v>
      </c>
      <c r="Q32" s="137">
        <v>-564815.95535039797</v>
      </c>
      <c r="R32" s="137">
        <v>-841985.67000000027</v>
      </c>
      <c r="S32" s="137">
        <v>-559211</v>
      </c>
      <c r="T32" s="167"/>
      <c r="U32" s="167"/>
      <c r="V32" s="167"/>
      <c r="W32" s="167"/>
      <c r="X32" s="167"/>
      <c r="Y32" s="167"/>
      <c r="Z32" s="167"/>
      <c r="AA32" s="167"/>
      <c r="AB32" s="167"/>
      <c r="AC32" s="167"/>
      <c r="AD32" s="167"/>
      <c r="AE32" s="167"/>
      <c r="AF32" s="167"/>
      <c r="AG32" s="167"/>
      <c r="AH32" s="167"/>
      <c r="AI32" s="167"/>
      <c r="AJ32" s="167"/>
      <c r="AK32" s="167"/>
      <c r="AL32" s="167"/>
    </row>
    <row r="33" spans="3:19" ht="13" hidden="1" x14ac:dyDescent="0.3">
      <c r="D33" s="211"/>
      <c r="I33" s="260">
        <f t="shared" ref="I33:S33" si="5">$D$32</f>
        <v>1000000</v>
      </c>
      <c r="J33" s="260">
        <f t="shared" si="5"/>
        <v>1000000</v>
      </c>
      <c r="K33" s="260">
        <f t="shared" si="5"/>
        <v>1000000</v>
      </c>
      <c r="L33" s="260">
        <f t="shared" si="5"/>
        <v>1000000</v>
      </c>
      <c r="M33" s="260">
        <f t="shared" si="5"/>
        <v>1000000</v>
      </c>
      <c r="N33" s="260">
        <f t="shared" si="5"/>
        <v>1000000</v>
      </c>
      <c r="O33" s="260">
        <f t="shared" si="5"/>
        <v>1000000</v>
      </c>
      <c r="P33" s="260">
        <f t="shared" si="5"/>
        <v>1000000</v>
      </c>
      <c r="Q33" s="260">
        <f t="shared" si="5"/>
        <v>1000000</v>
      </c>
      <c r="R33" s="260">
        <f t="shared" si="5"/>
        <v>1000000</v>
      </c>
      <c r="S33" s="260">
        <f t="shared" si="5"/>
        <v>1000000</v>
      </c>
    </row>
    <row r="34" spans="3:19" x14ac:dyDescent="0.25">
      <c r="C34" s="168"/>
      <c r="F34" s="167"/>
      <c r="I34" s="260"/>
      <c r="J34" s="260"/>
      <c r="K34" s="260"/>
      <c r="L34" s="260"/>
      <c r="M34" s="260"/>
      <c r="N34" s="260"/>
      <c r="O34" s="260"/>
      <c r="P34" s="260"/>
      <c r="Q34" s="260"/>
      <c r="R34" s="260"/>
      <c r="S34" s="260"/>
    </row>
    <row r="35" spans="3:19" ht="13" x14ac:dyDescent="0.3">
      <c r="C35" s="170" t="str">
        <f>B28</f>
        <v>Leverage ratio</v>
      </c>
      <c r="F35" s="170" t="str">
        <f>B30</f>
        <v>Interest Cover ratio</v>
      </c>
    </row>
    <row r="36" spans="3:19" x14ac:dyDescent="0.25">
      <c r="C36" s="168"/>
      <c r="E36" s="219"/>
      <c r="F36" s="219"/>
      <c r="G36" s="219"/>
      <c r="H36" s="219"/>
      <c r="I36" s="219"/>
      <c r="J36" s="219"/>
    </row>
    <row r="37" spans="3:19" x14ac:dyDescent="0.25">
      <c r="C37" s="168"/>
    </row>
    <row r="38" spans="3:19" x14ac:dyDescent="0.25">
      <c r="C38" s="168"/>
      <c r="E38" s="219"/>
      <c r="F38" s="219"/>
      <c r="G38" s="219"/>
      <c r="H38" s="219"/>
      <c r="I38" s="219"/>
      <c r="J38" s="219"/>
    </row>
    <row r="39" spans="3:19" x14ac:dyDescent="0.25">
      <c r="C39" s="168"/>
    </row>
    <row r="40" spans="3:19" x14ac:dyDescent="0.25">
      <c r="C40" s="168"/>
      <c r="E40" s="219"/>
      <c r="F40" s="219"/>
      <c r="G40" s="219"/>
      <c r="H40" s="219"/>
      <c r="I40" s="219"/>
      <c r="J40" s="219"/>
    </row>
    <row r="41" spans="3:19" x14ac:dyDescent="0.25">
      <c r="C41" s="168"/>
    </row>
    <row r="42" spans="3:19" x14ac:dyDescent="0.25">
      <c r="C42" s="168"/>
      <c r="F42" s="167"/>
    </row>
    <row r="43" spans="3:19" x14ac:dyDescent="0.25">
      <c r="C43" s="168"/>
      <c r="F43" s="167"/>
    </row>
    <row r="44" spans="3:19" x14ac:dyDescent="0.25">
      <c r="C44" s="168"/>
      <c r="F44" s="167"/>
    </row>
    <row r="45" spans="3:19" x14ac:dyDescent="0.25">
      <c r="C45" s="168"/>
      <c r="F45" s="167"/>
    </row>
    <row r="46" spans="3:19" x14ac:dyDescent="0.25">
      <c r="C46" s="168"/>
      <c r="F46" s="167"/>
    </row>
    <row r="47" spans="3:19" x14ac:dyDescent="0.25">
      <c r="C47" s="168"/>
      <c r="F47" s="167"/>
    </row>
    <row r="48" spans="3:19" hidden="1" x14ac:dyDescent="0.25">
      <c r="C48" s="168"/>
      <c r="F48" s="167"/>
    </row>
    <row r="49" spans="2:12" ht="13" hidden="1" x14ac:dyDescent="0.3">
      <c r="C49" s="174" t="str">
        <f>B32</f>
        <v>Unrecovered Customer Acquisition Costs</v>
      </c>
      <c r="F49" s="167"/>
      <c r="L49" s="170" t="e">
        <f>#REF!</f>
        <v>#REF!</v>
      </c>
    </row>
    <row r="50" spans="2:12" hidden="1" x14ac:dyDescent="0.25">
      <c r="C50" s="168"/>
      <c r="F50" s="167"/>
    </row>
    <row r="51" spans="2:12" hidden="1" x14ac:dyDescent="0.25">
      <c r="C51" s="168"/>
      <c r="F51" s="167"/>
    </row>
    <row r="52" spans="2:12" hidden="1" x14ac:dyDescent="0.25">
      <c r="C52" s="168"/>
      <c r="F52" s="167"/>
    </row>
    <row r="53" spans="2:12" hidden="1" x14ac:dyDescent="0.25">
      <c r="C53" s="168"/>
      <c r="F53" s="167"/>
    </row>
    <row r="54" spans="2:12" hidden="1" x14ac:dyDescent="0.25">
      <c r="C54" s="168"/>
      <c r="F54" s="167"/>
    </row>
    <row r="55" spans="2:12" hidden="1" x14ac:dyDescent="0.25">
      <c r="C55" s="168"/>
      <c r="F55" s="167"/>
    </row>
    <row r="56" spans="2:12" hidden="1" x14ac:dyDescent="0.25">
      <c r="C56" s="168"/>
      <c r="F56" s="167"/>
    </row>
    <row r="57" spans="2:12" hidden="1" x14ac:dyDescent="0.25">
      <c r="C57" s="168"/>
      <c r="F57" s="167"/>
    </row>
    <row r="58" spans="2:12" hidden="1" x14ac:dyDescent="0.25">
      <c r="C58" s="168"/>
      <c r="F58" s="167"/>
    </row>
    <row r="59" spans="2:12" hidden="1" x14ac:dyDescent="0.25">
      <c r="C59" s="168"/>
      <c r="F59" s="167"/>
    </row>
    <row r="60" spans="2:12" hidden="1" x14ac:dyDescent="0.25">
      <c r="C60" s="168"/>
      <c r="F60" s="167"/>
    </row>
    <row r="61" spans="2:12" x14ac:dyDescent="0.25">
      <c r="C61" s="168"/>
      <c r="F61" s="167"/>
    </row>
    <row r="62" spans="2:12" ht="13" x14ac:dyDescent="0.3">
      <c r="B62" s="261"/>
      <c r="C62" s="168"/>
      <c r="E62" s="170"/>
      <c r="F62" s="167"/>
    </row>
    <row r="63" spans="2:12" x14ac:dyDescent="0.25">
      <c r="C63" s="168"/>
      <c r="F63" s="167"/>
    </row>
    <row r="64" spans="2:12" x14ac:dyDescent="0.25">
      <c r="C64" s="168"/>
      <c r="F64" s="167"/>
    </row>
    <row r="65" spans="1:45" x14ac:dyDescent="0.25">
      <c r="C65" s="168"/>
      <c r="F65" s="167"/>
    </row>
    <row r="66" spans="1:45" x14ac:dyDescent="0.25">
      <c r="C66" s="168"/>
      <c r="F66" s="167"/>
    </row>
    <row r="67" spans="1:45" x14ac:dyDescent="0.25">
      <c r="C67" s="168"/>
      <c r="F67" s="167"/>
    </row>
    <row r="68" spans="1:45" x14ac:dyDescent="0.25">
      <c r="C68" s="168"/>
      <c r="F68" s="167"/>
    </row>
    <row r="69" spans="1:45" x14ac:dyDescent="0.25">
      <c r="C69" s="168"/>
      <c r="F69" s="167"/>
    </row>
    <row r="70" spans="1:45" x14ac:dyDescent="0.25">
      <c r="C70" s="168"/>
      <c r="F70" s="167"/>
    </row>
    <row r="71" spans="1:45" x14ac:dyDescent="0.25">
      <c r="C71" s="168"/>
      <c r="F71" s="167"/>
    </row>
    <row r="72" spans="1:45" x14ac:dyDescent="0.25">
      <c r="C72" s="168"/>
      <c r="F72" s="167"/>
    </row>
    <row r="73" spans="1:45" x14ac:dyDescent="0.25">
      <c r="C73" s="168"/>
      <c r="F73" s="167"/>
    </row>
    <row r="74" spans="1:45" x14ac:dyDescent="0.25">
      <c r="C74" s="168"/>
      <c r="F74" s="167"/>
    </row>
    <row r="75" spans="1:45" x14ac:dyDescent="0.25">
      <c r="C75" s="168"/>
      <c r="F75" s="167"/>
    </row>
    <row r="76" spans="1:45" s="220" customFormat="1" ht="10" x14ac:dyDescent="0.2">
      <c r="A76" s="17" t="s">
        <v>74</v>
      </c>
      <c r="B76" s="17"/>
      <c r="C76" s="17"/>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1:45" x14ac:dyDescent="0.25">
      <c r="C77" s="168"/>
      <c r="F77" s="167"/>
    </row>
    <row r="79" spans="1:45" x14ac:dyDescent="0.25">
      <c r="D79" s="221"/>
    </row>
  </sheetData>
  <hyperlinks>
    <hyperlink ref="K6" r:id="rId1" xr:uid="{37FB9361-2059-4653-9069-F6A832984BC2}"/>
  </hyperlinks>
  <pageMargins left="0.70866141732283472" right="0.70866141732283472" top="0.74803149606299213" bottom="0.74803149606299213" header="0.31496062992125984" footer="0.31496062992125984"/>
  <pageSetup scale="46"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8D571-03C5-48D4-8A08-5D04AF4D24A0}">
  <sheetPr codeName="Sheet22">
    <pageSetUpPr fitToPage="1"/>
  </sheetPr>
  <dimension ref="A1:BP112"/>
  <sheetViews>
    <sheetView showGridLines="0" zoomScale="85" zoomScaleNormal="85" workbookViewId="0">
      <pane xSplit="8" ySplit="12" topLeftCell="I22" activePane="bottomRight" state="frozen"/>
      <selection activeCell="L4" sqref="L4"/>
      <selection pane="topRight" activeCell="L4" sqref="L4"/>
      <selection pane="bottomLeft" activeCell="L4" sqref="L4"/>
      <selection pane="bottomRight" activeCell="N48" sqref="N48"/>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109375" style="167" bestFit="1" customWidth="1"/>
    <col min="11" max="11" width="12" style="167" customWidth="1"/>
    <col min="12" max="12" width="13" style="167" bestFit="1" customWidth="1"/>
    <col min="13" max="13" width="11.44140625" style="167" bestFit="1" customWidth="1"/>
    <col min="14" max="14" width="14.77734375" style="167" customWidth="1"/>
    <col min="15" max="15" width="12.44140625" style="167" bestFit="1" customWidth="1"/>
    <col min="16" max="28" width="10.6640625" style="167" customWidth="1"/>
    <col min="29" max="29" width="10.33203125" style="167" customWidth="1"/>
    <col min="30" max="34" width="10.109375" style="167" customWidth="1"/>
    <col min="35" max="35" width="11"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366</v>
      </c>
    </row>
    <row r="2" spans="1:45" ht="25" x14ac:dyDescent="0.5">
      <c r="B2" s="169" t="s">
        <v>120</v>
      </c>
    </row>
    <row r="4" spans="1:45" ht="13" x14ac:dyDescent="0.3">
      <c r="B4" s="170" t="s">
        <v>121</v>
      </c>
      <c r="C4" s="171" t="s">
        <v>370</v>
      </c>
      <c r="E4" s="170" t="s">
        <v>177</v>
      </c>
      <c r="I4" s="170" t="s">
        <v>234</v>
      </c>
      <c r="J4" s="168"/>
    </row>
    <row r="5" spans="1:45" ht="13" x14ac:dyDescent="0.3">
      <c r="B5" s="170" t="s">
        <v>124</v>
      </c>
      <c r="C5" s="235" t="s">
        <v>371</v>
      </c>
      <c r="E5" s="172" t="s">
        <v>174</v>
      </c>
      <c r="G5" s="253">
        <v>1</v>
      </c>
      <c r="I5" s="170" t="s">
        <v>235</v>
      </c>
      <c r="K5" s="174" t="s">
        <v>236</v>
      </c>
      <c r="L5" s="174"/>
      <c r="N5" s="170" t="s">
        <v>237</v>
      </c>
    </row>
    <row r="6" spans="1:45" ht="13" x14ac:dyDescent="0.3">
      <c r="B6" s="170" t="s">
        <v>125</v>
      </c>
      <c r="C6" s="175">
        <v>44454</v>
      </c>
      <c r="E6" s="172" t="s">
        <v>175</v>
      </c>
      <c r="G6" s="253">
        <v>1</v>
      </c>
      <c r="I6" s="167" t="s">
        <v>372</v>
      </c>
      <c r="K6" s="254" t="s">
        <v>373</v>
      </c>
      <c r="L6" s="174"/>
    </row>
    <row r="7" spans="1:45" ht="13" x14ac:dyDescent="0.3">
      <c r="B7" s="170" t="s">
        <v>126</v>
      </c>
      <c r="C7" s="175">
        <v>45183</v>
      </c>
      <c r="E7" s="172" t="s">
        <v>176</v>
      </c>
      <c r="G7" s="253">
        <v>1</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37.5" x14ac:dyDescent="0.25">
      <c r="B14" s="183" t="s">
        <v>139</v>
      </c>
      <c r="C14" s="183" t="s">
        <v>315</v>
      </c>
      <c r="D14" s="183" t="s">
        <v>316</v>
      </c>
      <c r="E14" s="184" t="s">
        <v>317</v>
      </c>
      <c r="F14" s="184" t="s">
        <v>143</v>
      </c>
      <c r="G14" s="183" t="s">
        <v>374</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37.5" x14ac:dyDescent="0.25">
      <c r="B16" s="183" t="s">
        <v>153</v>
      </c>
      <c r="C16" s="183" t="s">
        <v>154</v>
      </c>
      <c r="D16" s="183" t="s">
        <v>322</v>
      </c>
      <c r="E16" s="184" t="s">
        <v>320</v>
      </c>
      <c r="F16" s="184" t="s">
        <v>156</v>
      </c>
      <c r="G16" s="183" t="s">
        <v>321</v>
      </c>
      <c r="H16" s="185">
        <f>COUNTIF(I16:Z16,"Not received" )</f>
        <v>0</v>
      </c>
      <c r="I16" s="233" t="s">
        <v>158</v>
      </c>
      <c r="J16" s="233" t="s">
        <v>158</v>
      </c>
      <c r="K16" s="233" t="s">
        <v>158</v>
      </c>
      <c r="L16" s="233" t="s">
        <v>158</v>
      </c>
      <c r="M16" s="233" t="s">
        <v>158</v>
      </c>
      <c r="N16" s="233" t="s">
        <v>158</v>
      </c>
      <c r="O16" s="233" t="s">
        <v>158</v>
      </c>
      <c r="P16" s="233" t="s">
        <v>158</v>
      </c>
      <c r="Q16" s="233" t="s">
        <v>158</v>
      </c>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2: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2:45" ht="50" x14ac:dyDescent="0.25">
      <c r="B18" s="183" t="s">
        <v>139</v>
      </c>
      <c r="C18" s="183" t="s">
        <v>375</v>
      </c>
      <c r="D18" s="183" t="s">
        <v>145</v>
      </c>
      <c r="E18" s="184" t="s">
        <v>323</v>
      </c>
      <c r="F18" s="184" t="s">
        <v>137</v>
      </c>
      <c r="G18" s="183" t="s">
        <v>376</v>
      </c>
      <c r="H18" s="185">
        <f>COUNTIF(I18:Z18,"Not received" )</f>
        <v>0</v>
      </c>
      <c r="I18" s="233" t="s">
        <v>158</v>
      </c>
      <c r="J18" s="233" t="s">
        <v>158</v>
      </c>
      <c r="K18" s="233" t="s">
        <v>158</v>
      </c>
      <c r="L18" s="233" t="s">
        <v>158</v>
      </c>
      <c r="M18" s="233" t="s">
        <v>158</v>
      </c>
      <c r="N18" s="233" t="s">
        <v>158</v>
      </c>
      <c r="O18" s="233" t="s">
        <v>158</v>
      </c>
      <c r="P18" s="233" t="s">
        <v>158</v>
      </c>
      <c r="Q18" s="233" t="s">
        <v>158</v>
      </c>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2:45" x14ac:dyDescent="0.25">
      <c r="B19" s="181"/>
      <c r="C19" s="181"/>
      <c r="D19" s="181"/>
      <c r="E19" s="182"/>
      <c r="F19" s="182"/>
      <c r="G19" s="181"/>
      <c r="H19" s="182"/>
      <c r="I19" s="266"/>
      <c r="J19" s="266"/>
      <c r="K19" s="273"/>
      <c r="L19" s="273"/>
      <c r="M19" s="273"/>
      <c r="N19" s="273"/>
      <c r="O19" s="273"/>
      <c r="P19" s="273"/>
      <c r="Q19" s="273"/>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2:45" ht="50" x14ac:dyDescent="0.25">
      <c r="B20" s="183" t="s">
        <v>377</v>
      </c>
      <c r="C20" s="183" t="s">
        <v>378</v>
      </c>
      <c r="D20" s="183" t="s">
        <v>145</v>
      </c>
      <c r="E20" s="184" t="s">
        <v>328</v>
      </c>
      <c r="F20" s="184" t="s">
        <v>137</v>
      </c>
      <c r="G20" s="183" t="s">
        <v>376</v>
      </c>
      <c r="H20" s="185">
        <f>COUNTIF(I20:Z20,"Not received" )</f>
        <v>0</v>
      </c>
      <c r="I20" s="272" t="s">
        <v>379</v>
      </c>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187"/>
      <c r="AK20" s="189"/>
      <c r="AL20" s="189"/>
      <c r="AM20" s="189"/>
      <c r="AN20" s="189"/>
      <c r="AO20" s="189"/>
      <c r="AP20" s="189"/>
      <c r="AQ20" s="189"/>
      <c r="AR20" s="189"/>
      <c r="AS20" s="189"/>
    </row>
    <row r="21" spans="2:45" x14ac:dyDescent="0.25">
      <c r="B21" s="181"/>
      <c r="C21" s="181"/>
      <c r="D21" s="181"/>
      <c r="E21" s="182"/>
      <c r="F21" s="182"/>
      <c r="G21" s="181"/>
      <c r="H21" s="182"/>
      <c r="I21" s="266"/>
      <c r="J21" s="266"/>
      <c r="K21" s="273"/>
      <c r="L21" s="273"/>
      <c r="M21" s="273"/>
      <c r="N21" s="273"/>
      <c r="O21" s="273"/>
      <c r="P21" s="273"/>
      <c r="Q21" s="273"/>
      <c r="R21" s="266"/>
      <c r="S21" s="266"/>
      <c r="T21" s="266"/>
      <c r="U21" s="266"/>
      <c r="V21" s="266"/>
      <c r="W21" s="266"/>
      <c r="X21" s="266"/>
      <c r="Y21" s="266"/>
      <c r="Z21" s="266"/>
      <c r="AA21" s="266"/>
      <c r="AB21" s="266"/>
      <c r="AC21" s="266"/>
      <c r="AD21" s="266"/>
      <c r="AE21" s="266"/>
      <c r="AF21" s="266"/>
      <c r="AG21" s="266"/>
      <c r="AH21" s="266"/>
      <c r="AI21" s="266"/>
      <c r="AJ21" s="266"/>
      <c r="AK21" s="275"/>
      <c r="AL21" s="275"/>
      <c r="AM21" s="275"/>
      <c r="AN21" s="275"/>
      <c r="AO21" s="275"/>
      <c r="AP21" s="275"/>
      <c r="AQ21" s="275"/>
      <c r="AR21" s="275"/>
      <c r="AS21" s="275"/>
    </row>
    <row r="22" spans="2:45" ht="50" x14ac:dyDescent="0.25">
      <c r="B22" s="183" t="s">
        <v>377</v>
      </c>
      <c r="C22" s="183" t="s">
        <v>380</v>
      </c>
      <c r="D22" s="183" t="s">
        <v>145</v>
      </c>
      <c r="E22" s="184" t="s">
        <v>381</v>
      </c>
      <c r="F22" s="184" t="s">
        <v>137</v>
      </c>
      <c r="G22" s="183" t="s">
        <v>376</v>
      </c>
      <c r="H22" s="185">
        <f>COUNTIF(I22:Z22,"Not received" )</f>
        <v>0</v>
      </c>
      <c r="I22" s="233" t="s">
        <v>158</v>
      </c>
      <c r="J22" s="233" t="s">
        <v>158</v>
      </c>
      <c r="K22" s="233" t="s">
        <v>158</v>
      </c>
      <c r="L22" s="233" t="s">
        <v>158</v>
      </c>
      <c r="M22" s="233" t="s">
        <v>158</v>
      </c>
      <c r="N22" s="233" t="s">
        <v>158</v>
      </c>
      <c r="O22" s="233" t="s">
        <v>158</v>
      </c>
      <c r="P22" s="233" t="s">
        <v>158</v>
      </c>
      <c r="Q22" s="233" t="s">
        <v>158</v>
      </c>
      <c r="R22" s="256"/>
      <c r="S22" s="256"/>
      <c r="T22" s="256"/>
      <c r="U22" s="256"/>
      <c r="V22" s="256"/>
      <c r="W22" s="256"/>
      <c r="X22" s="256"/>
      <c r="Y22" s="256"/>
      <c r="Z22" s="256"/>
      <c r="AA22" s="256"/>
      <c r="AB22" s="256"/>
      <c r="AC22" s="256"/>
      <c r="AD22" s="256"/>
      <c r="AE22" s="256"/>
      <c r="AF22" s="256"/>
      <c r="AG22" s="256"/>
      <c r="AH22" s="256"/>
      <c r="AI22" s="256"/>
      <c r="AJ22" s="187"/>
      <c r="AK22" s="189"/>
      <c r="AL22" s="189"/>
      <c r="AM22" s="189"/>
      <c r="AN22" s="189"/>
      <c r="AO22" s="189"/>
      <c r="AP22" s="189"/>
      <c r="AQ22" s="189"/>
      <c r="AR22" s="189"/>
      <c r="AS22" s="189"/>
    </row>
    <row r="23" spans="2:45" x14ac:dyDescent="0.25">
      <c r="B23" s="181"/>
      <c r="C23" s="181"/>
      <c r="D23" s="181"/>
      <c r="E23" s="182"/>
      <c r="F23" s="182"/>
      <c r="G23" s="181"/>
      <c r="H23" s="182"/>
      <c r="I23" s="266"/>
      <c r="J23" s="266"/>
      <c r="K23" s="273"/>
      <c r="L23" s="274"/>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75"/>
      <c r="AL23" s="275"/>
      <c r="AM23" s="275"/>
      <c r="AN23" s="275"/>
      <c r="AO23" s="275"/>
      <c r="AP23" s="275"/>
      <c r="AQ23" s="275"/>
      <c r="AR23" s="275"/>
      <c r="AS23" s="275"/>
    </row>
    <row r="24" spans="2:45" x14ac:dyDescent="0.25">
      <c r="B24" s="183" t="s">
        <v>326</v>
      </c>
      <c r="C24" s="183" t="s">
        <v>327</v>
      </c>
      <c r="D24" s="183"/>
      <c r="E24" s="184" t="s">
        <v>382</v>
      </c>
      <c r="F24" s="184" t="s">
        <v>145</v>
      </c>
      <c r="G24" s="183" t="s">
        <v>145</v>
      </c>
      <c r="H24" s="185">
        <f>COUNTIF(I24:Z24,"Not received" )</f>
        <v>0</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187"/>
      <c r="AK24" s="189"/>
      <c r="AL24" s="189"/>
      <c r="AM24" s="189"/>
      <c r="AN24" s="189"/>
      <c r="AO24" s="189"/>
      <c r="AP24" s="189"/>
      <c r="AQ24" s="189"/>
      <c r="AR24" s="189"/>
      <c r="AS24" s="189"/>
    </row>
    <row r="25" spans="2:45" x14ac:dyDescent="0.25">
      <c r="B25" s="181"/>
      <c r="C25" s="181"/>
      <c r="D25" s="181"/>
      <c r="E25" s="181"/>
      <c r="F25" s="182"/>
      <c r="G25" s="181"/>
      <c r="H25" s="181"/>
      <c r="I25" s="181"/>
      <c r="J25" s="181"/>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row>
    <row r="26" spans="2:45" x14ac:dyDescent="0.25">
      <c r="B26" s="181"/>
      <c r="C26" s="181"/>
      <c r="D26" s="181"/>
      <c r="E26" s="181"/>
      <c r="F26" s="182"/>
      <c r="G26" s="181"/>
      <c r="H26" s="181"/>
      <c r="I26" s="181"/>
      <c r="J26" s="181"/>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row>
    <row r="27" spans="2:45" ht="13" x14ac:dyDescent="0.3">
      <c r="B27" s="197"/>
      <c r="C27" s="197"/>
      <c r="D27" s="197"/>
      <c r="E27" s="197"/>
      <c r="F27" s="198"/>
      <c r="G27" s="122" t="s">
        <v>173</v>
      </c>
      <c r="H27" s="123">
        <f>SUM(H14:H25)</f>
        <v>0</v>
      </c>
      <c r="I27" s="197"/>
      <c r="J27" s="197"/>
    </row>
    <row r="31" spans="2:45" ht="13" x14ac:dyDescent="0.3">
      <c r="B31" s="199" t="s">
        <v>168</v>
      </c>
      <c r="C31" s="200"/>
      <c r="D31" s="200" t="s">
        <v>163</v>
      </c>
      <c r="E31" s="200"/>
      <c r="F31" s="201"/>
      <c r="G31" s="200"/>
      <c r="H31" s="200"/>
      <c r="I31" s="180">
        <f t="shared" ref="I31:AJ31" si="2">I12</f>
        <v>44469</v>
      </c>
      <c r="J31" s="180">
        <f t="shared" si="2"/>
        <v>44500</v>
      </c>
      <c r="K31" s="180">
        <f t="shared" si="2"/>
        <v>44530</v>
      </c>
      <c r="L31" s="180">
        <f t="shared" si="2"/>
        <v>44561</v>
      </c>
      <c r="M31" s="180">
        <f t="shared" si="2"/>
        <v>44592</v>
      </c>
      <c r="N31" s="180">
        <f t="shared" si="2"/>
        <v>44620</v>
      </c>
      <c r="O31" s="180">
        <f t="shared" si="2"/>
        <v>44651</v>
      </c>
      <c r="P31" s="180">
        <f t="shared" si="2"/>
        <v>44681</v>
      </c>
      <c r="Q31" s="180">
        <f t="shared" si="2"/>
        <v>44712</v>
      </c>
      <c r="R31" s="180">
        <f t="shared" si="2"/>
        <v>44742</v>
      </c>
      <c r="S31" s="180">
        <f t="shared" si="2"/>
        <v>44773</v>
      </c>
      <c r="T31" s="180">
        <f t="shared" si="2"/>
        <v>44804</v>
      </c>
      <c r="U31" s="180">
        <f t="shared" si="2"/>
        <v>44834</v>
      </c>
      <c r="V31" s="180">
        <f t="shared" si="2"/>
        <v>44865</v>
      </c>
      <c r="W31" s="180">
        <f t="shared" si="2"/>
        <v>44895</v>
      </c>
      <c r="X31" s="180">
        <f t="shared" si="2"/>
        <v>44926</v>
      </c>
      <c r="Y31" s="180">
        <f t="shared" si="2"/>
        <v>44957</v>
      </c>
      <c r="Z31" s="180">
        <f t="shared" si="2"/>
        <v>44985</v>
      </c>
      <c r="AA31" s="180">
        <f t="shared" si="2"/>
        <v>45016</v>
      </c>
      <c r="AB31" s="180">
        <f t="shared" si="2"/>
        <v>45046</v>
      </c>
      <c r="AC31" s="180">
        <f t="shared" si="2"/>
        <v>45077</v>
      </c>
      <c r="AD31" s="180">
        <f t="shared" si="2"/>
        <v>45107</v>
      </c>
      <c r="AE31" s="180">
        <f t="shared" si="2"/>
        <v>45138</v>
      </c>
      <c r="AF31" s="180">
        <f t="shared" si="2"/>
        <v>45169</v>
      </c>
      <c r="AG31" s="180">
        <f t="shared" si="2"/>
        <v>45199</v>
      </c>
      <c r="AH31" s="180">
        <f t="shared" si="2"/>
        <v>45230</v>
      </c>
      <c r="AI31" s="180">
        <f t="shared" si="2"/>
        <v>45260</v>
      </c>
      <c r="AJ31" s="180">
        <f t="shared" si="2"/>
        <v>45291</v>
      </c>
    </row>
    <row r="32" spans="2:45" ht="13" x14ac:dyDescent="0.3">
      <c r="D32" s="202"/>
      <c r="I32" s="276">
        <v>0.1072</v>
      </c>
      <c r="J32" s="276">
        <v>0.1072</v>
      </c>
      <c r="K32" s="276">
        <v>0.1072</v>
      </c>
      <c r="L32" s="276">
        <v>0.1072</v>
      </c>
      <c r="M32" s="276">
        <v>0.1072</v>
      </c>
      <c r="N32" s="276">
        <v>0.1072</v>
      </c>
      <c r="O32" s="276">
        <v>0.1072</v>
      </c>
      <c r="P32" s="276">
        <v>0.1072</v>
      </c>
      <c r="Q32" s="276">
        <v>0.1072</v>
      </c>
      <c r="R32" s="276"/>
      <c r="S32" s="276"/>
      <c r="T32" s="277"/>
      <c r="U32" s="276"/>
      <c r="V32" s="276"/>
      <c r="W32" s="277"/>
      <c r="X32" s="276"/>
      <c r="Y32" s="276"/>
      <c r="Z32" s="277"/>
      <c r="AA32" s="276"/>
      <c r="AB32" s="276"/>
      <c r="AC32" s="276"/>
      <c r="AD32" s="276"/>
      <c r="AE32" s="276"/>
      <c r="AF32" s="276"/>
      <c r="AG32" s="276"/>
      <c r="AH32" s="276"/>
      <c r="AI32" s="276"/>
      <c r="AJ32" s="276"/>
      <c r="AK32" s="276"/>
      <c r="AL32" s="276"/>
      <c r="AM32" s="276"/>
      <c r="AN32" s="276"/>
      <c r="AO32" s="276"/>
      <c r="AP32" s="276"/>
      <c r="AQ32" s="276"/>
      <c r="AR32" s="276"/>
      <c r="AS32" s="276"/>
    </row>
    <row r="33" spans="2:45" ht="13" x14ac:dyDescent="0.3">
      <c r="B33" s="167" t="s">
        <v>383</v>
      </c>
      <c r="D33" s="278">
        <v>0.125</v>
      </c>
      <c r="I33" s="279">
        <f t="shared" ref="I33:AJ33" si="3">$D$33</f>
        <v>0.125</v>
      </c>
      <c r="J33" s="279">
        <f t="shared" si="3"/>
        <v>0.125</v>
      </c>
      <c r="K33" s="279">
        <f t="shared" si="3"/>
        <v>0.125</v>
      </c>
      <c r="L33" s="279">
        <f t="shared" si="3"/>
        <v>0.125</v>
      </c>
      <c r="M33" s="279">
        <f t="shared" si="3"/>
        <v>0.125</v>
      </c>
      <c r="N33" s="279">
        <f t="shared" si="3"/>
        <v>0.125</v>
      </c>
      <c r="O33" s="279">
        <f t="shared" si="3"/>
        <v>0.125</v>
      </c>
      <c r="P33" s="279">
        <f t="shared" si="3"/>
        <v>0.125</v>
      </c>
      <c r="Q33" s="279">
        <f t="shared" si="3"/>
        <v>0.125</v>
      </c>
      <c r="R33" s="279">
        <f t="shared" si="3"/>
        <v>0.125</v>
      </c>
      <c r="S33" s="279">
        <f t="shared" si="3"/>
        <v>0.125</v>
      </c>
      <c r="T33" s="279">
        <f t="shared" si="3"/>
        <v>0.125</v>
      </c>
      <c r="U33" s="279">
        <f t="shared" si="3"/>
        <v>0.125</v>
      </c>
      <c r="V33" s="279">
        <f t="shared" si="3"/>
        <v>0.125</v>
      </c>
      <c r="W33" s="279">
        <f t="shared" si="3"/>
        <v>0.125</v>
      </c>
      <c r="X33" s="279">
        <f t="shared" si="3"/>
        <v>0.125</v>
      </c>
      <c r="Y33" s="279">
        <f t="shared" si="3"/>
        <v>0.125</v>
      </c>
      <c r="Z33" s="279">
        <f t="shared" si="3"/>
        <v>0.125</v>
      </c>
      <c r="AA33" s="279">
        <f t="shared" si="3"/>
        <v>0.125</v>
      </c>
      <c r="AB33" s="279">
        <f t="shared" si="3"/>
        <v>0.125</v>
      </c>
      <c r="AC33" s="279">
        <f t="shared" si="3"/>
        <v>0.125</v>
      </c>
      <c r="AD33" s="279">
        <f t="shared" si="3"/>
        <v>0.125</v>
      </c>
      <c r="AE33" s="279">
        <f t="shared" si="3"/>
        <v>0.125</v>
      </c>
      <c r="AF33" s="279">
        <f t="shared" si="3"/>
        <v>0.125</v>
      </c>
      <c r="AG33" s="279">
        <f t="shared" si="3"/>
        <v>0.125</v>
      </c>
      <c r="AH33" s="279">
        <f t="shared" si="3"/>
        <v>0.125</v>
      </c>
      <c r="AI33" s="279">
        <f t="shared" si="3"/>
        <v>0.125</v>
      </c>
      <c r="AJ33" s="279">
        <f t="shared" si="3"/>
        <v>0.125</v>
      </c>
      <c r="AK33" s="276"/>
      <c r="AL33" s="276"/>
      <c r="AM33" s="276"/>
      <c r="AN33" s="276"/>
      <c r="AO33" s="276"/>
      <c r="AP33" s="276"/>
      <c r="AQ33" s="276"/>
      <c r="AR33" s="276"/>
      <c r="AS33" s="276"/>
    </row>
    <row r="34" spans="2:45" ht="13" x14ac:dyDescent="0.3">
      <c r="D34" s="278"/>
      <c r="I34" s="276">
        <v>0.76390000000000002</v>
      </c>
      <c r="J34" s="288" t="s">
        <v>387</v>
      </c>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row>
    <row r="35" spans="2:45" ht="13" x14ac:dyDescent="0.3">
      <c r="B35" s="167" t="s">
        <v>384</v>
      </c>
      <c r="D35" s="278">
        <v>0.85</v>
      </c>
      <c r="I35" s="279">
        <f t="shared" ref="I35:AA35" si="4">$D$35</f>
        <v>0.85</v>
      </c>
      <c r="J35" s="279">
        <f t="shared" si="4"/>
        <v>0.85</v>
      </c>
      <c r="K35" s="279">
        <f t="shared" si="4"/>
        <v>0.85</v>
      </c>
      <c r="L35" s="279">
        <f t="shared" si="4"/>
        <v>0.85</v>
      </c>
      <c r="M35" s="279">
        <f t="shared" si="4"/>
        <v>0.85</v>
      </c>
      <c r="N35" s="279">
        <f t="shared" si="4"/>
        <v>0.85</v>
      </c>
      <c r="O35" s="279">
        <f t="shared" si="4"/>
        <v>0.85</v>
      </c>
      <c r="P35" s="279">
        <f t="shared" si="4"/>
        <v>0.85</v>
      </c>
      <c r="Q35" s="279">
        <f t="shared" si="4"/>
        <v>0.85</v>
      </c>
      <c r="R35" s="279">
        <f t="shared" si="4"/>
        <v>0.85</v>
      </c>
      <c r="S35" s="279">
        <f t="shared" si="4"/>
        <v>0.85</v>
      </c>
      <c r="T35" s="279">
        <f t="shared" si="4"/>
        <v>0.85</v>
      </c>
      <c r="U35" s="279">
        <f t="shared" si="4"/>
        <v>0.85</v>
      </c>
      <c r="V35" s="279">
        <f t="shared" si="4"/>
        <v>0.85</v>
      </c>
      <c r="W35" s="279">
        <f t="shared" si="4"/>
        <v>0.85</v>
      </c>
      <c r="X35" s="279">
        <f t="shared" si="4"/>
        <v>0.85</v>
      </c>
      <c r="Y35" s="279">
        <f t="shared" si="4"/>
        <v>0.85</v>
      </c>
      <c r="Z35" s="279">
        <f t="shared" si="4"/>
        <v>0.85</v>
      </c>
      <c r="AA35" s="279">
        <f t="shared" si="4"/>
        <v>0.85</v>
      </c>
      <c r="AB35" s="279">
        <f t="shared" ref="AB35:AJ35" si="5">AA35</f>
        <v>0.85</v>
      </c>
      <c r="AC35" s="279">
        <f t="shared" si="5"/>
        <v>0.85</v>
      </c>
      <c r="AD35" s="279">
        <f t="shared" si="5"/>
        <v>0.85</v>
      </c>
      <c r="AE35" s="279">
        <f t="shared" si="5"/>
        <v>0.85</v>
      </c>
      <c r="AF35" s="279">
        <f t="shared" si="5"/>
        <v>0.85</v>
      </c>
      <c r="AG35" s="279">
        <f t="shared" si="5"/>
        <v>0.85</v>
      </c>
      <c r="AH35" s="279">
        <f t="shared" si="5"/>
        <v>0.85</v>
      </c>
      <c r="AI35" s="279">
        <f t="shared" si="5"/>
        <v>0.85</v>
      </c>
      <c r="AJ35" s="279">
        <f t="shared" si="5"/>
        <v>0.85</v>
      </c>
      <c r="AK35" s="276"/>
      <c r="AL35" s="276"/>
      <c r="AM35" s="276"/>
      <c r="AN35" s="276"/>
      <c r="AO35" s="276"/>
      <c r="AP35" s="276"/>
      <c r="AQ35" s="276"/>
      <c r="AR35" s="276"/>
      <c r="AS35" s="276"/>
    </row>
    <row r="36" spans="2:45" ht="13" x14ac:dyDescent="0.3">
      <c r="D36" s="278"/>
      <c r="I36" s="257">
        <v>10569.71</v>
      </c>
      <c r="J36" s="280">
        <v>1272720.3700000001</v>
      </c>
      <c r="K36" s="280">
        <v>1272720.3700000001</v>
      </c>
      <c r="L36" s="257">
        <v>1029334.24</v>
      </c>
      <c r="M36" s="257">
        <v>899086.53</v>
      </c>
      <c r="N36" s="257">
        <v>874524</v>
      </c>
      <c r="O36" s="257">
        <v>742986</v>
      </c>
      <c r="P36" s="309">
        <v>599956.71</v>
      </c>
      <c r="Q36" s="309">
        <v>518625.71</v>
      </c>
      <c r="Z36" s="206"/>
      <c r="AA36" s="206"/>
    </row>
    <row r="37" spans="2:45" ht="13" x14ac:dyDescent="0.3">
      <c r="B37" s="167" t="s">
        <v>385</v>
      </c>
      <c r="D37" s="278"/>
      <c r="I37" s="281">
        <v>1207500</v>
      </c>
      <c r="J37" s="281">
        <v>1073333</v>
      </c>
      <c r="K37" s="281">
        <v>939167</v>
      </c>
      <c r="L37" s="281">
        <v>805000</v>
      </c>
      <c r="M37" s="281">
        <v>670833</v>
      </c>
      <c r="N37" s="281">
        <v>536667</v>
      </c>
      <c r="O37" s="281">
        <v>402500</v>
      </c>
      <c r="P37" s="281">
        <v>402500</v>
      </c>
      <c r="Q37" s="281">
        <v>402500</v>
      </c>
      <c r="R37" s="281">
        <v>402500</v>
      </c>
      <c r="S37" s="281">
        <v>402500</v>
      </c>
      <c r="T37" s="281">
        <v>402500</v>
      </c>
      <c r="U37" s="281">
        <v>402500</v>
      </c>
      <c r="V37" s="281">
        <v>402500</v>
      </c>
      <c r="W37" s="281">
        <v>402500</v>
      </c>
      <c r="X37" s="281">
        <v>402500</v>
      </c>
      <c r="Y37" s="281">
        <v>402500</v>
      </c>
      <c r="Z37" s="281">
        <v>402500</v>
      </c>
      <c r="AA37" s="281">
        <v>402500</v>
      </c>
      <c r="AB37" s="281">
        <v>402500</v>
      </c>
      <c r="AC37" s="281">
        <v>402500</v>
      </c>
      <c r="AD37" s="281">
        <v>268333</v>
      </c>
      <c r="AE37" s="281">
        <v>134167</v>
      </c>
    </row>
    <row r="38" spans="2:45" ht="13" x14ac:dyDescent="0.3">
      <c r="D38" s="278"/>
      <c r="I38" s="282"/>
      <c r="J38" s="283"/>
      <c r="K38" s="282"/>
      <c r="L38" s="282"/>
      <c r="M38" s="282"/>
      <c r="N38" s="282"/>
      <c r="O38" s="282"/>
      <c r="P38" s="282"/>
      <c r="Q38" s="282"/>
      <c r="R38" s="282"/>
      <c r="S38" s="282"/>
      <c r="T38" s="282"/>
      <c r="U38" s="284"/>
      <c r="V38" s="284"/>
      <c r="W38" s="282"/>
      <c r="X38" s="282"/>
      <c r="Y38" s="282"/>
      <c r="Z38" s="282"/>
      <c r="AA38" s="282"/>
      <c r="AB38" s="282"/>
      <c r="AC38" s="282"/>
      <c r="AD38" s="282"/>
      <c r="AE38" s="282"/>
    </row>
    <row r="39" spans="2:45" ht="13" x14ac:dyDescent="0.3">
      <c r="B39" s="167" t="s">
        <v>386</v>
      </c>
      <c r="D39" s="278"/>
      <c r="I39" s="281">
        <v>62068</v>
      </c>
      <c r="J39" s="281">
        <v>62068</v>
      </c>
      <c r="K39" s="281">
        <v>62068</v>
      </c>
      <c r="L39" s="281">
        <v>62068</v>
      </c>
      <c r="M39" s="281">
        <v>31034</v>
      </c>
      <c r="N39" s="281">
        <v>0</v>
      </c>
      <c r="O39" s="282"/>
      <c r="P39" s="282"/>
      <c r="Q39" s="282"/>
      <c r="R39" s="282"/>
      <c r="S39" s="282"/>
      <c r="T39" s="282"/>
      <c r="U39" s="284"/>
      <c r="V39" s="284"/>
      <c r="W39" s="282"/>
      <c r="X39" s="282"/>
      <c r="Y39" s="282"/>
      <c r="Z39" s="282"/>
      <c r="AA39" s="282"/>
      <c r="AB39" s="282"/>
      <c r="AC39" s="282"/>
      <c r="AD39" s="282"/>
      <c r="AE39" s="282"/>
    </row>
    <row r="40" spans="2:45" x14ac:dyDescent="0.25">
      <c r="C40" s="168"/>
      <c r="F40" s="167"/>
      <c r="I40" s="260"/>
      <c r="J40" s="260"/>
      <c r="K40" s="260"/>
      <c r="L40" s="260"/>
      <c r="M40" s="282"/>
      <c r="N40" s="282"/>
      <c r="O40" s="260"/>
      <c r="P40" s="260"/>
      <c r="Q40" s="260"/>
      <c r="R40" s="260"/>
      <c r="S40" s="260"/>
      <c r="T40" s="260"/>
      <c r="U40" s="260"/>
      <c r="V40" s="282"/>
      <c r="W40" s="282"/>
      <c r="X40" s="282"/>
      <c r="Y40" s="282"/>
      <c r="Z40" s="282"/>
      <c r="AA40" s="282"/>
      <c r="AB40" s="282"/>
      <c r="AC40" s="282"/>
      <c r="AD40" s="282"/>
      <c r="AE40" s="282"/>
      <c r="AF40" s="282"/>
      <c r="AG40" s="282"/>
      <c r="AH40" s="282"/>
      <c r="AI40" s="282"/>
      <c r="AJ40" s="282"/>
    </row>
    <row r="41" spans="2:45" ht="13" x14ac:dyDescent="0.3">
      <c r="C41" s="170" t="str">
        <f>B33</f>
        <v>Leverage ratio - Tranche A</v>
      </c>
      <c r="F41" s="170" t="str">
        <f>B35</f>
        <v>Leverage ratio - Tranche B</v>
      </c>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row>
    <row r="42" spans="2:45" x14ac:dyDescent="0.25">
      <c r="C42" s="168"/>
      <c r="E42" s="219"/>
      <c r="F42" s="219"/>
      <c r="G42" s="219"/>
      <c r="H42" s="219"/>
      <c r="I42" s="207"/>
      <c r="J42" s="207"/>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row>
    <row r="43" spans="2:45" x14ac:dyDescent="0.25">
      <c r="C43" s="168"/>
    </row>
    <row r="44" spans="2:45" x14ac:dyDescent="0.25">
      <c r="C44" s="168"/>
      <c r="E44" s="219"/>
      <c r="F44" s="219"/>
      <c r="G44" s="219"/>
      <c r="H44" s="219"/>
      <c r="I44" s="219"/>
      <c r="J44" s="219"/>
    </row>
    <row r="45" spans="2:45" x14ac:dyDescent="0.25">
      <c r="C45" s="168"/>
    </row>
    <row r="46" spans="2:45" x14ac:dyDescent="0.25">
      <c r="C46" s="168"/>
      <c r="E46" s="219"/>
      <c r="F46" s="219"/>
      <c r="G46" s="219"/>
      <c r="H46" s="219"/>
      <c r="I46" s="219"/>
      <c r="J46" s="219"/>
    </row>
    <row r="47" spans="2:45" x14ac:dyDescent="0.25">
      <c r="C47" s="168"/>
    </row>
    <row r="48" spans="2:45" x14ac:dyDescent="0.25">
      <c r="C48" s="168"/>
      <c r="F48" s="167"/>
    </row>
    <row r="49" spans="3:12" x14ac:dyDescent="0.25">
      <c r="C49" s="168"/>
      <c r="F49" s="167"/>
    </row>
    <row r="50" spans="3:12" x14ac:dyDescent="0.25">
      <c r="C50" s="168"/>
      <c r="F50" s="167"/>
    </row>
    <row r="51" spans="3:12" x14ac:dyDescent="0.25">
      <c r="C51" s="168"/>
      <c r="F51" s="167"/>
    </row>
    <row r="52" spans="3:12" x14ac:dyDescent="0.25">
      <c r="C52" s="168"/>
      <c r="F52" s="167"/>
    </row>
    <row r="53" spans="3:12" x14ac:dyDescent="0.25">
      <c r="C53" s="168"/>
      <c r="F53" s="167"/>
    </row>
    <row r="54" spans="3:12" x14ac:dyDescent="0.25">
      <c r="C54" s="168"/>
      <c r="F54" s="167"/>
    </row>
    <row r="55" spans="3:12" ht="13" x14ac:dyDescent="0.3">
      <c r="C55" s="174"/>
      <c r="F55" s="167"/>
      <c r="L55" s="170"/>
    </row>
    <row r="56" spans="3:12" x14ac:dyDescent="0.25">
      <c r="C56" s="168"/>
      <c r="F56" s="167"/>
    </row>
    <row r="57" spans="3:12" x14ac:dyDescent="0.25">
      <c r="C57" s="168"/>
      <c r="F57" s="167"/>
    </row>
    <row r="58" spans="3:12" x14ac:dyDescent="0.25">
      <c r="C58" s="168"/>
      <c r="F58" s="167"/>
    </row>
    <row r="59" spans="3:12" x14ac:dyDescent="0.25">
      <c r="C59" s="168"/>
      <c r="F59" s="167"/>
    </row>
    <row r="60" spans="3:12" x14ac:dyDescent="0.25">
      <c r="C60" s="168"/>
      <c r="F60" s="167"/>
    </row>
    <row r="61" spans="3:12" x14ac:dyDescent="0.25">
      <c r="C61" s="168"/>
      <c r="F61" s="167"/>
    </row>
    <row r="62" spans="3:12" x14ac:dyDescent="0.25">
      <c r="C62" s="168"/>
      <c r="F62" s="167"/>
    </row>
    <row r="63" spans="3:12" x14ac:dyDescent="0.25">
      <c r="C63" s="168"/>
      <c r="F63" s="167"/>
    </row>
    <row r="64" spans="3:12" x14ac:dyDescent="0.25">
      <c r="C64" s="168"/>
      <c r="F64" s="167"/>
    </row>
    <row r="65" spans="2:6" x14ac:dyDescent="0.25">
      <c r="C65" s="168"/>
      <c r="F65" s="167"/>
    </row>
    <row r="66" spans="2:6" x14ac:dyDescent="0.25">
      <c r="C66" s="168"/>
      <c r="F66" s="167"/>
    </row>
    <row r="67" spans="2:6" x14ac:dyDescent="0.25">
      <c r="C67" s="168"/>
      <c r="F67" s="167"/>
    </row>
    <row r="68" spans="2:6" ht="13" x14ac:dyDescent="0.3">
      <c r="B68" s="261"/>
      <c r="C68" s="168"/>
      <c r="E68" s="170"/>
      <c r="F68" s="167"/>
    </row>
    <row r="69" spans="2:6" x14ac:dyDescent="0.25">
      <c r="C69" s="168"/>
      <c r="F69" s="167"/>
    </row>
    <row r="70" spans="2:6" x14ac:dyDescent="0.25">
      <c r="C70" s="168"/>
      <c r="F70" s="167"/>
    </row>
    <row r="71" spans="2:6" x14ac:dyDescent="0.25">
      <c r="C71" s="168"/>
      <c r="F71" s="167"/>
    </row>
    <row r="72" spans="2:6" x14ac:dyDescent="0.25">
      <c r="C72" s="168"/>
      <c r="F72" s="167"/>
    </row>
    <row r="73" spans="2:6" x14ac:dyDescent="0.25">
      <c r="C73" s="168"/>
      <c r="F73" s="167"/>
    </row>
    <row r="74" spans="2:6" x14ac:dyDescent="0.25">
      <c r="C74" s="285"/>
      <c r="F74" s="167"/>
    </row>
    <row r="75" spans="2:6" x14ac:dyDescent="0.25">
      <c r="C75" s="168"/>
      <c r="F75" s="167"/>
    </row>
    <row r="76" spans="2:6" x14ac:dyDescent="0.25">
      <c r="C76" s="168"/>
      <c r="F76" s="167"/>
    </row>
    <row r="77" spans="2:6" x14ac:dyDescent="0.25">
      <c r="C77" s="168"/>
      <c r="F77" s="167"/>
    </row>
    <row r="78" spans="2:6" x14ac:dyDescent="0.25">
      <c r="C78" s="168"/>
      <c r="F78" s="167"/>
    </row>
    <row r="79" spans="2:6" x14ac:dyDescent="0.25">
      <c r="C79" s="168"/>
      <c r="F79" s="167"/>
    </row>
    <row r="80" spans="2:6" x14ac:dyDescent="0.25">
      <c r="C80" s="168"/>
      <c r="F80" s="167"/>
    </row>
    <row r="81" spans="1:45" x14ac:dyDescent="0.25">
      <c r="C81" s="168"/>
      <c r="F81" s="167"/>
    </row>
    <row r="82" spans="1:45" s="220" customFormat="1" ht="10" x14ac:dyDescent="0.2">
      <c r="A82" s="17" t="s">
        <v>74</v>
      </c>
      <c r="B82" s="17"/>
      <c r="C82" s="17"/>
      <c r="D82" s="18"/>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row>
    <row r="83" spans="1:45" x14ac:dyDescent="0.25">
      <c r="C83" s="168"/>
      <c r="F83" s="167"/>
    </row>
    <row r="85" spans="1:45" x14ac:dyDescent="0.25">
      <c r="D85" s="221"/>
    </row>
    <row r="88" spans="1:45" x14ac:dyDescent="0.25">
      <c r="C88" s="259">
        <v>62068</v>
      </c>
      <c r="D88" s="286"/>
    </row>
    <row r="89" spans="1:45" x14ac:dyDescent="0.25">
      <c r="C89" s="259">
        <v>62068</v>
      </c>
      <c r="D89" s="286"/>
    </row>
    <row r="90" spans="1:45" x14ac:dyDescent="0.25">
      <c r="C90" s="259">
        <v>62068</v>
      </c>
      <c r="D90" s="286"/>
    </row>
    <row r="91" spans="1:45" x14ac:dyDescent="0.25">
      <c r="C91" s="259">
        <v>62068</v>
      </c>
      <c r="D91" s="287"/>
    </row>
    <row r="92" spans="1:45" x14ac:dyDescent="0.25">
      <c r="C92" s="259">
        <v>31034</v>
      </c>
      <c r="D92" s="157"/>
    </row>
    <row r="93" spans="1:45" x14ac:dyDescent="0.25">
      <c r="C93" s="259">
        <v>0</v>
      </c>
      <c r="D93" s="157"/>
    </row>
    <row r="94" spans="1:45" x14ac:dyDescent="0.25">
      <c r="C94" s="259"/>
      <c r="D94" s="157"/>
    </row>
    <row r="95" spans="1:45" x14ac:dyDescent="0.25">
      <c r="C95" s="259"/>
      <c r="D95" s="157"/>
    </row>
    <row r="96" spans="1:45" x14ac:dyDescent="0.25">
      <c r="C96" s="259"/>
      <c r="D96" s="157"/>
    </row>
    <row r="97" spans="3:4" x14ac:dyDescent="0.25">
      <c r="C97" s="259"/>
      <c r="D97" s="157"/>
    </row>
    <row r="98" spans="3:4" x14ac:dyDescent="0.25">
      <c r="C98" s="259"/>
      <c r="D98" s="157"/>
    </row>
    <row r="99" spans="3:4" x14ac:dyDescent="0.25">
      <c r="C99" s="259"/>
      <c r="D99" s="157"/>
    </row>
    <row r="100" spans="3:4" x14ac:dyDescent="0.25">
      <c r="C100" s="259"/>
      <c r="D100" s="157"/>
    </row>
    <row r="101" spans="3:4" x14ac:dyDescent="0.25">
      <c r="C101" s="259"/>
      <c r="D101" s="157"/>
    </row>
    <row r="102" spans="3:4" x14ac:dyDescent="0.25">
      <c r="C102" s="259"/>
      <c r="D102" s="157"/>
    </row>
    <row r="103" spans="3:4" x14ac:dyDescent="0.25">
      <c r="C103" s="259"/>
      <c r="D103" s="157"/>
    </row>
    <row r="104" spans="3:4" x14ac:dyDescent="0.25">
      <c r="C104" s="259"/>
      <c r="D104" s="157"/>
    </row>
    <row r="105" spans="3:4" x14ac:dyDescent="0.25">
      <c r="C105" s="259"/>
      <c r="D105" s="157"/>
    </row>
    <row r="106" spans="3:4" x14ac:dyDescent="0.25">
      <c r="C106" s="259"/>
      <c r="D106" s="157"/>
    </row>
    <row r="107" spans="3:4" x14ac:dyDescent="0.25">
      <c r="C107" s="259"/>
      <c r="D107" s="157"/>
    </row>
    <row r="108" spans="3:4" x14ac:dyDescent="0.25">
      <c r="C108" s="259"/>
      <c r="D108" s="157"/>
    </row>
    <row r="109" spans="3:4" x14ac:dyDescent="0.25">
      <c r="C109" s="259"/>
      <c r="D109" s="157"/>
    </row>
    <row r="110" spans="3:4" x14ac:dyDescent="0.25">
      <c r="C110" s="259"/>
      <c r="D110" s="157"/>
    </row>
    <row r="111" spans="3:4" x14ac:dyDescent="0.25">
      <c r="D111" s="157"/>
    </row>
    <row r="112" spans="3:4" x14ac:dyDescent="0.25">
      <c r="D112" s="157"/>
    </row>
  </sheetData>
  <hyperlinks>
    <hyperlink ref="K6" r:id="rId1" xr:uid="{4674D898-4686-4994-B52E-D66069513935}"/>
  </hyperlinks>
  <pageMargins left="0.70866141732283472" right="0.70866141732283472" top="0.74803149606299213" bottom="0.74803149606299213" header="0.31496062992125984" footer="0.31496062992125984"/>
  <pageSetup scale="46"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D421-F6C1-405F-8B64-3F064106228E}">
  <sheetPr codeName="Sheet23">
    <pageSetUpPr fitToPage="1"/>
  </sheetPr>
  <dimension ref="A1:BP62"/>
  <sheetViews>
    <sheetView showGridLines="0" zoomScale="85" zoomScaleNormal="85" workbookViewId="0">
      <pane xSplit="8" ySplit="12" topLeftCell="I22" activePane="bottomRight" state="frozen"/>
      <selection activeCell="L4" sqref="L4"/>
      <selection pane="topRight" activeCell="L4" sqref="L4"/>
      <selection pane="bottomLeft" activeCell="L4" sqref="L4"/>
      <selection pane="bottomRight" activeCell="R32" sqref="R32"/>
    </sheetView>
  </sheetViews>
  <sheetFormatPr defaultColWidth="0" defaultRowHeight="12.5" x14ac:dyDescent="0.25"/>
  <cols>
    <col min="1" max="1" width="3.77734375" style="167" customWidth="1"/>
    <col min="2" max="2" width="29.44140625" style="167" customWidth="1"/>
    <col min="3" max="3" width="29" style="167" customWidth="1"/>
    <col min="4" max="4" width="34.6640625" style="167" customWidth="1"/>
    <col min="5" max="5" width="12.109375" style="167" customWidth="1"/>
    <col min="6" max="6" width="13.44140625" style="168" customWidth="1"/>
    <col min="7" max="8" width="15.77734375" style="167" customWidth="1"/>
    <col min="9" max="9" width="23.109375" style="167" customWidth="1"/>
    <col min="10" max="10" width="13" style="167" bestFit="1" customWidth="1"/>
    <col min="11" max="11" width="12" style="167" customWidth="1"/>
    <col min="12" max="13" width="10.6640625" style="167" customWidth="1"/>
    <col min="14" max="14" width="14.77734375" style="167" customWidth="1"/>
    <col min="15" max="15" width="12.33203125" style="167" bestFit="1" customWidth="1"/>
    <col min="16" max="28" width="10.6640625" style="167" customWidth="1"/>
    <col min="29" max="29" width="10.33203125" style="167" customWidth="1"/>
    <col min="30" max="34" width="10.109375" style="167" customWidth="1"/>
    <col min="35" max="35" width="10.44140625" style="167" bestFit="1" customWidth="1"/>
    <col min="36" max="36" width="11.109375" style="167" customWidth="1"/>
    <col min="37" max="45" width="8.77734375" style="167" customWidth="1"/>
    <col min="46" max="68" width="0" style="167" hidden="1" customWidth="1"/>
    <col min="69" max="16384" width="9.33203125" style="167" hidden="1"/>
  </cols>
  <sheetData>
    <row r="1" spans="1:45" x14ac:dyDescent="0.25">
      <c r="A1" s="167" t="s">
        <v>363</v>
      </c>
    </row>
    <row r="2" spans="1:45" ht="25" x14ac:dyDescent="0.5">
      <c r="B2" s="169" t="s">
        <v>120</v>
      </c>
    </row>
    <row r="4" spans="1:45" ht="13" x14ac:dyDescent="0.3">
      <c r="B4" s="170" t="s">
        <v>121</v>
      </c>
      <c r="C4" s="171" t="s">
        <v>388</v>
      </c>
      <c r="E4" s="170" t="s">
        <v>177</v>
      </c>
      <c r="I4" s="170" t="s">
        <v>234</v>
      </c>
      <c r="J4" s="168"/>
    </row>
    <row r="5" spans="1:45" ht="13" x14ac:dyDescent="0.3">
      <c r="B5" s="170" t="s">
        <v>124</v>
      </c>
      <c r="C5" s="235" t="s">
        <v>389</v>
      </c>
      <c r="E5" s="172" t="s">
        <v>174</v>
      </c>
      <c r="G5" s="253">
        <v>1</v>
      </c>
      <c r="I5" s="170" t="s">
        <v>235</v>
      </c>
      <c r="K5" s="174" t="s">
        <v>236</v>
      </c>
      <c r="L5" s="174"/>
      <c r="N5" s="170" t="s">
        <v>237</v>
      </c>
    </row>
    <row r="6" spans="1:45" ht="13" x14ac:dyDescent="0.3">
      <c r="B6" s="170" t="s">
        <v>125</v>
      </c>
      <c r="C6" s="175">
        <v>44553</v>
      </c>
      <c r="E6" s="172" t="s">
        <v>175</v>
      </c>
      <c r="G6" s="253">
        <v>1</v>
      </c>
      <c r="I6" s="167" t="s">
        <v>390</v>
      </c>
      <c r="K6" s="254" t="s">
        <v>391</v>
      </c>
      <c r="L6" s="174"/>
      <c r="N6" s="167">
        <v>61732234800</v>
      </c>
    </row>
    <row r="7" spans="1:45" ht="13" x14ac:dyDescent="0.3">
      <c r="B7" s="170" t="s">
        <v>126</v>
      </c>
      <c r="C7" s="175">
        <v>46013</v>
      </c>
      <c r="E7" s="172" t="s">
        <v>176</v>
      </c>
      <c r="G7" s="253">
        <v>1</v>
      </c>
      <c r="I7" s="170"/>
      <c r="K7" s="174"/>
      <c r="L7" s="174"/>
      <c r="N7" s="170"/>
    </row>
    <row r="8" spans="1:45" x14ac:dyDescent="0.25">
      <c r="F8" s="167"/>
      <c r="I8" s="225"/>
      <c r="J8" s="225"/>
      <c r="K8" s="127"/>
      <c r="L8" s="225"/>
      <c r="M8" s="225"/>
      <c r="N8" s="255"/>
    </row>
    <row r="9" spans="1:45" x14ac:dyDescent="0.25">
      <c r="D9" s="177"/>
      <c r="F9" s="167"/>
      <c r="I9" s="225"/>
      <c r="J9" s="225"/>
      <c r="K9" s="130"/>
      <c r="L9" s="225"/>
      <c r="M9" s="225"/>
      <c r="N9" s="255"/>
    </row>
    <row r="10" spans="1:45" x14ac:dyDescent="0.25">
      <c r="D10" s="177"/>
      <c r="E10" s="177"/>
    </row>
    <row r="12" spans="1:45" ht="26" x14ac:dyDescent="0.25">
      <c r="B12" s="178" t="s">
        <v>127</v>
      </c>
      <c r="C12" s="178" t="s">
        <v>21</v>
      </c>
      <c r="D12" s="178" t="s">
        <v>128</v>
      </c>
      <c r="E12" s="178" t="s">
        <v>129</v>
      </c>
      <c r="F12" s="179" t="s">
        <v>130</v>
      </c>
      <c r="G12" s="178" t="s">
        <v>131</v>
      </c>
      <c r="H12" s="178" t="s">
        <v>132</v>
      </c>
      <c r="I12" s="180">
        <v>44469</v>
      </c>
      <c r="J12" s="180">
        <f t="shared" ref="J12:AS12" si="0">EOMONTH(I12,1)</f>
        <v>44500</v>
      </c>
      <c r="K12" s="180">
        <f t="shared" si="0"/>
        <v>44530</v>
      </c>
      <c r="L12" s="180">
        <f t="shared" si="0"/>
        <v>44561</v>
      </c>
      <c r="M12" s="180">
        <f t="shared" si="0"/>
        <v>44592</v>
      </c>
      <c r="N12" s="180">
        <f t="shared" si="0"/>
        <v>44620</v>
      </c>
      <c r="O12" s="180">
        <f t="shared" si="0"/>
        <v>44651</v>
      </c>
      <c r="P12" s="180">
        <f t="shared" si="0"/>
        <v>44681</v>
      </c>
      <c r="Q12" s="180">
        <f t="shared" si="0"/>
        <v>44712</v>
      </c>
      <c r="R12" s="180">
        <f t="shared" si="0"/>
        <v>44742</v>
      </c>
      <c r="S12" s="180">
        <f t="shared" si="0"/>
        <v>44773</v>
      </c>
      <c r="T12" s="180">
        <f t="shared" si="0"/>
        <v>44804</v>
      </c>
      <c r="U12" s="180">
        <f t="shared" si="0"/>
        <v>44834</v>
      </c>
      <c r="V12" s="180">
        <f t="shared" si="0"/>
        <v>44865</v>
      </c>
      <c r="W12" s="180">
        <f t="shared" si="0"/>
        <v>44895</v>
      </c>
      <c r="X12" s="180">
        <f t="shared" si="0"/>
        <v>44926</v>
      </c>
      <c r="Y12" s="180">
        <f t="shared" si="0"/>
        <v>44957</v>
      </c>
      <c r="Z12" s="180">
        <f t="shared" si="0"/>
        <v>44985</v>
      </c>
      <c r="AA12" s="180">
        <f t="shared" si="0"/>
        <v>45016</v>
      </c>
      <c r="AB12" s="180">
        <f t="shared" si="0"/>
        <v>45046</v>
      </c>
      <c r="AC12" s="180">
        <f t="shared" si="0"/>
        <v>45077</v>
      </c>
      <c r="AD12" s="180">
        <f t="shared" si="0"/>
        <v>45107</v>
      </c>
      <c r="AE12" s="180">
        <f t="shared" si="0"/>
        <v>45138</v>
      </c>
      <c r="AF12" s="180">
        <f t="shared" si="0"/>
        <v>45169</v>
      </c>
      <c r="AG12" s="180">
        <f t="shared" si="0"/>
        <v>45199</v>
      </c>
      <c r="AH12" s="180">
        <f t="shared" si="0"/>
        <v>45230</v>
      </c>
      <c r="AI12" s="180">
        <f t="shared" si="0"/>
        <v>45260</v>
      </c>
      <c r="AJ12" s="180">
        <f t="shared" si="0"/>
        <v>45291</v>
      </c>
      <c r="AK12" s="180">
        <f t="shared" si="0"/>
        <v>45322</v>
      </c>
      <c r="AL12" s="180">
        <f t="shared" si="0"/>
        <v>45351</v>
      </c>
      <c r="AM12" s="180">
        <f t="shared" si="0"/>
        <v>45382</v>
      </c>
      <c r="AN12" s="180">
        <f t="shared" si="0"/>
        <v>45412</v>
      </c>
      <c r="AO12" s="180">
        <f t="shared" si="0"/>
        <v>45443</v>
      </c>
      <c r="AP12" s="180">
        <f t="shared" si="0"/>
        <v>45473</v>
      </c>
      <c r="AQ12" s="180">
        <f t="shared" si="0"/>
        <v>45504</v>
      </c>
      <c r="AR12" s="180">
        <f t="shared" si="0"/>
        <v>45535</v>
      </c>
      <c r="AS12" s="180">
        <f t="shared" si="0"/>
        <v>45565</v>
      </c>
    </row>
    <row r="13" spans="1:45" x14ac:dyDescent="0.25">
      <c r="B13" s="181"/>
      <c r="C13" s="181"/>
      <c r="D13" s="181"/>
      <c r="E13" s="181"/>
      <c r="F13" s="182"/>
      <c r="G13" s="181"/>
      <c r="H13" s="181"/>
      <c r="I13" s="181">
        <f t="shared" ref="I13:AS13" ca="1" si="1">IF(I12&gt;TODAY(),0,1)</f>
        <v>1</v>
      </c>
      <c r="J13" s="181">
        <f t="shared" ca="1" si="1"/>
        <v>1</v>
      </c>
      <c r="K13" s="181">
        <f t="shared" ca="1" si="1"/>
        <v>1</v>
      </c>
      <c r="L13" s="181">
        <f t="shared" ca="1" si="1"/>
        <v>1</v>
      </c>
      <c r="M13" s="181">
        <f t="shared" ca="1" si="1"/>
        <v>1</v>
      </c>
      <c r="N13" s="181">
        <f t="shared" ca="1" si="1"/>
        <v>1</v>
      </c>
      <c r="O13" s="181">
        <f t="shared" ca="1" si="1"/>
        <v>1</v>
      </c>
      <c r="P13" s="181">
        <f t="shared" ca="1" si="1"/>
        <v>1</v>
      </c>
      <c r="Q13" s="181">
        <f t="shared" ca="1" si="1"/>
        <v>1</v>
      </c>
      <c r="R13" s="181">
        <f t="shared" ca="1" si="1"/>
        <v>1</v>
      </c>
      <c r="S13" s="181">
        <f t="shared" ca="1" si="1"/>
        <v>1</v>
      </c>
      <c r="T13" s="181">
        <f t="shared" ca="1" si="1"/>
        <v>1</v>
      </c>
      <c r="U13" s="181">
        <f t="shared" ca="1" si="1"/>
        <v>1</v>
      </c>
      <c r="V13" s="181">
        <f t="shared" ca="1" si="1"/>
        <v>1</v>
      </c>
      <c r="W13" s="181">
        <f t="shared" ca="1" si="1"/>
        <v>1</v>
      </c>
      <c r="X13" s="181">
        <f t="shared" ca="1" si="1"/>
        <v>1</v>
      </c>
      <c r="Y13" s="181">
        <f t="shared" ca="1" si="1"/>
        <v>1</v>
      </c>
      <c r="Z13" s="181">
        <f t="shared" ca="1" si="1"/>
        <v>1</v>
      </c>
      <c r="AA13" s="181">
        <f t="shared" ca="1" si="1"/>
        <v>1</v>
      </c>
      <c r="AB13" s="181">
        <f t="shared" ca="1" si="1"/>
        <v>1</v>
      </c>
      <c r="AC13" s="181">
        <f t="shared" ca="1" si="1"/>
        <v>1</v>
      </c>
      <c r="AD13" s="181">
        <f t="shared" ca="1" si="1"/>
        <v>1</v>
      </c>
      <c r="AE13" s="181">
        <f t="shared" ca="1" si="1"/>
        <v>1</v>
      </c>
      <c r="AF13" s="181">
        <f t="shared" ca="1" si="1"/>
        <v>1</v>
      </c>
      <c r="AG13" s="181">
        <f t="shared" ca="1" si="1"/>
        <v>1</v>
      </c>
      <c r="AH13" s="181">
        <f t="shared" ca="1" si="1"/>
        <v>1</v>
      </c>
      <c r="AI13" s="181">
        <f t="shared" ca="1" si="1"/>
        <v>1</v>
      </c>
      <c r="AJ13" s="181">
        <f t="shared" ca="1" si="1"/>
        <v>1</v>
      </c>
      <c r="AK13" s="181">
        <f t="shared" ca="1" si="1"/>
        <v>1</v>
      </c>
      <c r="AL13" s="181">
        <f t="shared" ca="1" si="1"/>
        <v>1</v>
      </c>
      <c r="AM13" s="181">
        <f t="shared" ca="1" si="1"/>
        <v>1</v>
      </c>
      <c r="AN13" s="181">
        <f t="shared" ca="1" si="1"/>
        <v>1</v>
      </c>
      <c r="AO13" s="181">
        <f t="shared" ca="1" si="1"/>
        <v>1</v>
      </c>
      <c r="AP13" s="181">
        <f t="shared" ca="1" si="1"/>
        <v>1</v>
      </c>
      <c r="AQ13" s="181">
        <f t="shared" ca="1" si="1"/>
        <v>1</v>
      </c>
      <c r="AR13" s="181">
        <f t="shared" ca="1" si="1"/>
        <v>1</v>
      </c>
      <c r="AS13" s="181">
        <f t="shared" ca="1" si="1"/>
        <v>1</v>
      </c>
    </row>
    <row r="14" spans="1:45" ht="87.5" x14ac:dyDescent="0.25">
      <c r="B14" s="183" t="s">
        <v>139</v>
      </c>
      <c r="C14" s="183" t="s">
        <v>392</v>
      </c>
      <c r="D14" s="183" t="s">
        <v>393</v>
      </c>
      <c r="E14" s="184">
        <v>9.1</v>
      </c>
      <c r="F14" s="184" t="s">
        <v>143</v>
      </c>
      <c r="G14" s="183" t="s">
        <v>374</v>
      </c>
      <c r="H14" s="185">
        <f>COUNTIF(I14:Z14,"Not received" )</f>
        <v>0</v>
      </c>
      <c r="I14" s="187"/>
      <c r="J14" s="256"/>
      <c r="K14" s="187"/>
      <c r="L14" s="187"/>
      <c r="M14" s="187"/>
      <c r="N14" s="187"/>
      <c r="O14" s="187"/>
      <c r="P14" s="187"/>
      <c r="Q14" s="187"/>
      <c r="R14" s="187"/>
      <c r="S14" s="256"/>
      <c r="T14" s="187"/>
      <c r="U14" s="187"/>
      <c r="V14" s="187"/>
      <c r="W14" s="187"/>
      <c r="X14" s="187"/>
      <c r="Y14" s="187"/>
      <c r="Z14" s="187"/>
      <c r="AA14" s="187"/>
      <c r="AB14" s="187"/>
      <c r="AC14" s="187"/>
      <c r="AD14" s="187"/>
      <c r="AE14" s="256"/>
      <c r="AF14" s="187"/>
      <c r="AG14" s="187"/>
      <c r="AH14" s="187"/>
      <c r="AI14" s="187"/>
      <c r="AJ14" s="187"/>
      <c r="AK14" s="187"/>
      <c r="AL14" s="187"/>
      <c r="AM14" s="187"/>
      <c r="AN14" s="187"/>
      <c r="AO14" s="187"/>
      <c r="AP14" s="187"/>
      <c r="AQ14" s="187"/>
      <c r="AR14" s="187"/>
      <c r="AS14" s="189"/>
    </row>
    <row r="15" spans="1:45" x14ac:dyDescent="0.25">
      <c r="B15" s="181"/>
      <c r="C15" s="181"/>
      <c r="D15" s="181"/>
      <c r="E15" s="181"/>
      <c r="F15" s="182"/>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row>
    <row r="16" spans="1:45" ht="150" x14ac:dyDescent="0.25">
      <c r="B16" s="183" t="s">
        <v>139</v>
      </c>
      <c r="C16" s="183" t="s">
        <v>394</v>
      </c>
      <c r="D16" s="183" t="s">
        <v>395</v>
      </c>
      <c r="E16" s="184" t="s">
        <v>396</v>
      </c>
      <c r="F16" s="184" t="s">
        <v>156</v>
      </c>
      <c r="G16" s="183" t="s">
        <v>397</v>
      </c>
      <c r="H16" s="185">
        <f>COUNTIF(I16:Z16,"Not received" )</f>
        <v>0</v>
      </c>
      <c r="I16" s="289"/>
      <c r="J16" s="289"/>
      <c r="K16" s="289"/>
      <c r="L16" s="272"/>
      <c r="M16" s="256"/>
      <c r="N16" s="256"/>
      <c r="O16" s="233" t="s">
        <v>158</v>
      </c>
      <c r="P16" s="256"/>
      <c r="Q16" s="256"/>
      <c r="R16" s="256"/>
      <c r="S16" s="256"/>
      <c r="T16" s="256"/>
      <c r="U16" s="256"/>
      <c r="V16" s="256"/>
      <c r="W16" s="256"/>
      <c r="X16" s="256"/>
      <c r="Y16" s="256"/>
      <c r="Z16" s="256"/>
      <c r="AA16" s="256"/>
      <c r="AB16" s="256"/>
      <c r="AC16" s="256"/>
      <c r="AD16" s="256"/>
      <c r="AE16" s="256"/>
      <c r="AF16" s="256"/>
      <c r="AG16" s="256"/>
      <c r="AH16" s="256"/>
      <c r="AI16" s="256"/>
      <c r="AJ16" s="256"/>
      <c r="AK16" s="189"/>
      <c r="AL16" s="189"/>
      <c r="AM16" s="189"/>
      <c r="AN16" s="189"/>
      <c r="AO16" s="189"/>
      <c r="AP16" s="189"/>
      <c r="AQ16" s="189"/>
      <c r="AR16" s="189"/>
      <c r="AS16" s="189"/>
    </row>
    <row r="17" spans="1:45" x14ac:dyDescent="0.25">
      <c r="B17" s="181"/>
      <c r="C17" s="181"/>
      <c r="D17" s="181"/>
      <c r="E17" s="181"/>
      <c r="F17" s="182"/>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row>
    <row r="18" spans="1:45" ht="150" x14ac:dyDescent="0.25">
      <c r="B18" s="183" t="s">
        <v>139</v>
      </c>
      <c r="C18" s="183" t="s">
        <v>398</v>
      </c>
      <c r="D18" s="183" t="s">
        <v>395</v>
      </c>
      <c r="E18" s="184" t="s">
        <v>399</v>
      </c>
      <c r="F18" s="184" t="s">
        <v>143</v>
      </c>
      <c r="G18" s="183" t="s">
        <v>400</v>
      </c>
      <c r="H18" s="185">
        <f>COUNTIF(I18:Z18,"Not received" )</f>
        <v>0</v>
      </c>
      <c r="I18" s="289"/>
      <c r="J18" s="289"/>
      <c r="K18" s="289"/>
      <c r="L18" s="233" t="s">
        <v>158</v>
      </c>
      <c r="M18" s="256"/>
      <c r="N18" s="256"/>
      <c r="O18" s="256"/>
      <c r="P18" s="256"/>
      <c r="Q18" s="256"/>
      <c r="R18" s="256"/>
      <c r="S18" s="256"/>
      <c r="T18" s="256"/>
      <c r="U18" s="256"/>
      <c r="V18" s="256"/>
      <c r="W18" s="256"/>
      <c r="X18" s="256"/>
      <c r="Y18" s="256"/>
      <c r="Z18" s="256"/>
      <c r="AA18" s="256"/>
      <c r="AB18" s="256"/>
      <c r="AC18" s="256"/>
      <c r="AD18" s="256"/>
      <c r="AE18" s="256"/>
      <c r="AF18" s="256"/>
      <c r="AG18" s="256"/>
      <c r="AH18" s="256"/>
      <c r="AI18" s="256"/>
      <c r="AJ18" s="256"/>
      <c r="AK18" s="189"/>
      <c r="AL18" s="189"/>
      <c r="AM18" s="189"/>
      <c r="AN18" s="189"/>
      <c r="AO18" s="189"/>
      <c r="AP18" s="189"/>
      <c r="AQ18" s="189"/>
      <c r="AR18" s="189"/>
      <c r="AS18" s="189"/>
    </row>
    <row r="19" spans="1:45" x14ac:dyDescent="0.25">
      <c r="B19" s="181"/>
      <c r="C19" s="181"/>
      <c r="D19" s="181"/>
      <c r="E19" s="182"/>
      <c r="F19" s="182"/>
      <c r="G19" s="181"/>
      <c r="H19" s="182"/>
      <c r="I19" s="266"/>
      <c r="J19" s="266"/>
      <c r="K19" s="273"/>
      <c r="L19" s="274"/>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75"/>
      <c r="AL19" s="275"/>
      <c r="AM19" s="275"/>
      <c r="AN19" s="275"/>
      <c r="AO19" s="275"/>
      <c r="AP19" s="275"/>
      <c r="AQ19" s="275"/>
      <c r="AR19" s="275"/>
      <c r="AS19" s="275"/>
    </row>
    <row r="20" spans="1:45" ht="62.5" x14ac:dyDescent="0.25">
      <c r="B20" s="183" t="s">
        <v>401</v>
      </c>
      <c r="C20" s="183" t="s">
        <v>145</v>
      </c>
      <c r="D20" s="183" t="s">
        <v>145</v>
      </c>
      <c r="E20" s="184" t="s">
        <v>402</v>
      </c>
      <c r="F20" s="184" t="s">
        <v>156</v>
      </c>
      <c r="G20" s="183" t="s">
        <v>403</v>
      </c>
      <c r="H20" s="185">
        <f>COUNTIF(I20:Z20,"Not received" )</f>
        <v>0</v>
      </c>
      <c r="I20" s="289"/>
      <c r="J20" s="289"/>
      <c r="K20" s="289"/>
      <c r="L20" s="272"/>
      <c r="M20" s="256"/>
      <c r="N20" s="256"/>
      <c r="O20" s="233" t="s">
        <v>158</v>
      </c>
      <c r="P20" s="256"/>
      <c r="Q20" s="256"/>
      <c r="R20" s="256"/>
      <c r="S20" s="256"/>
      <c r="T20" s="256"/>
      <c r="U20" s="256"/>
      <c r="V20" s="256"/>
      <c r="W20" s="256"/>
      <c r="X20" s="256"/>
      <c r="Y20" s="256"/>
      <c r="Z20" s="256"/>
      <c r="AA20" s="256"/>
      <c r="AB20" s="256"/>
      <c r="AC20" s="256"/>
      <c r="AD20" s="256"/>
      <c r="AE20" s="256"/>
      <c r="AF20" s="256"/>
      <c r="AG20" s="256"/>
      <c r="AH20" s="256"/>
      <c r="AI20" s="256"/>
      <c r="AJ20" s="256"/>
      <c r="AK20" s="189"/>
      <c r="AL20" s="189"/>
      <c r="AM20" s="189"/>
      <c r="AN20" s="189"/>
      <c r="AO20" s="189"/>
      <c r="AP20" s="189"/>
      <c r="AQ20" s="189"/>
      <c r="AR20" s="189"/>
      <c r="AS20" s="189"/>
    </row>
    <row r="21" spans="1:45" x14ac:dyDescent="0.25">
      <c r="B21" s="181"/>
      <c r="C21" s="181"/>
      <c r="D21" s="181"/>
      <c r="E21" s="181"/>
      <c r="F21" s="182"/>
      <c r="G21" s="181"/>
      <c r="H21" s="181"/>
      <c r="I21" s="181"/>
      <c r="J21" s="181"/>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spans="1:45" ht="62.5" x14ac:dyDescent="0.25">
      <c r="B22" s="183" t="s">
        <v>404</v>
      </c>
      <c r="C22" s="183" t="s">
        <v>145</v>
      </c>
      <c r="D22" s="183" t="s">
        <v>145</v>
      </c>
      <c r="E22" s="184" t="s">
        <v>405</v>
      </c>
      <c r="F22" s="184" t="s">
        <v>156</v>
      </c>
      <c r="G22" s="183" t="s">
        <v>403</v>
      </c>
      <c r="H22" s="185">
        <f>COUNTIF(I22:Z22,"Not received" )</f>
        <v>0</v>
      </c>
      <c r="I22" s="289"/>
      <c r="J22" s="289"/>
      <c r="K22" s="289"/>
      <c r="L22" s="272"/>
      <c r="M22" s="256"/>
      <c r="N22" s="256"/>
      <c r="O22" s="233" t="s">
        <v>158</v>
      </c>
      <c r="P22" s="256"/>
      <c r="Q22" s="256"/>
      <c r="R22" s="256"/>
      <c r="S22" s="256"/>
      <c r="T22" s="256"/>
      <c r="U22" s="256"/>
      <c r="V22" s="256"/>
      <c r="W22" s="256"/>
      <c r="X22" s="256"/>
      <c r="Y22" s="256"/>
      <c r="Z22" s="256"/>
      <c r="AA22" s="256"/>
      <c r="AB22" s="256"/>
      <c r="AC22" s="256"/>
      <c r="AD22" s="256"/>
      <c r="AE22" s="256"/>
      <c r="AF22" s="256"/>
      <c r="AG22" s="256"/>
      <c r="AH22" s="256"/>
      <c r="AI22" s="256"/>
      <c r="AJ22" s="256"/>
      <c r="AK22" s="189"/>
      <c r="AL22" s="189"/>
      <c r="AM22" s="189"/>
      <c r="AN22" s="189"/>
      <c r="AO22" s="189"/>
      <c r="AP22" s="189"/>
      <c r="AQ22" s="189"/>
      <c r="AR22" s="189"/>
      <c r="AS22" s="189"/>
    </row>
    <row r="23" spans="1:45" x14ac:dyDescent="0.25">
      <c r="B23" s="181"/>
      <c r="C23" s="181"/>
      <c r="D23" s="181"/>
      <c r="E23" s="181"/>
      <c r="F23" s="182"/>
      <c r="G23" s="181"/>
      <c r="H23" s="181"/>
      <c r="I23" s="181"/>
      <c r="J23" s="181"/>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row>
    <row r="24" spans="1:45" ht="62.5" x14ac:dyDescent="0.25">
      <c r="B24" s="183" t="s">
        <v>406</v>
      </c>
      <c r="C24" s="183" t="s">
        <v>145</v>
      </c>
      <c r="D24" s="183" t="s">
        <v>145</v>
      </c>
      <c r="E24" s="184" t="s">
        <v>407</v>
      </c>
      <c r="F24" s="184" t="s">
        <v>156</v>
      </c>
      <c r="G24" s="183" t="s">
        <v>403</v>
      </c>
      <c r="H24" s="185">
        <f>COUNTIF(I24:Z24,"Not received" )</f>
        <v>0</v>
      </c>
      <c r="I24" s="289"/>
      <c r="J24" s="289"/>
      <c r="K24" s="289"/>
      <c r="L24" s="272"/>
      <c r="M24" s="256"/>
      <c r="N24" s="256"/>
      <c r="O24" s="233" t="s">
        <v>158</v>
      </c>
      <c r="P24" s="256"/>
      <c r="Q24" s="256"/>
      <c r="R24" s="256"/>
      <c r="S24" s="256"/>
      <c r="T24" s="256"/>
      <c r="U24" s="256"/>
      <c r="V24" s="256"/>
      <c r="W24" s="256"/>
      <c r="X24" s="256"/>
      <c r="Y24" s="256"/>
      <c r="Z24" s="256"/>
      <c r="AA24" s="256"/>
      <c r="AB24" s="256"/>
      <c r="AC24" s="256"/>
      <c r="AD24" s="256"/>
      <c r="AE24" s="256"/>
      <c r="AF24" s="256"/>
      <c r="AG24" s="256"/>
      <c r="AH24" s="256"/>
      <c r="AI24" s="256"/>
      <c r="AJ24" s="256"/>
      <c r="AK24" s="189"/>
      <c r="AL24" s="189"/>
      <c r="AM24" s="189"/>
      <c r="AN24" s="189"/>
      <c r="AO24" s="189"/>
      <c r="AP24" s="189"/>
      <c r="AQ24" s="189"/>
      <c r="AR24" s="189"/>
      <c r="AS24" s="189"/>
    </row>
    <row r="25" spans="1:45" x14ac:dyDescent="0.25">
      <c r="B25" s="181"/>
      <c r="C25" s="181"/>
      <c r="D25" s="181"/>
      <c r="E25" s="182"/>
      <c r="F25" s="182"/>
      <c r="G25" s="183"/>
      <c r="H25" s="184"/>
      <c r="I25" s="273"/>
      <c r="J25" s="273"/>
      <c r="K25" s="273"/>
      <c r="L25" s="274"/>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75"/>
      <c r="AL25" s="275"/>
      <c r="AM25" s="275"/>
      <c r="AN25" s="275"/>
      <c r="AO25" s="275"/>
      <c r="AP25" s="275"/>
      <c r="AQ25" s="275"/>
      <c r="AR25" s="275"/>
      <c r="AS25" s="275"/>
    </row>
    <row r="26" spans="1:45" ht="13" x14ac:dyDescent="0.3">
      <c r="B26" s="197"/>
      <c r="C26" s="197"/>
      <c r="D26" s="197"/>
      <c r="E26" s="197"/>
      <c r="F26" s="198"/>
      <c r="G26" s="122" t="s">
        <v>173</v>
      </c>
      <c r="H26" s="123">
        <f>SUM(H14:H20)</f>
        <v>0</v>
      </c>
      <c r="I26" s="197"/>
      <c r="J26" s="197"/>
    </row>
    <row r="30" spans="1:45" ht="13" x14ac:dyDescent="0.3">
      <c r="B30" s="167" t="s">
        <v>408</v>
      </c>
      <c r="D30" s="290"/>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row>
    <row r="31" spans="1:45" ht="13" x14ac:dyDescent="0.3">
      <c r="D31" s="290"/>
      <c r="I31" s="252"/>
    </row>
    <row r="32" spans="1:45" s="220" customFormat="1" ht="10" x14ac:dyDescent="0.2">
      <c r="A32" s="17" t="s">
        <v>74</v>
      </c>
      <c r="B32" s="17"/>
      <c r="C32" s="17"/>
      <c r="D32" s="18"/>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row>
    <row r="33" spans="3:6" x14ac:dyDescent="0.25">
      <c r="C33" s="168"/>
      <c r="F33" s="167"/>
    </row>
    <row r="35" spans="3:6" x14ac:dyDescent="0.25">
      <c r="D35" s="221"/>
    </row>
    <row r="38" spans="3:6" x14ac:dyDescent="0.25">
      <c r="C38" s="259"/>
      <c r="D38" s="286"/>
    </row>
    <row r="39" spans="3:6" x14ac:dyDescent="0.25">
      <c r="C39" s="259"/>
      <c r="D39" s="286"/>
    </row>
    <row r="40" spans="3:6" x14ac:dyDescent="0.25">
      <c r="C40" s="259"/>
      <c r="D40" s="286"/>
    </row>
    <row r="41" spans="3:6" x14ac:dyDescent="0.25">
      <c r="C41" s="259"/>
      <c r="D41" s="287"/>
    </row>
    <row r="42" spans="3:6" x14ac:dyDescent="0.25">
      <c r="C42" s="259"/>
      <c r="D42" s="157"/>
    </row>
    <row r="43" spans="3:6" x14ac:dyDescent="0.25">
      <c r="C43" s="259"/>
      <c r="D43" s="157"/>
    </row>
    <row r="44" spans="3:6" x14ac:dyDescent="0.25">
      <c r="C44" s="259"/>
      <c r="D44" s="157"/>
    </row>
    <row r="45" spans="3:6" x14ac:dyDescent="0.25">
      <c r="C45" s="259"/>
      <c r="D45" s="157"/>
    </row>
    <row r="46" spans="3:6" x14ac:dyDescent="0.25">
      <c r="C46" s="259"/>
      <c r="D46" s="157"/>
    </row>
    <row r="47" spans="3:6" x14ac:dyDescent="0.25">
      <c r="C47" s="259"/>
      <c r="D47" s="157"/>
    </row>
    <row r="48" spans="3:6" x14ac:dyDescent="0.25">
      <c r="C48" s="259"/>
      <c r="D48" s="157"/>
    </row>
    <row r="49" spans="3:4" x14ac:dyDescent="0.25">
      <c r="C49" s="259"/>
      <c r="D49" s="157"/>
    </row>
    <row r="50" spans="3:4" x14ac:dyDescent="0.25">
      <c r="C50" s="259"/>
      <c r="D50" s="157"/>
    </row>
    <row r="51" spans="3:4" x14ac:dyDescent="0.25">
      <c r="C51" s="259"/>
      <c r="D51" s="157"/>
    </row>
    <row r="52" spans="3:4" x14ac:dyDescent="0.25">
      <c r="C52" s="259"/>
      <c r="D52" s="157"/>
    </row>
    <row r="53" spans="3:4" x14ac:dyDescent="0.25">
      <c r="C53" s="259"/>
      <c r="D53" s="157"/>
    </row>
    <row r="54" spans="3:4" x14ac:dyDescent="0.25">
      <c r="C54" s="259"/>
      <c r="D54" s="157"/>
    </row>
    <row r="55" spans="3:4" x14ac:dyDescent="0.25">
      <c r="C55" s="259"/>
      <c r="D55" s="157"/>
    </row>
    <row r="56" spans="3:4" x14ac:dyDescent="0.25">
      <c r="C56" s="259"/>
      <c r="D56" s="157"/>
    </row>
    <row r="57" spans="3:4" x14ac:dyDescent="0.25">
      <c r="C57" s="259"/>
      <c r="D57" s="157"/>
    </row>
    <row r="58" spans="3:4" x14ac:dyDescent="0.25">
      <c r="C58" s="259"/>
      <c r="D58" s="157"/>
    </row>
    <row r="59" spans="3:4" x14ac:dyDescent="0.25">
      <c r="C59" s="259"/>
      <c r="D59" s="157"/>
    </row>
    <row r="60" spans="3:4" x14ac:dyDescent="0.25">
      <c r="C60" s="259"/>
      <c r="D60" s="157"/>
    </row>
    <row r="61" spans="3:4" x14ac:dyDescent="0.25">
      <c r="D61" s="157"/>
    </row>
    <row r="62" spans="3:4" x14ac:dyDescent="0.25">
      <c r="D62" s="157"/>
    </row>
  </sheetData>
  <hyperlinks>
    <hyperlink ref="K6" r:id="rId1" xr:uid="{0BFA7099-CF62-4898-97E6-00FC11493F9C}"/>
  </hyperlinks>
  <pageMargins left="0.70866141732283472" right="0.70866141732283472" top="0.74803149606299213" bottom="0.74803149606299213" header="0.31496062992125984" footer="0.31496062992125984"/>
  <pageSetup scale="46"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st xmlns="afe7f93e-5df7-4624-bd2c-14d6aca18e57">
      <UserInfo>
        <DisplayName/>
        <AccountId xsi:nil="true"/>
        <AccountType/>
      </UserInfo>
    </test>
    <TaxCatchAll xmlns="11aa93d3-d804-4844-bf54-5a44759c8902" xsi:nil="true"/>
    <Nextaction xmlns="afe7f93e-5df7-4624-bd2c-14d6aca18e57" xsi:nil="true"/>
    <lcf76f155ced4ddcb4097134ff3c332f xmlns="afe7f93e-5df7-4624-bd2c-14d6aca18e5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2D2536-D1C4-4A88-88B8-010F7A5E99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aa93d3-d804-4844-bf54-5a44759c8902"/>
    <ds:schemaRef ds:uri="afe7f93e-5df7-4624-bd2c-14d6aca18e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ED8ACD-EFD1-4165-B62F-BDB702759E40}">
  <ds:schemaRefs>
    <ds:schemaRef ds:uri="http://schemas.microsoft.com/office/2006/metadata/properties"/>
    <ds:schemaRef ds:uri="http://schemas.microsoft.com/office/infopath/2007/PartnerControls"/>
    <ds:schemaRef ds:uri="afe7f93e-5df7-4624-bd2c-14d6aca18e57"/>
    <ds:schemaRef ds:uri="11aa93d3-d804-4844-bf54-5a44759c8902"/>
  </ds:schemaRefs>
</ds:datastoreItem>
</file>

<file path=customXml/itemProps3.xml><?xml version="1.0" encoding="utf-8"?>
<ds:datastoreItem xmlns:ds="http://schemas.openxmlformats.org/officeDocument/2006/customXml" ds:itemID="{CE70C409-7B69-442A-8851-1A4AFA52B0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35</vt:i4>
      </vt:variant>
    </vt:vector>
  </HeadingPairs>
  <TitlesOfParts>
    <vt:vector size="55" baseType="lpstr">
      <vt:lpstr>Cover</vt:lpstr>
      <vt:lpstr>Content</vt:lpstr>
      <vt:lpstr>Summary</vt:lpstr>
      <vt:lpstr>Live&gt;</vt:lpstr>
      <vt:lpstr>Koh</vt:lpstr>
      <vt:lpstr>Project North</vt:lpstr>
      <vt:lpstr>Mediconsul</vt:lpstr>
      <vt:lpstr>Flying Wombats</vt:lpstr>
      <vt:lpstr>Bravus</vt:lpstr>
      <vt:lpstr>FBR</vt:lpstr>
      <vt:lpstr>FBR (Herbie)</vt:lpstr>
      <vt:lpstr>Repaid&gt;</vt:lpstr>
      <vt:lpstr>Pharmacies</vt:lpstr>
      <vt:lpstr>CSD</vt:lpstr>
      <vt:lpstr>Curtin Raiser</vt:lpstr>
      <vt:lpstr>Pybar</vt:lpstr>
      <vt:lpstr>TCI &amp; SCR</vt:lpstr>
      <vt:lpstr>SCL</vt:lpstr>
      <vt:lpstr>SPC</vt:lpstr>
      <vt:lpstr>L</vt:lpstr>
      <vt:lpstr>Days_wk</vt:lpstr>
      <vt:lpstr>Days_yr</vt:lpstr>
      <vt:lpstr>FX</vt:lpstr>
      <vt:lpstr>FY_month</vt:lpstr>
      <vt:lpstr>k</vt:lpstr>
      <vt:lpstr>List_YesNo</vt:lpstr>
      <vt:lpstr>M</vt:lpstr>
      <vt:lpstr>Months_hyr</vt:lpstr>
      <vt:lpstr>Months_qtr</vt:lpstr>
      <vt:lpstr>Months_yr</vt:lpstr>
      <vt:lpstr>Name_Comment</vt:lpstr>
      <vt:lpstr>Name_Model</vt:lpstr>
      <vt:lpstr>Name_ModelStatus</vt:lpstr>
      <vt:lpstr>Name_Project</vt:lpstr>
      <vt:lpstr>Name_Project2</vt:lpstr>
      <vt:lpstr>Bravus!Print_Area</vt:lpstr>
      <vt:lpstr>Content!Print_Area</vt:lpstr>
      <vt:lpstr>Cover!Print_Area</vt:lpstr>
      <vt:lpstr>CSD!Print_Area</vt:lpstr>
      <vt:lpstr>'Curtin Raiser'!Print_Area</vt:lpstr>
      <vt:lpstr>FBR!Print_Area</vt:lpstr>
      <vt:lpstr>'FBR (Herbie)'!Print_Area</vt:lpstr>
      <vt:lpstr>'Flying Wombats'!Print_Area</vt:lpstr>
      <vt:lpstr>Koh!Print_Area</vt:lpstr>
      <vt:lpstr>L!Print_Area</vt:lpstr>
      <vt:lpstr>Mediconsul!Print_Area</vt:lpstr>
      <vt:lpstr>Pharmacies!Print_Area</vt:lpstr>
      <vt:lpstr>'Project North'!Print_Area</vt:lpstr>
      <vt:lpstr>Pybar!Print_Area</vt:lpstr>
      <vt:lpstr>SCL!Print_Area</vt:lpstr>
      <vt:lpstr>SPC!Print_Area</vt:lpstr>
      <vt:lpstr>'TCI &amp; SCR'!Print_Area</vt:lpstr>
      <vt:lpstr>Quarters_yr</vt:lpstr>
      <vt:lpstr>VerySmallNumber</vt:lpstr>
      <vt:lpstr>Weeks_yr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Shrikaanth Balasubramaniam</dc:creator>
  <cp:lastModifiedBy>Mat Tharme</cp:lastModifiedBy>
  <dcterms:created xsi:type="dcterms:W3CDTF">2018-11-29T22:33:29Z</dcterms:created>
  <dcterms:modified xsi:type="dcterms:W3CDTF">2024-11-27T04:20:57Z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